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1315" windowHeight="10050"/>
  </bookViews>
  <sheets>
    <sheet name="Seguimiento POA" sheetId="1" r:id="rId1"/>
  </sheets>
  <externalReferences>
    <externalReference r:id="rId2"/>
  </externalReferences>
  <definedNames>
    <definedName name="_xlnm.Print_Area" localSheetId="0">'Seguimiento POA'!$A$1:$AE$133</definedName>
  </definedNames>
  <calcPr calcId="145621"/>
</workbook>
</file>

<file path=xl/calcChain.xml><?xml version="1.0" encoding="utf-8"?>
<calcChain xmlns="http://schemas.openxmlformats.org/spreadsheetml/2006/main">
  <c r="Y128" i="1" l="1"/>
  <c r="Z128" i="1" s="1"/>
  <c r="U128" i="1"/>
  <c r="T128" i="1"/>
  <c r="S128" i="1"/>
  <c r="R128" i="1"/>
  <c r="Q128" i="1"/>
  <c r="P128" i="1"/>
  <c r="O128" i="1"/>
  <c r="W128" i="1" s="1"/>
  <c r="N128" i="1"/>
  <c r="V128" i="1" s="1"/>
  <c r="M128" i="1"/>
  <c r="L128" i="1"/>
  <c r="K128" i="1"/>
  <c r="J128" i="1"/>
  <c r="I128" i="1"/>
  <c r="H128" i="1"/>
  <c r="G128" i="1"/>
  <c r="F128" i="1"/>
  <c r="Z127" i="1"/>
  <c r="Y127" i="1"/>
  <c r="U127" i="1"/>
  <c r="T127" i="1"/>
  <c r="S127" i="1"/>
  <c r="R127" i="1"/>
  <c r="Q127" i="1"/>
  <c r="P127" i="1"/>
  <c r="O127" i="1"/>
  <c r="W127" i="1" s="1"/>
  <c r="N127" i="1"/>
  <c r="V127" i="1" s="1"/>
  <c r="M127" i="1"/>
  <c r="L127" i="1"/>
  <c r="K127" i="1"/>
  <c r="I127" i="1"/>
  <c r="J127" i="1" s="1"/>
  <c r="H127" i="1"/>
  <c r="G127" i="1"/>
  <c r="F127" i="1"/>
  <c r="Y126" i="1"/>
  <c r="Z126" i="1" s="1"/>
  <c r="U126" i="1"/>
  <c r="T126" i="1"/>
  <c r="S126" i="1"/>
  <c r="R126" i="1"/>
  <c r="Q126" i="1"/>
  <c r="P126" i="1"/>
  <c r="O126" i="1"/>
  <c r="W126" i="1" s="1"/>
  <c r="N126" i="1"/>
  <c r="V126" i="1" s="1"/>
  <c r="M126" i="1"/>
  <c r="L126" i="1"/>
  <c r="K126" i="1"/>
  <c r="J126" i="1"/>
  <c r="I126" i="1"/>
  <c r="H126" i="1"/>
  <c r="G126" i="1"/>
  <c r="F126" i="1"/>
  <c r="Z125" i="1"/>
  <c r="Y125" i="1"/>
  <c r="U125" i="1"/>
  <c r="T125" i="1"/>
  <c r="S125" i="1"/>
  <c r="R125" i="1"/>
  <c r="Q125" i="1"/>
  <c r="P125" i="1"/>
  <c r="O125" i="1"/>
  <c r="W125" i="1" s="1"/>
  <c r="N125" i="1"/>
  <c r="V125" i="1" s="1"/>
  <c r="M125" i="1"/>
  <c r="L125" i="1"/>
  <c r="K125" i="1"/>
  <c r="I125" i="1"/>
  <c r="J125" i="1" s="1"/>
  <c r="H125" i="1"/>
  <c r="G125" i="1"/>
  <c r="F125" i="1"/>
  <c r="AB124" i="1"/>
  <c r="Y124" i="1"/>
  <c r="Z124" i="1" s="1"/>
  <c r="U124" i="1"/>
  <c r="T124" i="1"/>
  <c r="S124" i="1"/>
  <c r="R124" i="1"/>
  <c r="Q124" i="1"/>
  <c r="P124" i="1"/>
  <c r="O124" i="1"/>
  <c r="W124" i="1" s="1"/>
  <c r="N124" i="1"/>
  <c r="V124" i="1" s="1"/>
  <c r="M124" i="1"/>
  <c r="L124" i="1"/>
  <c r="K124" i="1"/>
  <c r="J124" i="1"/>
  <c r="I124" i="1"/>
  <c r="H124" i="1"/>
  <c r="G124" i="1"/>
  <c r="F124" i="1"/>
  <c r="Z123" i="1"/>
  <c r="Y123" i="1"/>
  <c r="U123" i="1"/>
  <c r="T123" i="1"/>
  <c r="S123" i="1"/>
  <c r="R123" i="1"/>
  <c r="Q123" i="1"/>
  <c r="P123" i="1"/>
  <c r="V123" i="1" s="1"/>
  <c r="O123" i="1"/>
  <c r="W123" i="1" s="1"/>
  <c r="M123" i="1"/>
  <c r="L123" i="1"/>
  <c r="K123" i="1"/>
  <c r="J123" i="1"/>
  <c r="I123" i="1"/>
  <c r="H123" i="1"/>
  <c r="G123" i="1"/>
  <c r="F123" i="1"/>
  <c r="Z122" i="1"/>
  <c r="Y122" i="1"/>
  <c r="U122" i="1"/>
  <c r="T122" i="1"/>
  <c r="S122" i="1"/>
  <c r="R122" i="1"/>
  <c r="Q122" i="1"/>
  <c r="P122" i="1"/>
  <c r="O122" i="1"/>
  <c r="W122" i="1" s="1"/>
  <c r="N122" i="1"/>
  <c r="V122" i="1" s="1"/>
  <c r="M122" i="1"/>
  <c r="L122" i="1"/>
  <c r="K122" i="1"/>
  <c r="I122" i="1"/>
  <c r="J122" i="1" s="1"/>
  <c r="H122" i="1"/>
  <c r="G122" i="1"/>
  <c r="F122" i="1"/>
  <c r="Y121" i="1"/>
  <c r="Z121" i="1" s="1"/>
  <c r="U121" i="1"/>
  <c r="T121" i="1"/>
  <c r="S121" i="1"/>
  <c r="R121" i="1"/>
  <c r="Q121" i="1"/>
  <c r="P121" i="1"/>
  <c r="O121" i="1"/>
  <c r="W121" i="1" s="1"/>
  <c r="N121" i="1"/>
  <c r="V121" i="1" s="1"/>
  <c r="M121" i="1"/>
  <c r="L121" i="1"/>
  <c r="K121" i="1"/>
  <c r="J121" i="1"/>
  <c r="I121" i="1"/>
  <c r="H121" i="1"/>
  <c r="G121" i="1"/>
  <c r="F121" i="1"/>
  <c r="Z120" i="1"/>
  <c r="Y120" i="1"/>
  <c r="U120" i="1"/>
  <c r="T120" i="1"/>
  <c r="S120" i="1"/>
  <c r="R120" i="1"/>
  <c r="Q120" i="1"/>
  <c r="P120" i="1"/>
  <c r="O120" i="1"/>
  <c r="W120" i="1" s="1"/>
  <c r="N120" i="1"/>
  <c r="V120" i="1" s="1"/>
  <c r="M120" i="1"/>
  <c r="L120" i="1"/>
  <c r="K120" i="1"/>
  <c r="I120" i="1"/>
  <c r="J120" i="1" s="1"/>
  <c r="H120" i="1"/>
  <c r="G120" i="1"/>
  <c r="F120" i="1"/>
  <c r="Y119" i="1"/>
  <c r="Z119" i="1" s="1"/>
  <c r="U119" i="1"/>
  <c r="T119" i="1"/>
  <c r="S119" i="1"/>
  <c r="R119" i="1"/>
  <c r="Q119" i="1"/>
  <c r="P119" i="1"/>
  <c r="O119" i="1"/>
  <c r="W119" i="1" s="1"/>
  <c r="N119" i="1"/>
  <c r="V119" i="1" s="1"/>
  <c r="M119" i="1"/>
  <c r="L119" i="1"/>
  <c r="K119" i="1"/>
  <c r="J119" i="1"/>
  <c r="I119" i="1"/>
  <c r="H119" i="1"/>
  <c r="G119" i="1"/>
  <c r="F119" i="1"/>
  <c r="Z118" i="1"/>
  <c r="Y118" i="1"/>
  <c r="U118" i="1"/>
  <c r="T118" i="1"/>
  <c r="S118" i="1"/>
  <c r="R118" i="1"/>
  <c r="Q118" i="1"/>
  <c r="P118" i="1"/>
  <c r="O118" i="1"/>
  <c r="W118" i="1" s="1"/>
  <c r="N118" i="1"/>
  <c r="V118" i="1" s="1"/>
  <c r="M118" i="1"/>
  <c r="L118" i="1"/>
  <c r="K118" i="1"/>
  <c r="J118" i="1"/>
  <c r="I118" i="1"/>
  <c r="H118" i="1"/>
  <c r="G118" i="1"/>
  <c r="F118" i="1"/>
  <c r="AB117" i="1"/>
  <c r="Y117" i="1"/>
  <c r="Z117" i="1" s="1"/>
  <c r="U117" i="1"/>
  <c r="T117" i="1"/>
  <c r="S117" i="1"/>
  <c r="R117" i="1"/>
  <c r="Q117" i="1"/>
  <c r="P117" i="1"/>
  <c r="O117" i="1"/>
  <c r="W117" i="1" s="1"/>
  <c r="N117" i="1"/>
  <c r="V117" i="1" s="1"/>
  <c r="M117" i="1"/>
  <c r="L117" i="1"/>
  <c r="K117" i="1"/>
  <c r="J117" i="1"/>
  <c r="I117" i="1"/>
  <c r="H117" i="1"/>
  <c r="G117" i="1"/>
  <c r="F117" i="1"/>
  <c r="Z116" i="1"/>
  <c r="Y116" i="1"/>
  <c r="U116" i="1"/>
  <c r="T116" i="1"/>
  <c r="S116" i="1"/>
  <c r="R116" i="1" s="1"/>
  <c r="Q116" i="1"/>
  <c r="P116" i="1" s="1"/>
  <c r="O116" i="1"/>
  <c r="W116" i="1" s="1"/>
  <c r="M116" i="1"/>
  <c r="L116" i="1"/>
  <c r="K116" i="1"/>
  <c r="I116" i="1"/>
  <c r="J116" i="1" s="1"/>
  <c r="H116" i="1"/>
  <c r="G116" i="1"/>
  <c r="F116" i="1"/>
  <c r="AB115" i="1"/>
  <c r="Y115" i="1"/>
  <c r="Z115" i="1" s="1"/>
  <c r="U115" i="1"/>
  <c r="T115" i="1"/>
  <c r="S115" i="1"/>
  <c r="R115" i="1"/>
  <c r="Q115" i="1"/>
  <c r="P115" i="1"/>
  <c r="O115" i="1"/>
  <c r="W115" i="1" s="1"/>
  <c r="N115" i="1"/>
  <c r="V115" i="1" s="1"/>
  <c r="M115" i="1"/>
  <c r="L115" i="1"/>
  <c r="K115" i="1"/>
  <c r="J115" i="1"/>
  <c r="I115" i="1"/>
  <c r="H115" i="1"/>
  <c r="G115" i="1"/>
  <c r="F115" i="1"/>
  <c r="Z114" i="1"/>
  <c r="Y114" i="1"/>
  <c r="U114" i="1"/>
  <c r="T114" i="1"/>
  <c r="S114" i="1"/>
  <c r="R114" i="1"/>
  <c r="Q114" i="1"/>
  <c r="P114" i="1"/>
  <c r="O114" i="1"/>
  <c r="W114" i="1" s="1"/>
  <c r="N114" i="1"/>
  <c r="V114" i="1" s="1"/>
  <c r="M114" i="1"/>
  <c r="L114" i="1"/>
  <c r="K114" i="1"/>
  <c r="I114" i="1"/>
  <c r="J114" i="1" s="1"/>
  <c r="H114" i="1"/>
  <c r="G114" i="1"/>
  <c r="F114" i="1"/>
  <c r="AB113" i="1"/>
  <c r="Y113" i="1"/>
  <c r="Z113" i="1" s="1"/>
  <c r="U113" i="1"/>
  <c r="T113" i="1"/>
  <c r="S113" i="1"/>
  <c r="R113" i="1"/>
  <c r="Q113" i="1"/>
  <c r="P113" i="1"/>
  <c r="O113" i="1"/>
  <c r="W113" i="1" s="1"/>
  <c r="N113" i="1"/>
  <c r="V113" i="1" s="1"/>
  <c r="M113" i="1"/>
  <c r="L113" i="1"/>
  <c r="K113" i="1"/>
  <c r="J113" i="1"/>
  <c r="I113" i="1"/>
  <c r="H113" i="1"/>
  <c r="G113" i="1"/>
  <c r="F113" i="1"/>
  <c r="AB112" i="1"/>
  <c r="Z112" i="1"/>
  <c r="Y112" i="1"/>
  <c r="U112" i="1"/>
  <c r="T112" i="1"/>
  <c r="S112" i="1"/>
  <c r="R112" i="1"/>
  <c r="Q112" i="1"/>
  <c r="P112" i="1"/>
  <c r="O112" i="1"/>
  <c r="W112" i="1" s="1"/>
  <c r="N112" i="1"/>
  <c r="V112" i="1" s="1"/>
  <c r="M112" i="1"/>
  <c r="L112" i="1"/>
  <c r="K112" i="1"/>
  <c r="J112" i="1"/>
  <c r="I112" i="1"/>
  <c r="H112" i="1"/>
  <c r="G112" i="1"/>
  <c r="F112" i="1"/>
  <c r="Y111" i="1"/>
  <c r="Z111" i="1" s="1"/>
  <c r="U111" i="1"/>
  <c r="T111" i="1"/>
  <c r="S111" i="1"/>
  <c r="R111" i="1"/>
  <c r="Q111" i="1"/>
  <c r="P111" i="1"/>
  <c r="O111" i="1"/>
  <c r="W111" i="1" s="1"/>
  <c r="N111" i="1"/>
  <c r="V111" i="1" s="1"/>
  <c r="M111" i="1"/>
  <c r="L111" i="1"/>
  <c r="K111" i="1"/>
  <c r="J111" i="1"/>
  <c r="I111" i="1"/>
  <c r="H111" i="1"/>
  <c r="G111" i="1"/>
  <c r="F111" i="1"/>
  <c r="Z110" i="1"/>
  <c r="Y110" i="1"/>
  <c r="U110" i="1"/>
  <c r="T110" i="1"/>
  <c r="S110" i="1"/>
  <c r="R110" i="1"/>
  <c r="Q110" i="1"/>
  <c r="P110" i="1"/>
  <c r="O110" i="1"/>
  <c r="W110" i="1" s="1"/>
  <c r="N110" i="1"/>
  <c r="V110" i="1" s="1"/>
  <c r="M110" i="1"/>
  <c r="L110" i="1"/>
  <c r="K110" i="1"/>
  <c r="I110" i="1"/>
  <c r="J110" i="1" s="1"/>
  <c r="H110" i="1"/>
  <c r="G110" i="1"/>
  <c r="F110" i="1"/>
  <c r="Y109" i="1"/>
  <c r="Z109" i="1" s="1"/>
  <c r="U109" i="1"/>
  <c r="T109" i="1"/>
  <c r="S109" i="1"/>
  <c r="R109" i="1"/>
  <c r="Q109" i="1"/>
  <c r="P109" i="1"/>
  <c r="O109" i="1"/>
  <c r="W109" i="1" s="1"/>
  <c r="N109" i="1"/>
  <c r="V109" i="1" s="1"/>
  <c r="M109" i="1"/>
  <c r="L109" i="1"/>
  <c r="K109" i="1"/>
  <c r="J109" i="1"/>
  <c r="I109" i="1"/>
  <c r="H109" i="1"/>
  <c r="G109" i="1"/>
  <c r="F109" i="1"/>
  <c r="Z108" i="1"/>
  <c r="Y108" i="1"/>
  <c r="U108" i="1"/>
  <c r="T108" i="1"/>
  <c r="S108" i="1"/>
  <c r="R108" i="1"/>
  <c r="Q108" i="1"/>
  <c r="P108" i="1"/>
  <c r="O108" i="1"/>
  <c r="W108" i="1" s="1"/>
  <c r="N108" i="1"/>
  <c r="V108" i="1" s="1"/>
  <c r="M108" i="1"/>
  <c r="L108" i="1"/>
  <c r="K108" i="1"/>
  <c r="I108" i="1"/>
  <c r="J108" i="1" s="1"/>
  <c r="H108" i="1"/>
  <c r="G108" i="1"/>
  <c r="F108" i="1"/>
  <c r="Y107" i="1"/>
  <c r="Z107" i="1" s="1"/>
  <c r="U107" i="1"/>
  <c r="T107" i="1"/>
  <c r="S107" i="1"/>
  <c r="R107" i="1"/>
  <c r="Q107" i="1"/>
  <c r="P107" i="1"/>
  <c r="O107" i="1"/>
  <c r="W107" i="1" s="1"/>
  <c r="N107" i="1"/>
  <c r="V107" i="1" s="1"/>
  <c r="M107" i="1"/>
  <c r="L107" i="1"/>
  <c r="K107" i="1"/>
  <c r="J107" i="1"/>
  <c r="I107" i="1"/>
  <c r="H107" i="1"/>
  <c r="G107" i="1"/>
  <c r="F107" i="1"/>
  <c r="Z106" i="1"/>
  <c r="Y106" i="1"/>
  <c r="U106" i="1"/>
  <c r="T106" i="1"/>
  <c r="S106" i="1"/>
  <c r="R106" i="1"/>
  <c r="Q106" i="1"/>
  <c r="P106" i="1"/>
  <c r="O106" i="1"/>
  <c r="W106" i="1" s="1"/>
  <c r="N106" i="1"/>
  <c r="V106" i="1" s="1"/>
  <c r="M106" i="1"/>
  <c r="L106" i="1"/>
  <c r="K106" i="1"/>
  <c r="I106" i="1"/>
  <c r="J106" i="1" s="1"/>
  <c r="H106" i="1"/>
  <c r="G106" i="1"/>
  <c r="F106" i="1"/>
  <c r="Y105" i="1"/>
  <c r="Z105" i="1" s="1"/>
  <c r="U105" i="1"/>
  <c r="T105" i="1"/>
  <c r="S105" i="1"/>
  <c r="R105" i="1"/>
  <c r="Q105" i="1"/>
  <c r="P105" i="1"/>
  <c r="O105" i="1"/>
  <c r="W105" i="1" s="1"/>
  <c r="N105" i="1"/>
  <c r="V105" i="1" s="1"/>
  <c r="M105" i="1"/>
  <c r="L105" i="1"/>
  <c r="K105" i="1"/>
  <c r="I105" i="1"/>
  <c r="J105" i="1" s="1"/>
  <c r="H105" i="1"/>
  <c r="G105" i="1"/>
  <c r="F105" i="1"/>
  <c r="Y104" i="1"/>
  <c r="Z104" i="1" s="1"/>
  <c r="U104" i="1"/>
  <c r="T104" i="1"/>
  <c r="S104" i="1"/>
  <c r="R104" i="1"/>
  <c r="Q104" i="1"/>
  <c r="P104" i="1"/>
  <c r="O104" i="1"/>
  <c r="W104" i="1" s="1"/>
  <c r="N104" i="1"/>
  <c r="V104" i="1" s="1"/>
  <c r="M104" i="1"/>
  <c r="L104" i="1"/>
  <c r="K104" i="1"/>
  <c r="J104" i="1"/>
  <c r="I104" i="1"/>
  <c r="H104" i="1"/>
  <c r="G104" i="1"/>
  <c r="F104" i="1"/>
  <c r="Y103" i="1"/>
  <c r="Z103" i="1" s="1"/>
  <c r="U103" i="1"/>
  <c r="T103" i="1"/>
  <c r="S103" i="1"/>
  <c r="R103" i="1"/>
  <c r="Q103" i="1"/>
  <c r="P103" i="1"/>
  <c r="O103" i="1"/>
  <c r="W103" i="1" s="1"/>
  <c r="N103" i="1"/>
  <c r="V103" i="1" s="1"/>
  <c r="M103" i="1"/>
  <c r="L103" i="1"/>
  <c r="K103" i="1"/>
  <c r="J103" i="1"/>
  <c r="I103" i="1"/>
  <c r="H103" i="1"/>
  <c r="G103" i="1"/>
  <c r="F103" i="1"/>
  <c r="Y102" i="1"/>
  <c r="Z102" i="1" s="1"/>
  <c r="U102" i="1"/>
  <c r="T102" i="1"/>
  <c r="S102" i="1"/>
  <c r="R102" i="1"/>
  <c r="Q102" i="1"/>
  <c r="P102" i="1"/>
  <c r="O102" i="1"/>
  <c r="W102" i="1" s="1"/>
  <c r="N102" i="1"/>
  <c r="V102" i="1" s="1"/>
  <c r="M102" i="1"/>
  <c r="L102" i="1"/>
  <c r="K102" i="1"/>
  <c r="I102" i="1"/>
  <c r="J102" i="1" s="1"/>
  <c r="H102" i="1"/>
  <c r="G102" i="1"/>
  <c r="F102" i="1"/>
  <c r="AB101" i="1"/>
  <c r="Y101" i="1"/>
  <c r="Z101" i="1" s="1"/>
  <c r="U101" i="1"/>
  <c r="T101" i="1"/>
  <c r="S101" i="1"/>
  <c r="R101" i="1"/>
  <c r="Q101" i="1"/>
  <c r="P101" i="1"/>
  <c r="O101" i="1"/>
  <c r="W101" i="1" s="1"/>
  <c r="N101" i="1"/>
  <c r="V101" i="1" s="1"/>
  <c r="M101" i="1"/>
  <c r="L101" i="1"/>
  <c r="K101" i="1"/>
  <c r="J101" i="1"/>
  <c r="I101" i="1"/>
  <c r="H101" i="1"/>
  <c r="G101" i="1"/>
  <c r="F101" i="1"/>
  <c r="Y100" i="1"/>
  <c r="Z100" i="1" s="1"/>
  <c r="U100" i="1"/>
  <c r="T100" i="1"/>
  <c r="S100" i="1"/>
  <c r="R100" i="1"/>
  <c r="Q100" i="1"/>
  <c r="P100" i="1"/>
  <c r="O100" i="1"/>
  <c r="W100" i="1" s="1"/>
  <c r="N100" i="1"/>
  <c r="V100" i="1" s="1"/>
  <c r="M100" i="1"/>
  <c r="L100" i="1"/>
  <c r="K100" i="1"/>
  <c r="I100" i="1"/>
  <c r="J100" i="1" s="1"/>
  <c r="H100" i="1"/>
  <c r="G100" i="1"/>
  <c r="F100" i="1"/>
  <c r="Y99" i="1"/>
  <c r="Z99" i="1" s="1"/>
  <c r="U99" i="1"/>
  <c r="T99" i="1"/>
  <c r="S99" i="1"/>
  <c r="R99" i="1"/>
  <c r="Q99" i="1"/>
  <c r="P99" i="1"/>
  <c r="O99" i="1"/>
  <c r="W99" i="1" s="1"/>
  <c r="N99" i="1"/>
  <c r="V99" i="1" s="1"/>
  <c r="M99" i="1"/>
  <c r="L99" i="1"/>
  <c r="K99" i="1"/>
  <c r="J99" i="1"/>
  <c r="I99" i="1"/>
  <c r="H99" i="1"/>
  <c r="G99" i="1"/>
  <c r="F99" i="1"/>
  <c r="Z98" i="1"/>
  <c r="Y98" i="1"/>
  <c r="U98" i="1"/>
  <c r="T98" i="1"/>
  <c r="S98" i="1"/>
  <c r="R98" i="1" s="1"/>
  <c r="Q98" i="1"/>
  <c r="P98" i="1" s="1"/>
  <c r="O98" i="1"/>
  <c r="W98" i="1" s="1"/>
  <c r="M98" i="1"/>
  <c r="L98" i="1"/>
  <c r="K98" i="1"/>
  <c r="I98" i="1"/>
  <c r="J98" i="1" s="1"/>
  <c r="H98" i="1"/>
  <c r="G98" i="1"/>
  <c r="F98" i="1"/>
  <c r="Y97" i="1"/>
  <c r="Z97" i="1" s="1"/>
  <c r="U97" i="1"/>
  <c r="T97" i="1"/>
  <c r="S97" i="1"/>
  <c r="R97" i="1"/>
  <c r="Q97" i="1"/>
  <c r="P97" i="1"/>
  <c r="O97" i="1"/>
  <c r="W97" i="1" s="1"/>
  <c r="N97" i="1"/>
  <c r="V97" i="1" s="1"/>
  <c r="M97" i="1"/>
  <c r="L97" i="1"/>
  <c r="K97" i="1"/>
  <c r="J97" i="1"/>
  <c r="I97" i="1"/>
  <c r="H97" i="1"/>
  <c r="G97" i="1"/>
  <c r="F97" i="1"/>
  <c r="Z96" i="1"/>
  <c r="Y96" i="1"/>
  <c r="U96" i="1"/>
  <c r="T96" i="1"/>
  <c r="S96" i="1"/>
  <c r="R96" i="1"/>
  <c r="Q96" i="1"/>
  <c r="P96" i="1"/>
  <c r="O96" i="1"/>
  <c r="W96" i="1" s="1"/>
  <c r="N96" i="1"/>
  <c r="V96" i="1" s="1"/>
  <c r="M96" i="1"/>
  <c r="L96" i="1"/>
  <c r="K96" i="1"/>
  <c r="I96" i="1"/>
  <c r="J96" i="1" s="1"/>
  <c r="H96" i="1"/>
  <c r="G96" i="1"/>
  <c r="F96" i="1"/>
  <c r="AB95" i="1"/>
  <c r="Y95" i="1"/>
  <c r="Z95" i="1" s="1"/>
  <c r="U95" i="1"/>
  <c r="T95" i="1"/>
  <c r="S95" i="1"/>
  <c r="R95" i="1"/>
  <c r="Q95" i="1"/>
  <c r="P95" i="1"/>
  <c r="O95" i="1"/>
  <c r="W95" i="1" s="1"/>
  <c r="N95" i="1"/>
  <c r="V95" i="1" s="1"/>
  <c r="M95" i="1"/>
  <c r="L95" i="1"/>
  <c r="K95" i="1"/>
  <c r="J95" i="1"/>
  <c r="I95" i="1"/>
  <c r="H95" i="1"/>
  <c r="G95" i="1"/>
  <c r="F95" i="1"/>
  <c r="Z94" i="1"/>
  <c r="Y94" i="1"/>
  <c r="U94" i="1"/>
  <c r="T94" i="1"/>
  <c r="S94" i="1"/>
  <c r="R94" i="1"/>
  <c r="Q94" i="1"/>
  <c r="P94" i="1"/>
  <c r="O94" i="1"/>
  <c r="W94" i="1" s="1"/>
  <c r="N94" i="1"/>
  <c r="V94" i="1" s="1"/>
  <c r="M94" i="1"/>
  <c r="L94" i="1"/>
  <c r="K94" i="1"/>
  <c r="I94" i="1"/>
  <c r="J94" i="1" s="1"/>
  <c r="H94" i="1"/>
  <c r="G94" i="1"/>
  <c r="F94" i="1"/>
  <c r="Y93" i="1"/>
  <c r="Z93" i="1" s="1"/>
  <c r="U93" i="1"/>
  <c r="T93" i="1"/>
  <c r="S93" i="1"/>
  <c r="R93" i="1"/>
  <c r="Q93" i="1"/>
  <c r="P93" i="1"/>
  <c r="O93" i="1"/>
  <c r="W93" i="1" s="1"/>
  <c r="N93" i="1"/>
  <c r="V93" i="1" s="1"/>
  <c r="M93" i="1"/>
  <c r="L93" i="1"/>
  <c r="K93" i="1"/>
  <c r="J93" i="1"/>
  <c r="I93" i="1"/>
  <c r="H93" i="1"/>
  <c r="G93" i="1"/>
  <c r="F93" i="1"/>
  <c r="Z92" i="1"/>
  <c r="Y92" i="1"/>
  <c r="U92" i="1"/>
  <c r="T92" i="1"/>
  <c r="S92" i="1"/>
  <c r="R92" i="1"/>
  <c r="Q92" i="1"/>
  <c r="P92" i="1"/>
  <c r="O92" i="1"/>
  <c r="W92" i="1" s="1"/>
  <c r="N92" i="1"/>
  <c r="V92" i="1" s="1"/>
  <c r="M92" i="1"/>
  <c r="L92" i="1"/>
  <c r="K92" i="1"/>
  <c r="I92" i="1"/>
  <c r="J92" i="1" s="1"/>
  <c r="H92" i="1"/>
  <c r="G92" i="1"/>
  <c r="F92" i="1"/>
  <c r="Y91" i="1"/>
  <c r="Z91" i="1" s="1"/>
  <c r="U91" i="1"/>
  <c r="T91" i="1"/>
  <c r="S91" i="1"/>
  <c r="R91" i="1"/>
  <c r="Q91" i="1"/>
  <c r="P91" i="1"/>
  <c r="O91" i="1"/>
  <c r="W91" i="1" s="1"/>
  <c r="N91" i="1"/>
  <c r="V91" i="1" s="1"/>
  <c r="M91" i="1"/>
  <c r="L91" i="1"/>
  <c r="K91" i="1"/>
  <c r="J91" i="1"/>
  <c r="I91" i="1"/>
  <c r="H91" i="1"/>
  <c r="G91" i="1"/>
  <c r="F91" i="1"/>
  <c r="Z90" i="1"/>
  <c r="Y90" i="1"/>
  <c r="U90" i="1"/>
  <c r="T90" i="1"/>
  <c r="S90" i="1"/>
  <c r="R90" i="1"/>
  <c r="Q90" i="1"/>
  <c r="P90" i="1"/>
  <c r="O90" i="1"/>
  <c r="W90" i="1" s="1"/>
  <c r="N90" i="1"/>
  <c r="V90" i="1" s="1"/>
  <c r="M90" i="1"/>
  <c r="L90" i="1"/>
  <c r="K90" i="1"/>
  <c r="I90" i="1"/>
  <c r="J90" i="1" s="1"/>
  <c r="H90" i="1"/>
  <c r="G90" i="1"/>
  <c r="F90" i="1"/>
  <c r="Y89" i="1"/>
  <c r="Z89" i="1" s="1"/>
  <c r="U89" i="1"/>
  <c r="T89" i="1"/>
  <c r="S89" i="1"/>
  <c r="R89" i="1"/>
  <c r="Q89" i="1"/>
  <c r="P89" i="1"/>
  <c r="O89" i="1"/>
  <c r="W89" i="1" s="1"/>
  <c r="N89" i="1"/>
  <c r="V89" i="1" s="1"/>
  <c r="M89" i="1"/>
  <c r="L89" i="1"/>
  <c r="K89" i="1"/>
  <c r="J89" i="1"/>
  <c r="I89" i="1"/>
  <c r="H89" i="1"/>
  <c r="G89" i="1"/>
  <c r="F89" i="1"/>
  <c r="Y88" i="1"/>
  <c r="Z88" i="1" s="1"/>
  <c r="U88" i="1"/>
  <c r="T88" i="1"/>
  <c r="S88" i="1"/>
  <c r="R88" i="1"/>
  <c r="Q88" i="1"/>
  <c r="P88" i="1"/>
  <c r="O88" i="1"/>
  <c r="W88" i="1" s="1"/>
  <c r="N88" i="1"/>
  <c r="V88" i="1" s="1"/>
  <c r="M88" i="1"/>
  <c r="L88" i="1"/>
  <c r="K88" i="1"/>
  <c r="I88" i="1"/>
  <c r="J88" i="1" s="1"/>
  <c r="H88" i="1"/>
  <c r="G88" i="1"/>
  <c r="F88" i="1"/>
  <c r="Y87" i="1"/>
  <c r="Z87" i="1" s="1"/>
  <c r="U87" i="1"/>
  <c r="T87" i="1"/>
  <c r="S87" i="1"/>
  <c r="R87" i="1"/>
  <c r="Q87" i="1"/>
  <c r="P87" i="1"/>
  <c r="O87" i="1"/>
  <c r="W87" i="1" s="1"/>
  <c r="N87" i="1"/>
  <c r="V87" i="1" s="1"/>
  <c r="M87" i="1"/>
  <c r="L87" i="1"/>
  <c r="K87" i="1"/>
  <c r="J87" i="1"/>
  <c r="I87" i="1"/>
  <c r="H87" i="1"/>
  <c r="G87" i="1"/>
  <c r="F87" i="1"/>
  <c r="Y86" i="1"/>
  <c r="Z86" i="1" s="1"/>
  <c r="U86" i="1"/>
  <c r="T86" i="1"/>
  <c r="S86" i="1"/>
  <c r="R86" i="1"/>
  <c r="Q86" i="1"/>
  <c r="P86" i="1"/>
  <c r="O86" i="1"/>
  <c r="W86" i="1" s="1"/>
  <c r="N86" i="1"/>
  <c r="V86" i="1" s="1"/>
  <c r="M86" i="1"/>
  <c r="L86" i="1"/>
  <c r="K86" i="1"/>
  <c r="J86" i="1"/>
  <c r="I86" i="1"/>
  <c r="H86" i="1"/>
  <c r="G86" i="1"/>
  <c r="F86" i="1"/>
  <c r="Y85" i="1"/>
  <c r="Z85" i="1" s="1"/>
  <c r="U85" i="1"/>
  <c r="T85" i="1"/>
  <c r="S85" i="1"/>
  <c r="R85" i="1"/>
  <c r="Q85" i="1"/>
  <c r="P85" i="1"/>
  <c r="O85" i="1"/>
  <c r="W85" i="1" s="1"/>
  <c r="N85" i="1"/>
  <c r="V85" i="1" s="1"/>
  <c r="M85" i="1"/>
  <c r="L85" i="1"/>
  <c r="K85" i="1"/>
  <c r="J85" i="1"/>
  <c r="I85" i="1"/>
  <c r="H85" i="1"/>
  <c r="G85" i="1"/>
  <c r="F85" i="1"/>
  <c r="Y84" i="1"/>
  <c r="Z84" i="1" s="1"/>
  <c r="U84" i="1"/>
  <c r="T84" i="1"/>
  <c r="S84" i="1"/>
  <c r="R84" i="1"/>
  <c r="Q84" i="1"/>
  <c r="P84" i="1"/>
  <c r="O84" i="1"/>
  <c r="W84" i="1" s="1"/>
  <c r="N84" i="1"/>
  <c r="V84" i="1" s="1"/>
  <c r="M84" i="1"/>
  <c r="L84" i="1"/>
  <c r="K84" i="1"/>
  <c r="I84" i="1"/>
  <c r="J84" i="1" s="1"/>
  <c r="H84" i="1"/>
  <c r="G84" i="1"/>
  <c r="F84" i="1"/>
  <c r="Y83" i="1"/>
  <c r="Z83" i="1" s="1"/>
  <c r="U83" i="1"/>
  <c r="T83" i="1"/>
  <c r="S83" i="1"/>
  <c r="R83" i="1"/>
  <c r="Q83" i="1"/>
  <c r="P83" i="1"/>
  <c r="O83" i="1"/>
  <c r="W83" i="1" s="1"/>
  <c r="N83" i="1"/>
  <c r="V83" i="1" s="1"/>
  <c r="M83" i="1"/>
  <c r="L83" i="1"/>
  <c r="K83" i="1"/>
  <c r="I83" i="1"/>
  <c r="J83" i="1" s="1"/>
  <c r="H83" i="1"/>
  <c r="G83" i="1"/>
  <c r="F83" i="1"/>
  <c r="Y82" i="1"/>
  <c r="Z82" i="1" s="1"/>
  <c r="U82" i="1"/>
  <c r="T82" i="1"/>
  <c r="S82" i="1"/>
  <c r="R82" i="1"/>
  <c r="Q82" i="1"/>
  <c r="P82" i="1"/>
  <c r="O82" i="1"/>
  <c r="W82" i="1" s="1"/>
  <c r="N82" i="1"/>
  <c r="V82" i="1" s="1"/>
  <c r="M82" i="1"/>
  <c r="L82" i="1"/>
  <c r="K82" i="1"/>
  <c r="I82" i="1"/>
  <c r="J82" i="1" s="1"/>
  <c r="H82" i="1"/>
  <c r="G82" i="1"/>
  <c r="F82" i="1"/>
  <c r="Y81" i="1"/>
  <c r="Z81" i="1" s="1"/>
  <c r="X81" i="1"/>
  <c r="U81" i="1"/>
  <c r="T81" i="1"/>
  <c r="S81" i="1"/>
  <c r="R81" i="1"/>
  <c r="Q81" i="1"/>
  <c r="P81" i="1"/>
  <c r="O81" i="1"/>
  <c r="W81" i="1" s="1"/>
  <c r="N81" i="1"/>
  <c r="V81" i="1" s="1"/>
  <c r="M81" i="1"/>
  <c r="L81" i="1"/>
  <c r="K81" i="1"/>
  <c r="I81" i="1"/>
  <c r="J81" i="1" s="1"/>
  <c r="H81" i="1"/>
  <c r="G81" i="1"/>
  <c r="F81" i="1"/>
  <c r="E81" i="1"/>
  <c r="Y80" i="1"/>
  <c r="Z80" i="1" s="1"/>
  <c r="U80" i="1"/>
  <c r="T80" i="1"/>
  <c r="S80" i="1"/>
  <c r="R80" i="1"/>
  <c r="Q80" i="1"/>
  <c r="P80" i="1"/>
  <c r="O80" i="1"/>
  <c r="W80" i="1" s="1"/>
  <c r="N80" i="1"/>
  <c r="V80" i="1" s="1"/>
  <c r="M80" i="1"/>
  <c r="L80" i="1"/>
  <c r="K80" i="1"/>
  <c r="I80" i="1"/>
  <c r="J80" i="1" s="1"/>
  <c r="H80" i="1"/>
  <c r="G80" i="1"/>
  <c r="F80" i="1"/>
  <c r="Y79" i="1"/>
  <c r="Z79" i="1" s="1"/>
  <c r="X79" i="1"/>
  <c r="U79" i="1"/>
  <c r="T79" i="1"/>
  <c r="S79" i="1"/>
  <c r="R79" i="1"/>
  <c r="Q79" i="1"/>
  <c r="P79" i="1"/>
  <c r="O79" i="1"/>
  <c r="W79" i="1" s="1"/>
  <c r="N79" i="1"/>
  <c r="V79" i="1" s="1"/>
  <c r="M79" i="1"/>
  <c r="L79" i="1"/>
  <c r="K79" i="1"/>
  <c r="I79" i="1"/>
  <c r="J79" i="1" s="1"/>
  <c r="H79" i="1"/>
  <c r="G79" i="1"/>
  <c r="F79" i="1"/>
  <c r="Y78" i="1"/>
  <c r="Z78" i="1" s="1"/>
  <c r="U78" i="1"/>
  <c r="T78" i="1"/>
  <c r="S78" i="1"/>
  <c r="R78" i="1"/>
  <c r="Q78" i="1"/>
  <c r="P78" i="1"/>
  <c r="O78" i="1"/>
  <c r="W78" i="1" s="1"/>
  <c r="N78" i="1"/>
  <c r="V78" i="1" s="1"/>
  <c r="M78" i="1"/>
  <c r="L78" i="1"/>
  <c r="K78" i="1"/>
  <c r="I78" i="1"/>
  <c r="J78" i="1" s="1"/>
  <c r="H78" i="1"/>
  <c r="G78" i="1"/>
  <c r="F78" i="1"/>
  <c r="Y77" i="1"/>
  <c r="Z77" i="1" s="1"/>
  <c r="X77" i="1"/>
  <c r="U77" i="1"/>
  <c r="T77" i="1"/>
  <c r="S77" i="1"/>
  <c r="R77" i="1"/>
  <c r="Q77" i="1"/>
  <c r="P77" i="1"/>
  <c r="O77" i="1"/>
  <c r="W77" i="1" s="1"/>
  <c r="N77" i="1"/>
  <c r="V77" i="1" s="1"/>
  <c r="M77" i="1"/>
  <c r="L77" i="1"/>
  <c r="K77" i="1"/>
  <c r="I77" i="1"/>
  <c r="J77" i="1" s="1"/>
  <c r="H77" i="1"/>
  <c r="G77" i="1"/>
  <c r="F77" i="1"/>
  <c r="Y76" i="1"/>
  <c r="Z76" i="1" s="1"/>
  <c r="U76" i="1"/>
  <c r="T76" i="1"/>
  <c r="S76" i="1"/>
  <c r="R76" i="1"/>
  <c r="Q76" i="1"/>
  <c r="P76" i="1"/>
  <c r="O76" i="1"/>
  <c r="W76" i="1" s="1"/>
  <c r="N76" i="1"/>
  <c r="V76" i="1" s="1"/>
  <c r="M76" i="1"/>
  <c r="L76" i="1"/>
  <c r="K76" i="1"/>
  <c r="I76" i="1"/>
  <c r="J76" i="1" s="1"/>
  <c r="H76" i="1"/>
  <c r="G76" i="1"/>
  <c r="F76" i="1"/>
  <c r="Y75" i="1"/>
  <c r="Z75" i="1" s="1"/>
  <c r="U75" i="1"/>
  <c r="T75" i="1"/>
  <c r="S75" i="1"/>
  <c r="R75" i="1"/>
  <c r="Q75" i="1"/>
  <c r="P75" i="1"/>
  <c r="O75" i="1"/>
  <c r="W75" i="1" s="1"/>
  <c r="N75" i="1"/>
  <c r="V75" i="1" s="1"/>
  <c r="M75" i="1"/>
  <c r="L75" i="1"/>
  <c r="K75" i="1"/>
  <c r="J75" i="1"/>
  <c r="I75" i="1"/>
  <c r="H75" i="1"/>
  <c r="G75" i="1"/>
  <c r="F75" i="1"/>
  <c r="E75" i="1"/>
  <c r="Y74" i="1"/>
  <c r="Z74" i="1" s="1"/>
  <c r="X74" i="1"/>
  <c r="U74" i="1"/>
  <c r="T74" i="1"/>
  <c r="S74" i="1"/>
  <c r="R74" i="1"/>
  <c r="Q74" i="1"/>
  <c r="P74" i="1"/>
  <c r="O74" i="1"/>
  <c r="W74" i="1" s="1"/>
  <c r="N74" i="1"/>
  <c r="V74" i="1" s="1"/>
  <c r="M74" i="1"/>
  <c r="L74" i="1"/>
  <c r="K74" i="1"/>
  <c r="I74" i="1"/>
  <c r="J74" i="1" s="1"/>
  <c r="H74" i="1"/>
  <c r="G74" i="1"/>
  <c r="F74" i="1"/>
  <c r="Y73" i="1"/>
  <c r="Z73" i="1" s="1"/>
  <c r="X73" i="1"/>
  <c r="U73" i="1"/>
  <c r="T73" i="1"/>
  <c r="S73" i="1"/>
  <c r="R73" i="1"/>
  <c r="Q73" i="1"/>
  <c r="P73" i="1"/>
  <c r="O73" i="1"/>
  <c r="W73" i="1" s="1"/>
  <c r="N73" i="1"/>
  <c r="V73" i="1" s="1"/>
  <c r="M73" i="1"/>
  <c r="L73" i="1"/>
  <c r="K73" i="1"/>
  <c r="I73" i="1"/>
  <c r="J73" i="1" s="1"/>
  <c r="H73" i="1"/>
  <c r="G73" i="1"/>
  <c r="F73" i="1"/>
  <c r="E73" i="1"/>
  <c r="Y72" i="1"/>
  <c r="Z72" i="1" s="1"/>
  <c r="X72" i="1"/>
  <c r="U72" i="1"/>
  <c r="T72" i="1"/>
  <c r="S72" i="1"/>
  <c r="R72" i="1"/>
  <c r="Q72" i="1"/>
  <c r="P72" i="1"/>
  <c r="O72" i="1"/>
  <c r="W72" i="1" s="1"/>
  <c r="N72" i="1"/>
  <c r="V72" i="1" s="1"/>
  <c r="M72" i="1"/>
  <c r="L72" i="1"/>
  <c r="K72" i="1"/>
  <c r="I72" i="1"/>
  <c r="J72" i="1" s="1"/>
  <c r="H72" i="1"/>
  <c r="G72" i="1"/>
  <c r="F72" i="1"/>
  <c r="E72" i="1"/>
  <c r="Y71" i="1"/>
  <c r="Z71" i="1" s="1"/>
  <c r="X71" i="1"/>
  <c r="U71" i="1"/>
  <c r="T71" i="1"/>
  <c r="S71" i="1"/>
  <c r="R71" i="1"/>
  <c r="Q71" i="1"/>
  <c r="P71" i="1"/>
  <c r="O71" i="1"/>
  <c r="W71" i="1" s="1"/>
  <c r="N71" i="1"/>
  <c r="V71" i="1" s="1"/>
  <c r="M71" i="1"/>
  <c r="L71" i="1"/>
  <c r="K71" i="1"/>
  <c r="I71" i="1"/>
  <c r="J71" i="1" s="1"/>
  <c r="H71" i="1"/>
  <c r="G71" i="1"/>
  <c r="F71" i="1"/>
  <c r="Y70" i="1"/>
  <c r="Z70" i="1" s="1"/>
  <c r="X70" i="1"/>
  <c r="U70" i="1"/>
  <c r="T70" i="1"/>
  <c r="S70" i="1"/>
  <c r="R70" i="1"/>
  <c r="Q70" i="1"/>
  <c r="P70" i="1"/>
  <c r="O70" i="1"/>
  <c r="W70" i="1" s="1"/>
  <c r="N70" i="1"/>
  <c r="V70" i="1" s="1"/>
  <c r="M70" i="1"/>
  <c r="L70" i="1"/>
  <c r="K70" i="1"/>
  <c r="I70" i="1"/>
  <c r="J70" i="1" s="1"/>
  <c r="H70" i="1"/>
  <c r="G70" i="1"/>
  <c r="F70" i="1"/>
  <c r="Y69" i="1"/>
  <c r="Z69" i="1" s="1"/>
  <c r="X69" i="1"/>
  <c r="U69" i="1"/>
  <c r="T69" i="1"/>
  <c r="S69" i="1"/>
  <c r="R69" i="1"/>
  <c r="Q69" i="1"/>
  <c r="P69" i="1"/>
  <c r="O69" i="1"/>
  <c r="W69" i="1" s="1"/>
  <c r="N69" i="1"/>
  <c r="V69" i="1" s="1"/>
  <c r="M69" i="1"/>
  <c r="L69" i="1"/>
  <c r="K69" i="1"/>
  <c r="I69" i="1"/>
  <c r="J69" i="1" s="1"/>
  <c r="H69" i="1"/>
  <c r="G69" i="1"/>
  <c r="F69" i="1"/>
  <c r="E69" i="1"/>
  <c r="Y68" i="1"/>
  <c r="Z68" i="1" s="1"/>
  <c r="X68" i="1"/>
  <c r="U68" i="1"/>
  <c r="T68" i="1"/>
  <c r="S68" i="1"/>
  <c r="R68" i="1"/>
  <c r="Q68" i="1"/>
  <c r="P68" i="1"/>
  <c r="O68" i="1"/>
  <c r="W68" i="1" s="1"/>
  <c r="N68" i="1"/>
  <c r="V68" i="1" s="1"/>
  <c r="M68" i="1"/>
  <c r="L68" i="1"/>
  <c r="K68" i="1"/>
  <c r="I68" i="1"/>
  <c r="J68" i="1" s="1"/>
  <c r="H68" i="1"/>
  <c r="G68" i="1"/>
  <c r="F68" i="1"/>
  <c r="E68" i="1"/>
  <c r="Y67" i="1"/>
  <c r="Z67" i="1" s="1"/>
  <c r="U67" i="1"/>
  <c r="T67" i="1"/>
  <c r="S67" i="1"/>
  <c r="R67" i="1"/>
  <c r="Q67" i="1"/>
  <c r="P67" i="1"/>
  <c r="O67" i="1"/>
  <c r="W67" i="1" s="1"/>
  <c r="N67" i="1"/>
  <c r="V67" i="1" s="1"/>
  <c r="M67" i="1"/>
  <c r="L67" i="1"/>
  <c r="K67" i="1"/>
  <c r="J67" i="1"/>
  <c r="I67" i="1"/>
  <c r="H67" i="1"/>
  <c r="G67" i="1"/>
  <c r="F67" i="1"/>
  <c r="Y66" i="1"/>
  <c r="Z66" i="1" s="1"/>
  <c r="X66" i="1"/>
  <c r="U66" i="1"/>
  <c r="T66" i="1"/>
  <c r="S66" i="1"/>
  <c r="R66" i="1"/>
  <c r="Q66" i="1"/>
  <c r="P66" i="1"/>
  <c r="O66" i="1"/>
  <c r="W66" i="1" s="1"/>
  <c r="N66" i="1"/>
  <c r="V66" i="1" s="1"/>
  <c r="M66" i="1"/>
  <c r="L66" i="1"/>
  <c r="K66" i="1"/>
  <c r="I66" i="1"/>
  <c r="J66" i="1" s="1"/>
  <c r="H66" i="1"/>
  <c r="G66" i="1"/>
  <c r="F66" i="1"/>
  <c r="Y65" i="1"/>
  <c r="Z65" i="1" s="1"/>
  <c r="X65" i="1"/>
  <c r="U65" i="1"/>
  <c r="T65" i="1"/>
  <c r="S65" i="1"/>
  <c r="R65" i="1"/>
  <c r="Q65" i="1"/>
  <c r="P65" i="1"/>
  <c r="O65" i="1"/>
  <c r="W65" i="1" s="1"/>
  <c r="N65" i="1"/>
  <c r="V65" i="1" s="1"/>
  <c r="M65" i="1"/>
  <c r="L65" i="1"/>
  <c r="K65" i="1"/>
  <c r="I65" i="1"/>
  <c r="J65" i="1" s="1"/>
  <c r="H65" i="1"/>
  <c r="G65" i="1"/>
  <c r="F65" i="1"/>
  <c r="E65" i="1"/>
  <c r="Y64" i="1"/>
  <c r="Z64" i="1" s="1"/>
  <c r="X64" i="1"/>
  <c r="U64" i="1"/>
  <c r="T64" i="1"/>
  <c r="S64" i="1"/>
  <c r="R64" i="1"/>
  <c r="Q64" i="1"/>
  <c r="P64" i="1"/>
  <c r="O64" i="1"/>
  <c r="W64" i="1" s="1"/>
  <c r="N64" i="1"/>
  <c r="V64" i="1" s="1"/>
  <c r="M64" i="1"/>
  <c r="L64" i="1"/>
  <c r="K64" i="1"/>
  <c r="I64" i="1"/>
  <c r="J64" i="1" s="1"/>
  <c r="H64" i="1"/>
  <c r="G64" i="1"/>
  <c r="F64" i="1"/>
  <c r="Y63" i="1"/>
  <c r="Z63" i="1" s="1"/>
  <c r="X63" i="1"/>
  <c r="U63" i="1"/>
  <c r="T63" i="1"/>
  <c r="S63" i="1"/>
  <c r="R63" i="1" s="1"/>
  <c r="Q63" i="1"/>
  <c r="P63" i="1" s="1"/>
  <c r="O63" i="1"/>
  <c r="W63" i="1" s="1"/>
  <c r="M63" i="1"/>
  <c r="L63" i="1"/>
  <c r="K63" i="1"/>
  <c r="I63" i="1"/>
  <c r="J63" i="1" s="1"/>
  <c r="H63" i="1"/>
  <c r="G63" i="1"/>
  <c r="F63" i="1"/>
  <c r="AB62" i="1"/>
  <c r="Y62" i="1"/>
  <c r="Z62" i="1" s="1"/>
  <c r="X62" i="1"/>
  <c r="U62" i="1"/>
  <c r="T62" i="1"/>
  <c r="S62" i="1"/>
  <c r="R62" i="1"/>
  <c r="Q62" i="1"/>
  <c r="P62" i="1"/>
  <c r="O62" i="1"/>
  <c r="W62" i="1" s="1"/>
  <c r="N62" i="1"/>
  <c r="V62" i="1" s="1"/>
  <c r="M62" i="1"/>
  <c r="L62" i="1"/>
  <c r="K62" i="1"/>
  <c r="I62" i="1"/>
  <c r="J62" i="1" s="1"/>
  <c r="H62" i="1"/>
  <c r="G62" i="1"/>
  <c r="F62" i="1"/>
  <c r="Y61" i="1"/>
  <c r="Z61" i="1" s="1"/>
  <c r="X61" i="1"/>
  <c r="U61" i="1"/>
  <c r="T61" i="1"/>
  <c r="S61" i="1"/>
  <c r="R61" i="1"/>
  <c r="Q61" i="1"/>
  <c r="P61" i="1"/>
  <c r="O61" i="1"/>
  <c r="W61" i="1" s="1"/>
  <c r="N61" i="1"/>
  <c r="V61" i="1" s="1"/>
  <c r="M61" i="1"/>
  <c r="L61" i="1"/>
  <c r="K61" i="1"/>
  <c r="I61" i="1"/>
  <c r="J61" i="1" s="1"/>
  <c r="H61" i="1"/>
  <c r="G61" i="1"/>
  <c r="F61" i="1"/>
  <c r="Y60" i="1"/>
  <c r="Z60" i="1" s="1"/>
  <c r="X60" i="1"/>
  <c r="U60" i="1"/>
  <c r="T60" i="1"/>
  <c r="S60" i="1"/>
  <c r="R60" i="1"/>
  <c r="Q60" i="1"/>
  <c r="P60" i="1"/>
  <c r="O60" i="1"/>
  <c r="W60" i="1" s="1"/>
  <c r="N60" i="1"/>
  <c r="V60" i="1" s="1"/>
  <c r="M60" i="1"/>
  <c r="L60" i="1"/>
  <c r="K60" i="1"/>
  <c r="I60" i="1"/>
  <c r="J60" i="1" s="1"/>
  <c r="H60" i="1"/>
  <c r="G60" i="1"/>
  <c r="F60" i="1"/>
  <c r="Y59" i="1"/>
  <c r="Z59" i="1" s="1"/>
  <c r="X59" i="1"/>
  <c r="U59" i="1"/>
  <c r="T59" i="1"/>
  <c r="S59" i="1"/>
  <c r="R59" i="1"/>
  <c r="Q59" i="1"/>
  <c r="P59" i="1"/>
  <c r="O59" i="1"/>
  <c r="W59" i="1" s="1"/>
  <c r="N59" i="1"/>
  <c r="V59" i="1" s="1"/>
  <c r="M59" i="1"/>
  <c r="L59" i="1"/>
  <c r="K59" i="1"/>
  <c r="I59" i="1"/>
  <c r="J59" i="1" s="1"/>
  <c r="H59" i="1"/>
  <c r="G59" i="1"/>
  <c r="F59" i="1"/>
  <c r="Z58" i="1"/>
  <c r="Y58" i="1"/>
  <c r="X58" i="1"/>
  <c r="U58" i="1"/>
  <c r="T58" i="1"/>
  <c r="S58" i="1"/>
  <c r="R58" i="1"/>
  <c r="Q58" i="1"/>
  <c r="P58" i="1"/>
  <c r="O58" i="1"/>
  <c r="W58" i="1" s="1"/>
  <c r="N58" i="1"/>
  <c r="V58" i="1" s="1"/>
  <c r="M58" i="1"/>
  <c r="L58" i="1"/>
  <c r="K58" i="1"/>
  <c r="J58" i="1"/>
  <c r="I58" i="1"/>
  <c r="H58" i="1"/>
  <c r="G58" i="1"/>
  <c r="F58" i="1"/>
  <c r="Z57" i="1"/>
  <c r="Y57" i="1"/>
  <c r="X57" i="1"/>
  <c r="U57" i="1"/>
  <c r="T57" i="1"/>
  <c r="S57" i="1"/>
  <c r="R57" i="1"/>
  <c r="Q57" i="1"/>
  <c r="P57" i="1"/>
  <c r="O57" i="1"/>
  <c r="W57" i="1" s="1"/>
  <c r="N57" i="1"/>
  <c r="V57" i="1" s="1"/>
  <c r="M57" i="1"/>
  <c r="L57" i="1"/>
  <c r="K57" i="1"/>
  <c r="J57" i="1"/>
  <c r="I57" i="1"/>
  <c r="H57" i="1"/>
  <c r="G57" i="1"/>
  <c r="F57" i="1"/>
  <c r="E57" i="1"/>
  <c r="Y56" i="1"/>
  <c r="Z56" i="1" s="1"/>
  <c r="X56" i="1"/>
  <c r="U56" i="1"/>
  <c r="T56" i="1"/>
  <c r="S56" i="1"/>
  <c r="R56" i="1"/>
  <c r="Q56" i="1"/>
  <c r="P56" i="1"/>
  <c r="O56" i="1"/>
  <c r="W56" i="1" s="1"/>
  <c r="N56" i="1"/>
  <c r="V56" i="1" s="1"/>
  <c r="M56" i="1"/>
  <c r="L56" i="1"/>
  <c r="K56" i="1"/>
  <c r="I56" i="1"/>
  <c r="J56" i="1" s="1"/>
  <c r="H56" i="1"/>
  <c r="G56" i="1"/>
  <c r="F56" i="1"/>
  <c r="Y55" i="1"/>
  <c r="Z55" i="1" s="1"/>
  <c r="U55" i="1"/>
  <c r="T55" i="1"/>
  <c r="S55" i="1"/>
  <c r="R55" i="1"/>
  <c r="Q55" i="1"/>
  <c r="P55" i="1"/>
  <c r="O55" i="1"/>
  <c r="W55" i="1" s="1"/>
  <c r="N55" i="1"/>
  <c r="V55" i="1" s="1"/>
  <c r="M55" i="1"/>
  <c r="L55" i="1"/>
  <c r="K55" i="1"/>
  <c r="J55" i="1"/>
  <c r="I55" i="1"/>
  <c r="H55" i="1"/>
  <c r="G55" i="1"/>
  <c r="F55" i="1"/>
  <c r="Y54" i="1"/>
  <c r="Z54" i="1" s="1"/>
  <c r="X54" i="1"/>
  <c r="U54" i="1"/>
  <c r="T54" i="1"/>
  <c r="S54" i="1"/>
  <c r="R54" i="1"/>
  <c r="Q54" i="1"/>
  <c r="P54" i="1"/>
  <c r="O54" i="1"/>
  <c r="W54" i="1" s="1"/>
  <c r="N54" i="1"/>
  <c r="V54" i="1" s="1"/>
  <c r="M54" i="1"/>
  <c r="L54" i="1"/>
  <c r="K54" i="1"/>
  <c r="I54" i="1"/>
  <c r="J54" i="1" s="1"/>
  <c r="H54" i="1"/>
  <c r="G54" i="1"/>
  <c r="F54" i="1"/>
  <c r="Z53" i="1"/>
  <c r="Y53" i="1"/>
  <c r="X53" i="1"/>
  <c r="U53" i="1"/>
  <c r="T53" i="1"/>
  <c r="S53" i="1"/>
  <c r="R53" i="1"/>
  <c r="Q53" i="1"/>
  <c r="P53" i="1"/>
  <c r="O53" i="1"/>
  <c r="W53" i="1" s="1"/>
  <c r="N53" i="1"/>
  <c r="V53" i="1" s="1"/>
  <c r="M53" i="1"/>
  <c r="L53" i="1"/>
  <c r="K53" i="1"/>
  <c r="J53" i="1"/>
  <c r="I53" i="1"/>
  <c r="H53" i="1"/>
  <c r="G53" i="1"/>
  <c r="F53" i="1"/>
  <c r="E53" i="1"/>
  <c r="Y52" i="1"/>
  <c r="Z52" i="1" s="1"/>
  <c r="X52" i="1"/>
  <c r="U52" i="1"/>
  <c r="T52" i="1"/>
  <c r="S52" i="1"/>
  <c r="R52" i="1"/>
  <c r="Q52" i="1"/>
  <c r="P52" i="1"/>
  <c r="O52" i="1"/>
  <c r="W52" i="1" s="1"/>
  <c r="N52" i="1"/>
  <c r="V52" i="1" s="1"/>
  <c r="M52" i="1"/>
  <c r="L52" i="1"/>
  <c r="K52" i="1"/>
  <c r="I52" i="1"/>
  <c r="J52" i="1" s="1"/>
  <c r="H52" i="1"/>
  <c r="G52" i="1"/>
  <c r="F52" i="1"/>
  <c r="Y51" i="1"/>
  <c r="Z51" i="1" s="1"/>
  <c r="X51" i="1"/>
  <c r="U51" i="1"/>
  <c r="T51" i="1"/>
  <c r="S51" i="1"/>
  <c r="R51" i="1"/>
  <c r="Q51" i="1"/>
  <c r="P51" i="1"/>
  <c r="O51" i="1"/>
  <c r="W51" i="1" s="1"/>
  <c r="N51" i="1"/>
  <c r="V51" i="1" s="1"/>
  <c r="M51" i="1"/>
  <c r="L51" i="1"/>
  <c r="K51" i="1"/>
  <c r="I51" i="1"/>
  <c r="J51" i="1" s="1"/>
  <c r="H51" i="1"/>
  <c r="G51" i="1"/>
  <c r="F51" i="1"/>
  <c r="E51" i="1"/>
  <c r="Y50" i="1"/>
  <c r="Z50" i="1" s="1"/>
  <c r="U50" i="1"/>
  <c r="T50" i="1"/>
  <c r="S50" i="1"/>
  <c r="R50" i="1"/>
  <c r="Q50" i="1"/>
  <c r="P50" i="1"/>
  <c r="O50" i="1"/>
  <c r="W50" i="1" s="1"/>
  <c r="N50" i="1"/>
  <c r="V50" i="1" s="1"/>
  <c r="M50" i="1"/>
  <c r="L50" i="1"/>
  <c r="K50" i="1"/>
  <c r="J50" i="1"/>
  <c r="I50" i="1"/>
  <c r="H50" i="1"/>
  <c r="G50" i="1"/>
  <c r="F50" i="1"/>
  <c r="AB49" i="1"/>
  <c r="Y49" i="1"/>
  <c r="Z49" i="1" s="1"/>
  <c r="U49" i="1"/>
  <c r="T49" i="1"/>
  <c r="S49" i="1"/>
  <c r="R49" i="1"/>
  <c r="Q49" i="1"/>
  <c r="P49" i="1"/>
  <c r="O49" i="1"/>
  <c r="W49" i="1" s="1"/>
  <c r="N49" i="1"/>
  <c r="V49" i="1" s="1"/>
  <c r="M49" i="1"/>
  <c r="L49" i="1"/>
  <c r="K49" i="1"/>
  <c r="J49" i="1"/>
  <c r="I49" i="1"/>
  <c r="H49" i="1"/>
  <c r="G49" i="1"/>
  <c r="F49" i="1"/>
  <c r="Y48" i="1"/>
  <c r="Z48" i="1" s="1"/>
  <c r="U48" i="1"/>
  <c r="T48" i="1"/>
  <c r="S48" i="1"/>
  <c r="R48" i="1"/>
  <c r="Q48" i="1"/>
  <c r="P48" i="1"/>
  <c r="O48" i="1"/>
  <c r="W48" i="1" s="1"/>
  <c r="N48" i="1"/>
  <c r="V48" i="1" s="1"/>
  <c r="M48" i="1"/>
  <c r="L48" i="1"/>
  <c r="K48" i="1"/>
  <c r="I48" i="1"/>
  <c r="J48" i="1" s="1"/>
  <c r="H48" i="1"/>
  <c r="G48" i="1"/>
  <c r="F48" i="1"/>
  <c r="Y47" i="1"/>
  <c r="Z47" i="1" s="1"/>
  <c r="U47" i="1"/>
  <c r="T47" i="1"/>
  <c r="S47" i="1"/>
  <c r="R47" i="1"/>
  <c r="Q47" i="1"/>
  <c r="P47" i="1"/>
  <c r="O47" i="1"/>
  <c r="W47" i="1" s="1"/>
  <c r="N47" i="1"/>
  <c r="V47" i="1" s="1"/>
  <c r="M47" i="1"/>
  <c r="L47" i="1"/>
  <c r="K47" i="1"/>
  <c r="I47" i="1"/>
  <c r="J47" i="1" s="1"/>
  <c r="H47" i="1"/>
  <c r="G47" i="1"/>
  <c r="F47" i="1"/>
  <c r="Y46" i="1"/>
  <c r="Z46" i="1" s="1"/>
  <c r="U46" i="1"/>
  <c r="T46" i="1"/>
  <c r="S46" i="1"/>
  <c r="R46" i="1"/>
  <c r="Q46" i="1"/>
  <c r="P46" i="1"/>
  <c r="O46" i="1"/>
  <c r="W46" i="1" s="1"/>
  <c r="N46" i="1"/>
  <c r="V46" i="1" s="1"/>
  <c r="M46" i="1"/>
  <c r="L46" i="1"/>
  <c r="K46" i="1"/>
  <c r="I46" i="1"/>
  <c r="J46" i="1" s="1"/>
  <c r="H46" i="1"/>
  <c r="G46" i="1"/>
  <c r="F46" i="1"/>
  <c r="Y45" i="1"/>
  <c r="Z45" i="1" s="1"/>
  <c r="U45" i="1"/>
  <c r="T45" i="1"/>
  <c r="S45" i="1"/>
  <c r="R45" i="1"/>
  <c r="Q45" i="1"/>
  <c r="P45" i="1"/>
  <c r="O45" i="1"/>
  <c r="W45" i="1" s="1"/>
  <c r="N45" i="1"/>
  <c r="V45" i="1" s="1"/>
  <c r="M45" i="1"/>
  <c r="L45" i="1"/>
  <c r="K45" i="1"/>
  <c r="J45" i="1"/>
  <c r="I45" i="1"/>
  <c r="H45" i="1"/>
  <c r="G45" i="1"/>
  <c r="F45" i="1"/>
  <c r="AB44" i="1"/>
  <c r="Y44" i="1"/>
  <c r="Z44" i="1" s="1"/>
  <c r="U44" i="1"/>
  <c r="T44" i="1"/>
  <c r="S44" i="1"/>
  <c r="R44" i="1"/>
  <c r="Q44" i="1"/>
  <c r="P44" i="1"/>
  <c r="O44" i="1"/>
  <c r="W44" i="1" s="1"/>
  <c r="N44" i="1"/>
  <c r="V44" i="1" s="1"/>
  <c r="M44" i="1"/>
  <c r="L44" i="1"/>
  <c r="K44" i="1"/>
  <c r="J44" i="1"/>
  <c r="I44" i="1"/>
  <c r="H44" i="1"/>
  <c r="G44" i="1"/>
  <c r="F44" i="1"/>
  <c r="Y43" i="1"/>
  <c r="Z43" i="1" s="1"/>
  <c r="U43" i="1"/>
  <c r="T43" i="1"/>
  <c r="S43" i="1"/>
  <c r="R43" i="1"/>
  <c r="Q43" i="1"/>
  <c r="P43" i="1"/>
  <c r="O43" i="1"/>
  <c r="W43" i="1" s="1"/>
  <c r="N43" i="1"/>
  <c r="V43" i="1" s="1"/>
  <c r="M43" i="1"/>
  <c r="L43" i="1"/>
  <c r="K43" i="1"/>
  <c r="I43" i="1"/>
  <c r="J43" i="1" s="1"/>
  <c r="H43" i="1"/>
  <c r="G43" i="1"/>
  <c r="F43" i="1"/>
  <c r="Y42" i="1"/>
  <c r="Z42" i="1" s="1"/>
  <c r="U42" i="1"/>
  <c r="T42" i="1"/>
  <c r="S42" i="1"/>
  <c r="R42" i="1"/>
  <c r="Q42" i="1"/>
  <c r="P42" i="1"/>
  <c r="O42" i="1"/>
  <c r="W42" i="1" s="1"/>
  <c r="N42" i="1"/>
  <c r="V42" i="1" s="1"/>
  <c r="M42" i="1"/>
  <c r="L42" i="1"/>
  <c r="K42" i="1"/>
  <c r="I42" i="1"/>
  <c r="J42" i="1" s="1"/>
  <c r="H42" i="1"/>
  <c r="G42" i="1"/>
  <c r="F42" i="1"/>
  <c r="U41" i="1"/>
  <c r="T41" i="1"/>
  <c r="S41" i="1"/>
  <c r="R41" i="1"/>
  <c r="Q41" i="1"/>
  <c r="P41" i="1"/>
  <c r="O41" i="1"/>
  <c r="W41" i="1" s="1"/>
  <c r="N41" i="1"/>
  <c r="V41" i="1" s="1"/>
  <c r="M41" i="1"/>
  <c r="L41" i="1"/>
  <c r="K41" i="1"/>
  <c r="I41" i="1"/>
  <c r="J41" i="1" s="1"/>
  <c r="H41" i="1"/>
  <c r="G41" i="1"/>
  <c r="F41" i="1"/>
  <c r="U40" i="1"/>
  <c r="T40" i="1"/>
  <c r="S40" i="1"/>
  <c r="R40" i="1"/>
  <c r="Q40" i="1"/>
  <c r="P40" i="1"/>
  <c r="O40" i="1"/>
  <c r="W40" i="1" s="1"/>
  <c r="N40" i="1"/>
  <c r="V40" i="1" s="1"/>
  <c r="M40" i="1"/>
  <c r="L40" i="1"/>
  <c r="K40" i="1"/>
  <c r="J40" i="1"/>
  <c r="I40" i="1"/>
  <c r="H40" i="1"/>
  <c r="G40" i="1"/>
  <c r="F40" i="1"/>
  <c r="AB39" i="1"/>
  <c r="U39" i="1"/>
  <c r="T39" i="1"/>
  <c r="S39" i="1"/>
  <c r="R39" i="1"/>
  <c r="Q39" i="1"/>
  <c r="P39" i="1"/>
  <c r="O39" i="1"/>
  <c r="W39" i="1" s="1"/>
  <c r="N39" i="1"/>
  <c r="V39" i="1" s="1"/>
  <c r="M39" i="1"/>
  <c r="L39" i="1"/>
  <c r="K39" i="1"/>
  <c r="I39" i="1"/>
  <c r="J39" i="1" s="1"/>
  <c r="H39" i="1"/>
  <c r="G39" i="1"/>
  <c r="F39" i="1"/>
  <c r="U38" i="1"/>
  <c r="T38" i="1"/>
  <c r="S38" i="1"/>
  <c r="R38" i="1"/>
  <c r="Q38" i="1"/>
  <c r="P38" i="1"/>
  <c r="O38" i="1"/>
  <c r="W38" i="1" s="1"/>
  <c r="N38" i="1"/>
  <c r="V38" i="1" s="1"/>
  <c r="M38" i="1"/>
  <c r="L38" i="1"/>
  <c r="K38" i="1"/>
  <c r="I38" i="1"/>
  <c r="J38" i="1" s="1"/>
  <c r="H38" i="1"/>
  <c r="G38" i="1"/>
  <c r="F38" i="1"/>
  <c r="U37" i="1"/>
  <c r="T37" i="1"/>
  <c r="S37" i="1"/>
  <c r="R37" i="1"/>
  <c r="Q37" i="1"/>
  <c r="P37" i="1"/>
  <c r="O37" i="1"/>
  <c r="W37" i="1" s="1"/>
  <c r="N37" i="1"/>
  <c r="V37" i="1" s="1"/>
  <c r="M37" i="1"/>
  <c r="L37" i="1"/>
  <c r="K37" i="1"/>
  <c r="I37" i="1"/>
  <c r="J37" i="1" s="1"/>
  <c r="H37" i="1"/>
  <c r="G37" i="1"/>
  <c r="F37" i="1"/>
  <c r="U36" i="1"/>
  <c r="T36" i="1"/>
  <c r="S36" i="1"/>
  <c r="R36" i="1"/>
  <c r="V36" i="1" s="1"/>
  <c r="Q36" i="1"/>
  <c r="O36" i="1"/>
  <c r="W36" i="1" s="1"/>
  <c r="N36" i="1"/>
  <c r="M36" i="1"/>
  <c r="L36" i="1"/>
  <c r="K36" i="1"/>
  <c r="I36" i="1"/>
  <c r="J36" i="1" s="1"/>
  <c r="H36" i="1"/>
  <c r="G36" i="1"/>
  <c r="F36" i="1"/>
  <c r="U35" i="1"/>
  <c r="T35" i="1"/>
  <c r="S35" i="1"/>
  <c r="R35" i="1"/>
  <c r="Q35" i="1"/>
  <c r="O35" i="1"/>
  <c r="W35" i="1" s="1"/>
  <c r="N35" i="1"/>
  <c r="V35" i="1" s="1"/>
  <c r="M35" i="1"/>
  <c r="L35" i="1"/>
  <c r="K35" i="1"/>
  <c r="J35" i="1"/>
  <c r="I35" i="1"/>
  <c r="H35" i="1"/>
  <c r="G35" i="1"/>
  <c r="F35" i="1"/>
  <c r="U34" i="1"/>
  <c r="T34" i="1"/>
  <c r="S34" i="1"/>
  <c r="R34" i="1"/>
  <c r="Q34" i="1"/>
  <c r="P34" i="1" s="1"/>
  <c r="O34" i="1"/>
  <c r="W34" i="1" s="1"/>
  <c r="N34" i="1"/>
  <c r="V34" i="1" s="1"/>
  <c r="M34" i="1"/>
  <c r="L34" i="1"/>
  <c r="K34" i="1"/>
  <c r="J34" i="1"/>
  <c r="I34" i="1"/>
  <c r="H34" i="1"/>
  <c r="G34" i="1"/>
  <c r="F34" i="1"/>
  <c r="U33" i="1"/>
  <c r="T33" i="1"/>
  <c r="S33" i="1"/>
  <c r="R33" i="1" s="1"/>
  <c r="Q33" i="1"/>
  <c r="P33" i="1" s="1"/>
  <c r="O33" i="1"/>
  <c r="W33" i="1" s="1"/>
  <c r="M33" i="1"/>
  <c r="L33" i="1"/>
  <c r="K33" i="1"/>
  <c r="I33" i="1"/>
  <c r="J33" i="1" s="1"/>
  <c r="H33" i="1"/>
  <c r="G33" i="1"/>
  <c r="F33" i="1"/>
  <c r="Y32" i="1"/>
  <c r="Z32" i="1" s="1"/>
  <c r="U32" i="1"/>
  <c r="T32" i="1"/>
  <c r="S32" i="1"/>
  <c r="R32" i="1"/>
  <c r="Q32" i="1"/>
  <c r="P32" i="1"/>
  <c r="O32" i="1"/>
  <c r="W32" i="1" s="1"/>
  <c r="N32" i="1"/>
  <c r="V32" i="1" s="1"/>
  <c r="M32" i="1"/>
  <c r="L32" i="1"/>
  <c r="K32" i="1"/>
  <c r="I32" i="1"/>
  <c r="J32" i="1" s="1"/>
  <c r="H32" i="1"/>
  <c r="G32" i="1"/>
  <c r="F32" i="1"/>
  <c r="U31" i="1"/>
  <c r="T31" i="1"/>
  <c r="S31" i="1"/>
  <c r="R31" i="1"/>
  <c r="Q31" i="1"/>
  <c r="P31" i="1"/>
  <c r="O31" i="1"/>
  <c r="W31" i="1" s="1"/>
  <c r="N31" i="1"/>
  <c r="V31" i="1" s="1"/>
  <c r="M31" i="1"/>
  <c r="L31" i="1"/>
  <c r="K31" i="1"/>
  <c r="I31" i="1"/>
  <c r="J31" i="1" s="1"/>
  <c r="H31" i="1"/>
  <c r="G31" i="1"/>
  <c r="F31" i="1"/>
  <c r="U30" i="1"/>
  <c r="T30" i="1"/>
  <c r="S30" i="1"/>
  <c r="R30" i="1" s="1"/>
  <c r="Q30" i="1"/>
  <c r="P30" i="1" s="1"/>
  <c r="O30" i="1"/>
  <c r="W30" i="1" s="1"/>
  <c r="N30" i="1"/>
  <c r="V30" i="1" s="1"/>
  <c r="M30" i="1"/>
  <c r="L30" i="1"/>
  <c r="K30" i="1"/>
  <c r="I30" i="1"/>
  <c r="J30" i="1" s="1"/>
  <c r="H30" i="1"/>
  <c r="G30" i="1"/>
  <c r="F30" i="1"/>
  <c r="U29" i="1"/>
  <c r="T29" i="1"/>
  <c r="S29" i="1"/>
  <c r="R29" i="1" s="1"/>
  <c r="Q29" i="1"/>
  <c r="P29" i="1" s="1"/>
  <c r="O29" i="1"/>
  <c r="W29" i="1" s="1"/>
  <c r="M29" i="1"/>
  <c r="L29" i="1"/>
  <c r="K29" i="1"/>
  <c r="I29" i="1"/>
  <c r="J29" i="1" s="1"/>
  <c r="H29" i="1"/>
  <c r="G29" i="1"/>
  <c r="F29" i="1"/>
  <c r="U28" i="1"/>
  <c r="T28" i="1"/>
  <c r="S28" i="1"/>
  <c r="R28" i="1"/>
  <c r="Q28" i="1"/>
  <c r="P28" i="1" s="1"/>
  <c r="O28" i="1"/>
  <c r="W28" i="1" s="1"/>
  <c r="N28" i="1"/>
  <c r="V28" i="1" s="1"/>
  <c r="M28" i="1"/>
  <c r="L28" i="1"/>
  <c r="K28" i="1"/>
  <c r="I28" i="1"/>
  <c r="J28" i="1" s="1"/>
  <c r="H28" i="1"/>
  <c r="G28" i="1"/>
  <c r="F28" i="1"/>
  <c r="U27" i="1"/>
  <c r="T27" i="1"/>
  <c r="S27" i="1"/>
  <c r="R27" i="1"/>
  <c r="Q27" i="1"/>
  <c r="P27" i="1"/>
  <c r="O27" i="1"/>
  <c r="W27" i="1" s="1"/>
  <c r="N27" i="1"/>
  <c r="V27" i="1" s="1"/>
  <c r="M27" i="1"/>
  <c r="L27" i="1"/>
  <c r="K27" i="1"/>
  <c r="I27" i="1"/>
  <c r="J27" i="1" s="1"/>
  <c r="H27" i="1"/>
  <c r="G27" i="1"/>
  <c r="F27" i="1"/>
  <c r="U26" i="1"/>
  <c r="T26" i="1"/>
  <c r="S26" i="1"/>
  <c r="R26" i="1" s="1"/>
  <c r="Q26" i="1"/>
  <c r="P26" i="1" s="1"/>
  <c r="V26" i="1" s="1"/>
  <c r="O26" i="1"/>
  <c r="W26" i="1" s="1"/>
  <c r="M26" i="1"/>
  <c r="L26" i="1"/>
  <c r="K26" i="1"/>
  <c r="J26" i="1"/>
  <c r="I26" i="1"/>
  <c r="H26" i="1"/>
  <c r="G26" i="1"/>
  <c r="F26" i="1"/>
  <c r="U25" i="1"/>
  <c r="T25" i="1"/>
  <c r="S25" i="1"/>
  <c r="R25" i="1" s="1"/>
  <c r="Q25" i="1"/>
  <c r="P25" i="1" s="1"/>
  <c r="O25" i="1"/>
  <c r="W25" i="1" s="1"/>
  <c r="M25" i="1"/>
  <c r="L25" i="1"/>
  <c r="K25" i="1"/>
  <c r="I25" i="1"/>
  <c r="J25" i="1" s="1"/>
  <c r="H25" i="1"/>
  <c r="G25" i="1"/>
  <c r="F25" i="1"/>
  <c r="Y24" i="1"/>
  <c r="Z24" i="1" s="1"/>
  <c r="U24" i="1"/>
  <c r="T24" i="1"/>
  <c r="S24" i="1"/>
  <c r="R24" i="1"/>
  <c r="Q24" i="1"/>
  <c r="P24" i="1"/>
  <c r="O24" i="1"/>
  <c r="W24" i="1" s="1"/>
  <c r="N24" i="1"/>
  <c r="V24" i="1" s="1"/>
  <c r="M24" i="1"/>
  <c r="L24" i="1"/>
  <c r="K24" i="1"/>
  <c r="J24" i="1"/>
  <c r="I24" i="1"/>
  <c r="H24" i="1"/>
  <c r="G24" i="1"/>
  <c r="F24" i="1"/>
  <c r="U23" i="1"/>
  <c r="T23" i="1"/>
  <c r="S23" i="1"/>
  <c r="R23" i="1"/>
  <c r="Q23" i="1"/>
  <c r="P23" i="1"/>
  <c r="O23" i="1"/>
  <c r="W23" i="1" s="1"/>
  <c r="N23" i="1"/>
  <c r="V23" i="1" s="1"/>
  <c r="M23" i="1"/>
  <c r="L23" i="1"/>
  <c r="K23" i="1"/>
  <c r="I23" i="1"/>
  <c r="J23" i="1" s="1"/>
  <c r="H23" i="1"/>
  <c r="G23" i="1"/>
  <c r="F23" i="1"/>
  <c r="U22" i="1"/>
  <c r="T22" i="1"/>
  <c r="S22" i="1"/>
  <c r="R22" i="1"/>
  <c r="Q22" i="1"/>
  <c r="P22" i="1"/>
  <c r="O22" i="1"/>
  <c r="W22" i="1" s="1"/>
  <c r="N22" i="1"/>
  <c r="V22" i="1" s="1"/>
  <c r="M22" i="1"/>
  <c r="L22" i="1"/>
  <c r="K22" i="1"/>
  <c r="I22" i="1"/>
  <c r="J22" i="1" s="1"/>
  <c r="H22" i="1"/>
  <c r="G22" i="1"/>
  <c r="F22" i="1"/>
  <c r="U21" i="1"/>
  <c r="T21" i="1"/>
  <c r="S21" i="1"/>
  <c r="R21" i="1"/>
  <c r="Q21" i="1"/>
  <c r="P21" i="1"/>
  <c r="O21" i="1"/>
  <c r="W21" i="1" s="1"/>
  <c r="N21" i="1"/>
  <c r="V21" i="1" s="1"/>
  <c r="M21" i="1"/>
  <c r="L21" i="1"/>
  <c r="K21" i="1"/>
  <c r="I21" i="1"/>
  <c r="J21" i="1" s="1"/>
  <c r="H21" i="1"/>
  <c r="G21" i="1"/>
  <c r="F21" i="1"/>
  <c r="U20" i="1"/>
  <c r="T20" i="1"/>
  <c r="S20" i="1"/>
  <c r="R20" i="1"/>
  <c r="Q20" i="1"/>
  <c r="P20" i="1"/>
  <c r="O20" i="1"/>
  <c r="W20" i="1" s="1"/>
  <c r="N20" i="1"/>
  <c r="V20" i="1" s="1"/>
  <c r="M20" i="1"/>
  <c r="L20" i="1"/>
  <c r="K20" i="1"/>
  <c r="I20" i="1"/>
  <c r="J20" i="1" s="1"/>
  <c r="H20" i="1"/>
  <c r="G20" i="1"/>
  <c r="F20" i="1"/>
  <c r="U19" i="1"/>
  <c r="T19" i="1"/>
  <c r="S19" i="1"/>
  <c r="R19" i="1"/>
  <c r="Q19" i="1"/>
  <c r="P19" i="1"/>
  <c r="O19" i="1"/>
  <c r="W19" i="1" s="1"/>
  <c r="N19" i="1"/>
  <c r="V19" i="1" s="1"/>
  <c r="M19" i="1"/>
  <c r="L19" i="1"/>
  <c r="K19" i="1"/>
  <c r="I19" i="1"/>
  <c r="J19" i="1" s="1"/>
  <c r="H19" i="1"/>
  <c r="G19" i="1"/>
  <c r="F19" i="1"/>
  <c r="U18" i="1"/>
  <c r="T18" i="1"/>
  <c r="S18" i="1"/>
  <c r="R18" i="1"/>
  <c r="Q18" i="1"/>
  <c r="P18" i="1"/>
  <c r="O18" i="1"/>
  <c r="W18" i="1" s="1"/>
  <c r="N18" i="1"/>
  <c r="V18" i="1" s="1"/>
  <c r="M18" i="1"/>
  <c r="L18" i="1"/>
  <c r="K18" i="1"/>
  <c r="I18" i="1"/>
  <c r="J18" i="1" s="1"/>
  <c r="H18" i="1"/>
  <c r="G18" i="1"/>
  <c r="F18" i="1"/>
  <c r="U17" i="1"/>
  <c r="T17" i="1"/>
  <c r="S17" i="1"/>
  <c r="R17" i="1"/>
  <c r="Q17" i="1"/>
  <c r="P17" i="1"/>
  <c r="O17" i="1"/>
  <c r="W17" i="1" s="1"/>
  <c r="N17" i="1"/>
  <c r="V17" i="1" s="1"/>
  <c r="M17" i="1"/>
  <c r="L17" i="1"/>
  <c r="K17" i="1"/>
  <c r="I17" i="1"/>
  <c r="J17" i="1" s="1"/>
  <c r="H17" i="1"/>
  <c r="G17" i="1"/>
  <c r="F17" i="1"/>
  <c r="U16" i="1"/>
  <c r="T16" i="1"/>
  <c r="S16" i="1"/>
  <c r="R16" i="1"/>
  <c r="Q16" i="1"/>
  <c r="P16" i="1"/>
  <c r="O16" i="1"/>
  <c r="W16" i="1" s="1"/>
  <c r="N16" i="1"/>
  <c r="V16" i="1" s="1"/>
  <c r="M16" i="1"/>
  <c r="L16" i="1"/>
  <c r="K16" i="1"/>
  <c r="I16" i="1"/>
  <c r="J16" i="1" s="1"/>
  <c r="H16" i="1"/>
  <c r="G16" i="1"/>
  <c r="F16" i="1"/>
  <c r="U15" i="1"/>
  <c r="T15" i="1"/>
  <c r="S15" i="1"/>
  <c r="R15" i="1"/>
  <c r="Q15" i="1"/>
  <c r="P15" i="1"/>
  <c r="O15" i="1"/>
  <c r="W15" i="1" s="1"/>
  <c r="N15" i="1"/>
  <c r="V15" i="1" s="1"/>
  <c r="M15" i="1"/>
  <c r="L15" i="1"/>
  <c r="K15" i="1"/>
  <c r="I15" i="1"/>
  <c r="J15" i="1" s="1"/>
  <c r="H15" i="1"/>
  <c r="G15" i="1"/>
  <c r="F15" i="1"/>
  <c r="U14" i="1"/>
  <c r="T14" i="1"/>
  <c r="S14" i="1"/>
  <c r="R14" i="1"/>
  <c r="Q14" i="1"/>
  <c r="P14" i="1"/>
  <c r="O14" i="1"/>
  <c r="W14" i="1" s="1"/>
  <c r="N14" i="1"/>
  <c r="V14" i="1" s="1"/>
  <c r="M14" i="1"/>
  <c r="L14" i="1"/>
  <c r="K14" i="1"/>
  <c r="I14" i="1"/>
  <c r="J14" i="1" s="1"/>
  <c r="H14" i="1"/>
  <c r="G14" i="1"/>
  <c r="F14" i="1"/>
  <c r="U13" i="1"/>
  <c r="T13" i="1"/>
  <c r="S13" i="1"/>
  <c r="R13" i="1"/>
  <c r="Q13" i="1"/>
  <c r="P13" i="1"/>
  <c r="O13" i="1"/>
  <c r="W13" i="1" s="1"/>
  <c r="N13" i="1"/>
  <c r="V13" i="1" s="1"/>
  <c r="M13" i="1"/>
  <c r="L13" i="1"/>
  <c r="K13" i="1"/>
  <c r="I13" i="1"/>
  <c r="J13" i="1" s="1"/>
  <c r="H13" i="1"/>
  <c r="G13" i="1"/>
  <c r="F13" i="1"/>
  <c r="U12" i="1"/>
  <c r="T12" i="1"/>
  <c r="S12" i="1"/>
  <c r="R12" i="1"/>
  <c r="Q12" i="1"/>
  <c r="P12" i="1"/>
  <c r="O12" i="1"/>
  <c r="W12" i="1" s="1"/>
  <c r="N12" i="1"/>
  <c r="V12" i="1" s="1"/>
  <c r="M12" i="1"/>
  <c r="L12" i="1"/>
  <c r="K12" i="1"/>
  <c r="I12" i="1"/>
  <c r="J12" i="1" s="1"/>
  <c r="H12" i="1"/>
  <c r="G12" i="1"/>
  <c r="F12" i="1"/>
  <c r="U11" i="1"/>
  <c r="T11" i="1"/>
  <c r="S11" i="1"/>
  <c r="R11" i="1"/>
  <c r="Q11" i="1"/>
  <c r="P11" i="1"/>
  <c r="O11" i="1"/>
  <c r="W11" i="1" s="1"/>
  <c r="N11" i="1"/>
  <c r="V11" i="1" s="1"/>
  <c r="M11" i="1"/>
  <c r="L11" i="1"/>
  <c r="K11" i="1"/>
  <c r="I11" i="1"/>
  <c r="J11" i="1" s="1"/>
  <c r="H11" i="1"/>
  <c r="G11" i="1"/>
  <c r="F11" i="1"/>
  <c r="Y10" i="1"/>
  <c r="Z10" i="1" s="1"/>
  <c r="U10" i="1"/>
  <c r="T10" i="1"/>
  <c r="S10" i="1"/>
  <c r="R10" i="1"/>
  <c r="Q10" i="1"/>
  <c r="P10" i="1"/>
  <c r="O10" i="1"/>
  <c r="W10" i="1" s="1"/>
  <c r="N10" i="1"/>
  <c r="V10" i="1" s="1"/>
  <c r="M10" i="1"/>
  <c r="L10" i="1"/>
  <c r="K10" i="1"/>
  <c r="I10" i="1"/>
  <c r="J10" i="1" s="1"/>
  <c r="H10" i="1"/>
  <c r="G10" i="1"/>
  <c r="F10" i="1"/>
  <c r="N116" i="1" l="1"/>
  <c r="V116" i="1" s="1"/>
  <c r="N25" i="1"/>
  <c r="V25" i="1" s="1"/>
  <c r="N33" i="1"/>
  <c r="V33" i="1" s="1"/>
  <c r="N63" i="1"/>
  <c r="V63" i="1" s="1"/>
  <c r="N29" i="1"/>
  <c r="V29" i="1" s="1"/>
  <c r="N98" i="1"/>
  <c r="V98" i="1" s="1"/>
</calcChain>
</file>

<file path=xl/sharedStrings.xml><?xml version="1.0" encoding="utf-8"?>
<sst xmlns="http://schemas.openxmlformats.org/spreadsheetml/2006/main" count="132" uniqueCount="114">
  <si>
    <t>SEGUIMIENTO CONSOLIDADO DEL PLAN OPERATIVO ANUAL</t>
  </si>
  <si>
    <t>Código: F-PLAN-006
Versión: 04</t>
  </si>
  <si>
    <r>
      <t>VIGENCIA:</t>
    </r>
    <r>
      <rPr>
        <b/>
        <u/>
        <sz val="20"/>
        <rFont val="Calibri"/>
      </rPr>
      <t xml:space="preserve"> </t>
    </r>
  </si>
  <si>
    <t>PLAN ESTRATÉGICO</t>
  </si>
  <si>
    <t>PLAN OPERATIVO ANUAL</t>
  </si>
  <si>
    <t xml:space="preserve">EJECUCION  EN UNIDADAD DE MEDIDA </t>
  </si>
  <si>
    <t xml:space="preserve">EJECUCION PRESUESTAL </t>
  </si>
  <si>
    <t xml:space="preserve">DECISIONES TOMADAS SOBRE LAS MEDIDAS CORRECTIVAS </t>
  </si>
  <si>
    <t>TRIM1</t>
  </si>
  <si>
    <t>TRIM2</t>
  </si>
  <si>
    <t>TRIM3</t>
  </si>
  <si>
    <t>TRIM4</t>
  </si>
  <si>
    <t>EJECUCION CONSOLIDADA</t>
  </si>
  <si>
    <t>ITEM  EVIDENCIAS</t>
  </si>
  <si>
    <t>LÍNEA DE ACCIÓN ESTRATÉGICA</t>
  </si>
  <si>
    <t>OBJETIVO ESTRATEGICO</t>
  </si>
  <si>
    <t>ESTRATEGIA</t>
  </si>
  <si>
    <t>PODERACIÓN ESTRATEGIA</t>
  </si>
  <si>
    <t>DECRIPCIÓN ACTIVIDAD</t>
  </si>
  <si>
    <t>DEPENDENCIA RESPONSABLE</t>
  </si>
  <si>
    <t>FORMULA DE INDICADOR</t>
  </si>
  <si>
    <t xml:space="preserve">META </t>
  </si>
  <si>
    <t>PONDERACIÓN ACTIVIDAD</t>
  </si>
  <si>
    <t>FECHA DE INICIO</t>
  </si>
  <si>
    <t>FECHA DE TERMINACIÓN</t>
  </si>
  <si>
    <t>EJECUTADO</t>
  </si>
  <si>
    <t>% 
EJECUTADO</t>
  </si>
  <si>
    <t xml:space="preserve">PRESUPUESTO ASIGNADO
</t>
  </si>
  <si>
    <t xml:space="preserve">EJECUCIÓN PRESUPUESTAL RESPECTO A LA  META CONSOLIDADA FINAL </t>
  </si>
  <si>
    <t>AJUSTE A META</t>
  </si>
  <si>
    <t>OTROS CONCEPTOS AJUSTADOS</t>
  </si>
  <si>
    <t>JUSTIFICACIONES FACTORES INTERNOS</t>
  </si>
  <si>
    <t>JUSTIFICACIONES FACTORES EXTERNOS</t>
  </si>
  <si>
    <t xml:space="preserve">ACTA DEL COMITÉ DIRECTIVO </t>
  </si>
  <si>
    <t xml:space="preserve">META CONSOLIDADA INICIAL </t>
  </si>
  <si>
    <t xml:space="preserve">META CONSOLIDADA FINAL </t>
  </si>
  <si>
    <t>SUPERVISIÓN</t>
  </si>
  <si>
    <t>Fortalecer el modelo de supervisión con un enfoque basado en riesgos y en estándares NIIF en el sector vigilado.</t>
  </si>
  <si>
    <t>Verificar en las organizaciones vigiladas el cumplimiento del proceso de aplicación de los marcos técnicos normativos para NIIF, NIIF para PYMES y régimen simplificado.</t>
  </si>
  <si>
    <t>Revisar el estado actual de esquema de supervisión</t>
  </si>
  <si>
    <t xml:space="preserve"> Actualizar el esquema de supervisión con un enfoque basado en riesgos y NIIF</t>
  </si>
  <si>
    <t>Ampliar la cobertura de supervisión y adelantar las acciones pertinentes</t>
  </si>
  <si>
    <t>Fortalecer la labor de auditoria de cumplimiento en los niveles 1, 2 y 3 en las organizaciones solidarias</t>
  </si>
  <si>
    <t xml:space="preserve">Establecer nuevos convenios para fortalecer los procesos de inspección, vigilancia y control en las organizaciones del sector solidario </t>
  </si>
  <si>
    <t>Identificar organizaciones del sector solidario activas que no estén reportando información a la Supersolidaria</t>
  </si>
  <si>
    <t>Contar con herramientas que contribuyan a una labor de supervisión efectiva y oportuna</t>
  </si>
  <si>
    <t xml:space="preserve"> Elaborar guías metodológicas para la labor de supervisión</t>
  </si>
  <si>
    <t>Visibilizar a través de la supervisión el balance social y gobierno social generado por las organizaciones del sector de la economía solidaria</t>
  </si>
  <si>
    <t>Promover el compromiso de los gremios del sector para que las organizaciones realicen e informen el balance social a los asociados y a la ciudadanía</t>
  </si>
  <si>
    <t>Establecer el modelo para medir el balance social de las organizaciones vigiladas</t>
  </si>
  <si>
    <t>Velar por las prácticas de buen gobierno  al interior de las organizaciones vigiladas</t>
  </si>
  <si>
    <t>DESARROLLO DE LAS TIC PARA UNA GESTIÓN EFICIENTE</t>
  </si>
  <si>
    <t>Fortalecer los sistemas de información de la Superintendencia</t>
  </si>
  <si>
    <t>Establecer el modelo estadístico que permita identificar el universo de las organizaciones vigiladas y sus principales componentes</t>
  </si>
  <si>
    <t>Implementar inteligencia de negocios para la toma de decisiones en todos los niveles de la organización.</t>
  </si>
  <si>
    <t>Robustecer los sistemas de información de la Superintendencia en los esquemas de supervisión acorde con las exigencias normativas aplicadas al sector de la economía solidaria.</t>
  </si>
  <si>
    <t>Adoptar un marco de gobierno de tecnología que permita apalancar los procesos misionales de la Entidad para hacerla más eficiente.</t>
  </si>
  <si>
    <t>Adoptar un lenguaje técnico para intercambio de infromación financiera (XBRL)</t>
  </si>
  <si>
    <t>Mejorar los sistemas de información para el direccionamiento y atención oportuna de trámites</t>
  </si>
  <si>
    <t>Integrar los sistemas de gestión documental  en la nueva plataforma tecnológica de información. (Migrar hacia un solo sistema de gestión documental  los archivos de los sistemas anteriores)</t>
  </si>
  <si>
    <t>Implementar buenas prácticas de gestión en la Supersolidaria.</t>
  </si>
  <si>
    <t>Consolidar el sistema de gestión integral de riesgos en la Entidad</t>
  </si>
  <si>
    <t>Implementar, sostener y mejorar un sistema integrado de gestión</t>
  </si>
  <si>
    <t>Modernizar los procesos de gestión documental</t>
  </si>
  <si>
    <t>PARTICIPACIÓN SOCIAL, ATENCIÓN AL USUARIO Y ANTICORRUPCIÓN</t>
  </si>
  <si>
    <t>Diseñar un modelo para mejorar la atención de Derechos de Petición (Peticiones, Quejas, Reclamos, Manifestación, Consultas e Información)</t>
  </si>
  <si>
    <t>Mejorar los mecanismos y herramientas de Atención al Usuario</t>
  </si>
  <si>
    <t>Reorientar el procedimiento de trámite de los Derechos de Petición en la entidad.</t>
  </si>
  <si>
    <t>Proponer ajustes tecnológicos para atender las necesidades del tramite de los Derechos de Petición en la entidad.</t>
  </si>
  <si>
    <t>Diseñar mecanismos de Participación Social.</t>
  </si>
  <si>
    <t>Mejorar la presencia institucional en las regiones.</t>
  </si>
  <si>
    <t>Articular la Participación Social a las funciones de VIC.</t>
  </si>
  <si>
    <t>Fortalecer los componentes de lucha contra la corrupción.</t>
  </si>
  <si>
    <t xml:space="preserve">Ajustar la Matriz de Riesgos desde el ámbito de la Participación Social y la Atención Ciudadana. </t>
  </si>
  <si>
    <t xml:space="preserve">Fortalecer la estrategia de Rendición de Cuentas. </t>
  </si>
  <si>
    <t xml:space="preserve">Diseñar instrumentos que contribuyan a la protección de los intereses de los asociados   y    el   ejercicio    de   sus derechos      al      interior      de      las organizaciones vigiladas </t>
  </si>
  <si>
    <t>Promover      la      conformación      de veedurías ciudadanas para el ejercicio del       control       social       en       las organizaciones vigiladas.</t>
  </si>
  <si>
    <t>GESTIÓN JURÍDICA</t>
  </si>
  <si>
    <t>Controlar de manera efectiva la defensa jurídica de la Supersolidaria</t>
  </si>
  <si>
    <t xml:space="preserve"> Establecer políticas para la prevención del daño antijurídico</t>
  </si>
  <si>
    <t>Compilar las principales normas que regulan al sector de la economía solidaria, la jurisprudencia unificada nacional y la doctrina institucional</t>
  </si>
  <si>
    <t>Unificar los criterios jurídicos en materia de supervisión</t>
  </si>
  <si>
    <t>Actualizar las normas que regulan a las Organizaciones de la Economía Solidaria bajo Supervisión de esta Superintendencia</t>
  </si>
  <si>
    <t>Formular y expedir marcos regulatorios para la labor de supervisión</t>
  </si>
  <si>
    <t>Promover los proyectos normativos relacionados con el sector de la economía solidaria</t>
  </si>
  <si>
    <t>Expedir el marco regulatorio en materia de supervisión para el sector vigilado</t>
  </si>
  <si>
    <t>COMUNICACIÓN Y PROYECCIÓN INSTITUCIONAL</t>
  </si>
  <si>
    <t>Posicionar la labor de la Supersolidaria frente a las organizaciones de economía solidaria y a la ciudadanía</t>
  </si>
  <si>
    <t xml:space="preserve"> Sensibilizar y divulgar masivamente el esquema de supervisión de la Superintendencia</t>
  </si>
  <si>
    <t>Coordinar con entidades públicas y privadas del sector, la participación en eventos para divulgar la labor de la Superintendencia.</t>
  </si>
  <si>
    <t>Difundir a través de medios de comunicación interna las principales acciones desarrolladas por la Supersolidaria</t>
  </si>
  <si>
    <t>Fortalecer los espacios de trabajo con las demás instituciones y con los gremios del sector</t>
  </si>
  <si>
    <t>Fortalecer las relaciones internacionales, para generar alianzas estratégicas y cooperación técnica</t>
  </si>
  <si>
    <t>BIENESTAR, INCENTIVOS Y FORMACIÓN DEL TALENTO HUMANO</t>
  </si>
  <si>
    <t>Fortalecer las competencias del talento humano</t>
  </si>
  <si>
    <t>Ejecutar  el proceso de incorporación, inducción y reinducción para los funcionarios de la Entidad</t>
  </si>
  <si>
    <t>Hacer seguimiento a la gestión para el mejoramiento de la productividad del capital humano</t>
  </si>
  <si>
    <t>Fortalecer las competencias de los profesionales de las áreas misionales, para realizar la supervisión bajo riesgos, NIIF y Normas de Aseguramiento de Información</t>
  </si>
  <si>
    <t>Formación y capacitación para el fortalecimiento de las  competencias profesionales mediante el Plan Institucional de Capacitación</t>
  </si>
  <si>
    <t xml:space="preserve"> Mejoramiento de las condiciones laborales de los servidores públicos de la Supersolidaria</t>
  </si>
  <si>
    <t>Desarrollar nuevos programas dirigidos al bienestar y calidad de vida de los funcionarios</t>
  </si>
  <si>
    <t>Implementar el sistema de gestión de seguridad y salud en el trabajo</t>
  </si>
  <si>
    <t>EVALUACIÓN Y SEGUIMIENTO</t>
  </si>
  <si>
    <t>Verificar el cumplimiento de los planes, programas y proyectos formulados</t>
  </si>
  <si>
    <t>Hacer seguimiento a los planes, programas y proyectos  gestión y control en la Supersolidaria.</t>
  </si>
  <si>
    <t>Promover la cultura del autocontrol que conduzca al mejoramiento de la gestión de la Supersolidaria</t>
  </si>
  <si>
    <t>Evaluar los resultados de la gestión y presentar las recomendaciones pertinentes</t>
  </si>
  <si>
    <t>Verificar el nivel de cumplimiento de los objetivos, procesos, procedimientos y controles a través de auditorías que contribuyan al mejoramiento continuo</t>
  </si>
  <si>
    <t>Proceso(s) Relacionado(s): 
PLANIFICACIÓN</t>
  </si>
  <si>
    <r>
      <t>Elaboró:</t>
    </r>
    <r>
      <rPr>
        <sz val="11"/>
        <rFont val="Arial Narrow"/>
      </rPr>
      <t xml:space="preserve">  Sandra Liliana Velandia Blanco, Martha Nohemy Arévalo Martínez, Jhon Jairo Jiménez Alvarez, Julián David Reyes Castillo, Javier Mauricio Segura Restrepo</t>
    </r>
  </si>
  <si>
    <r>
      <t>Revisó:</t>
    </r>
    <r>
      <rPr>
        <sz val="11"/>
        <rFont val="Arial Narrow"/>
      </rPr>
      <t xml:space="preserve"> William Calderón Moreno</t>
    </r>
  </si>
  <si>
    <r>
      <t xml:space="preserve">Aprobó: </t>
    </r>
    <r>
      <rPr>
        <sz val="11"/>
        <rFont val="Arial Narrow"/>
      </rPr>
      <t>William Calderón Moreno</t>
    </r>
  </si>
  <si>
    <r>
      <t>Fecha de vigencia:</t>
    </r>
    <r>
      <rPr>
        <sz val="11"/>
        <rFont val="Arial Narrow"/>
      </rPr>
      <t xml:space="preserve"> 05 de abril de 2018</t>
    </r>
  </si>
  <si>
    <t>Acta 010 de 2018
del 19 de octubre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</si>
</sst>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
    <numFmt numFmtId="165" formatCode="0.0"/>
    <numFmt numFmtId="166" formatCode="_(&quot;$&quot;\ * #,##0_);_(&quot;$&quot;\ * \(#,##0\);_(&quot;$&quot;\ * &quot;-&quot;??_);_(@_)"/>
    <numFmt numFmtId="167" formatCode="0.0%"/>
  </numFmts>
  <fonts count="19">
    <font>
      <sz val="11"/>
      <color rgb="FF000000"/>
      <name val="Calibri"/>
    </font>
    <font>
      <sz val="11"/>
      <name val="Calibri"/>
    </font>
    <font>
      <b/>
      <sz val="36"/>
      <name val="Calibri"/>
    </font>
    <font>
      <b/>
      <sz val="22"/>
      <name val="Calibri"/>
    </font>
    <font>
      <b/>
      <sz val="24"/>
      <name val="Calibri"/>
    </font>
    <font>
      <b/>
      <sz val="20"/>
      <name val="Calibri"/>
    </font>
    <font>
      <b/>
      <u/>
      <sz val="20"/>
      <name val="Calibri"/>
    </font>
    <font>
      <sz val="20"/>
      <name val="Calibri"/>
    </font>
    <font>
      <b/>
      <sz val="11"/>
      <name val="Calibri"/>
    </font>
    <font>
      <b/>
      <sz val="10"/>
      <name val="Calibri"/>
    </font>
    <font>
      <b/>
      <sz val="10"/>
      <name val="Arial Narrow"/>
    </font>
    <font>
      <sz val="10"/>
      <color rgb="FFFF0000"/>
      <name val="Calibri"/>
    </font>
    <font>
      <sz val="10"/>
      <color rgb="FF000000"/>
      <name val="Calibri"/>
    </font>
    <font>
      <b/>
      <sz val="11"/>
      <color rgb="FFFF0000"/>
      <name val="Arial Narrow"/>
    </font>
    <font>
      <b/>
      <sz val="11"/>
      <name val="Arial Narrow"/>
    </font>
    <font>
      <sz val="10"/>
      <name val="Arial Narrow"/>
    </font>
    <font>
      <sz val="11"/>
      <name val="Arial Narrow"/>
    </font>
    <font>
      <sz val="10"/>
      <color rgb="FFFF0000"/>
      <name val="Arial Narrow"/>
    </font>
    <font>
      <sz val="11"/>
      <color rgb="FFFF0000"/>
      <name val="Calibri"/>
    </font>
  </fonts>
  <fills count="4">
    <fill>
      <patternFill patternType="none"/>
    </fill>
    <fill>
      <patternFill patternType="gray125"/>
    </fill>
    <fill>
      <patternFill patternType="solid">
        <fgColor rgb="FFD8D8D8"/>
        <bgColor rgb="FFD8D8D8"/>
      </patternFill>
    </fill>
    <fill>
      <patternFill patternType="solid">
        <fgColor rgb="FFFFFFFF"/>
        <bgColor rgb="FFFFFFFF"/>
      </patternFill>
    </fill>
  </fills>
  <borders count="5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diagonal/>
    </border>
    <border>
      <left style="medium">
        <color rgb="FF000000"/>
      </left>
      <right/>
      <top/>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97">
    <xf numFmtId="0" fontId="0" fillId="0" borderId="0" xfId="0"/>
    <xf numFmtId="0" fontId="1" fillId="0" borderId="1" xfId="0" applyFont="1" applyBorder="1"/>
    <xf numFmtId="0" fontId="1" fillId="0" borderId="2" xfId="0" applyFont="1" applyBorder="1"/>
    <xf numFmtId="0" fontId="2" fillId="0" borderId="1" xfId="0" applyFont="1" applyBorder="1" applyAlignment="1">
      <alignment horizontal="center" vertical="center"/>
    </xf>
    <xf numFmtId="0" fontId="1" fillId="0" borderId="2" xfId="0" applyFont="1" applyBorder="1"/>
    <xf numFmtId="0" fontId="1" fillId="0" borderId="3" xfId="0" applyFont="1" applyBorder="1"/>
    <xf numFmtId="0" fontId="3" fillId="0" borderId="2" xfId="0" applyFont="1" applyBorder="1" applyAlignment="1">
      <alignment horizontal="center" vertical="center" wrapText="1"/>
    </xf>
    <xf numFmtId="0" fontId="1" fillId="0" borderId="0" xfId="0" applyFont="1"/>
    <xf numFmtId="0" fontId="0" fillId="0" borderId="0" xfId="0" applyFont="1" applyAlignment="1"/>
    <xf numFmtId="0" fontId="1" fillId="0" borderId="4" xfId="0" applyFont="1" applyBorder="1"/>
    <xf numFmtId="0" fontId="1" fillId="0" borderId="5" xfId="0" applyFont="1" applyBorder="1"/>
    <xf numFmtId="0" fontId="1" fillId="0" borderId="4" xfId="0" applyFont="1" applyBorder="1"/>
    <xf numFmtId="0" fontId="1" fillId="0" borderId="5" xfId="0" applyFont="1" applyBorder="1"/>
    <xf numFmtId="0" fontId="1" fillId="0" borderId="6" xfId="0" applyFont="1" applyBorder="1"/>
    <xf numFmtId="0" fontId="1" fillId="0" borderId="0" xfId="0" applyFont="1" applyAlignment="1">
      <alignment horizontal="center" vertical="center"/>
    </xf>
    <xf numFmtId="0" fontId="4" fillId="0" borderId="0" xfId="0" applyFont="1" applyAlignment="1">
      <alignment horizontal="center" vertical="center"/>
    </xf>
    <xf numFmtId="0" fontId="5" fillId="0" borderId="7" xfId="0" applyFont="1" applyBorder="1" applyAlignment="1">
      <alignment horizontal="right" vertical="center"/>
    </xf>
    <xf numFmtId="0" fontId="0" fillId="0" borderId="0" xfId="0" applyFont="1" applyAlignment="1"/>
    <xf numFmtId="0" fontId="5" fillId="0" borderId="5" xfId="0" applyFont="1" applyBorder="1" applyAlignment="1">
      <alignment horizontal="center" vertical="center"/>
    </xf>
    <xf numFmtId="0" fontId="5" fillId="0" borderId="0" xfId="0" applyFont="1" applyAlignment="1">
      <alignment vertical="center"/>
    </xf>
    <xf numFmtId="0" fontId="7" fillId="0" borderId="0" xfId="0" applyFont="1"/>
    <xf numFmtId="0" fontId="8" fillId="0" borderId="0" xfId="0" applyFont="1" applyAlignment="1">
      <alignment horizontal="left"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9" fillId="2" borderId="8" xfId="0" applyFont="1" applyFill="1" applyBorder="1" applyAlignment="1">
      <alignment horizontal="center" vertical="center" wrapText="1"/>
    </xf>
    <xf numFmtId="0" fontId="1" fillId="0" borderId="9" xfId="0" applyFont="1" applyBorder="1"/>
    <xf numFmtId="0" fontId="1" fillId="0" borderId="10" xfId="0" applyFont="1" applyBorder="1"/>
    <xf numFmtId="0" fontId="9" fillId="2" borderId="1" xfId="0" applyFont="1" applyFill="1" applyBorder="1" applyAlignment="1">
      <alignment horizontal="center" vertical="center" wrapText="1"/>
    </xf>
    <xf numFmtId="0" fontId="11" fillId="3" borderId="0" xfId="0" applyFont="1" applyFill="1" applyBorder="1"/>
    <xf numFmtId="0" fontId="12" fillId="3" borderId="0" xfId="0" applyFont="1" applyFill="1" applyBorder="1"/>
    <xf numFmtId="0" fontId="1" fillId="0" borderId="11" xfId="0" applyFont="1" applyBorder="1"/>
    <xf numFmtId="0" fontId="1" fillId="0" borderId="12" xfId="0" applyFont="1" applyBorder="1"/>
    <xf numFmtId="0" fontId="1" fillId="0" borderId="13" xfId="0" applyFont="1" applyBorder="1"/>
    <xf numFmtId="0" fontId="10" fillId="2" borderId="14" xfId="0" applyFont="1" applyFill="1" applyBorder="1" applyAlignment="1">
      <alignment horizontal="center" vertical="center" wrapText="1"/>
    </xf>
    <xf numFmtId="0" fontId="1" fillId="0" borderId="15" xfId="0" applyFont="1" applyBorder="1"/>
    <xf numFmtId="0" fontId="10" fillId="2" borderId="16" xfId="0" applyFont="1" applyFill="1" applyBorder="1" applyAlignment="1">
      <alignment horizontal="center" vertical="center" wrapText="1"/>
    </xf>
    <xf numFmtId="0" fontId="1" fillId="0" borderId="17" xfId="0" applyFont="1" applyBorder="1"/>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9" fillId="2" borderId="16" xfId="0" applyFont="1" applyFill="1" applyBorder="1" applyAlignment="1">
      <alignment horizontal="center" vertical="center"/>
    </xf>
    <xf numFmtId="0" fontId="10" fillId="2" borderId="21" xfId="0" applyFont="1" applyFill="1" applyBorder="1" applyAlignment="1">
      <alignment horizontal="center" vertical="center" wrapText="1"/>
    </xf>
    <xf numFmtId="0" fontId="1" fillId="0" borderId="22" xfId="0" applyFont="1" applyBorder="1"/>
    <xf numFmtId="0" fontId="1" fillId="0" borderId="23" xfId="0" applyFont="1" applyBorder="1"/>
    <xf numFmtId="0" fontId="1" fillId="0" borderId="24" xfId="0" applyFont="1" applyBorder="1"/>
    <xf numFmtId="0" fontId="1" fillId="0" borderId="25" xfId="0" applyFont="1" applyBorder="1"/>
    <xf numFmtId="0" fontId="10" fillId="2" borderId="26" xfId="0" applyFont="1" applyFill="1" applyBorder="1" applyAlignment="1">
      <alignment horizontal="center" vertical="center" wrapText="1"/>
    </xf>
    <xf numFmtId="0" fontId="1" fillId="0" borderId="27" xfId="0" applyFont="1" applyBorder="1"/>
    <xf numFmtId="0" fontId="1" fillId="0" borderId="7" xfId="0" applyFont="1" applyBorder="1"/>
    <xf numFmtId="0" fontId="1" fillId="0" borderId="28" xfId="0" applyFont="1" applyBorder="1"/>
    <xf numFmtId="0" fontId="13"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Font="1"/>
    <xf numFmtId="0" fontId="10"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0" xfId="0" applyFont="1" applyBorder="1" applyAlignment="1">
      <alignment horizontal="left" vertical="center" wrapText="1"/>
    </xf>
    <xf numFmtId="9" fontId="15" fillId="0" borderId="31" xfId="0" applyNumberFormat="1" applyFont="1" applyBorder="1" applyAlignment="1">
      <alignment horizontal="center" vertical="center" wrapText="1"/>
    </xf>
    <xf numFmtId="0" fontId="15" fillId="0" borderId="29" xfId="0" applyFont="1" applyBorder="1" applyAlignment="1">
      <alignment horizontal="left" vertical="center" wrapText="1"/>
    </xf>
    <xf numFmtId="0" fontId="15" fillId="0" borderId="32" xfId="0" applyFont="1" applyBorder="1" applyAlignment="1">
      <alignment horizontal="center" vertical="center" wrapText="1"/>
    </xf>
    <xf numFmtId="9" fontId="15" fillId="0" borderId="32" xfId="0" applyNumberFormat="1" applyFont="1" applyBorder="1" applyAlignment="1">
      <alignment horizontal="center" vertical="center" wrapText="1"/>
    </xf>
    <xf numFmtId="15" fontId="15" fillId="0" borderId="32" xfId="0" applyNumberFormat="1" applyFont="1" applyBorder="1" applyAlignment="1">
      <alignment horizontal="center" vertical="center" wrapText="1"/>
    </xf>
    <xf numFmtId="15" fontId="15" fillId="0" borderId="33" xfId="0" applyNumberFormat="1" applyFont="1" applyBorder="1" applyAlignment="1">
      <alignment horizontal="center" vertical="center" wrapText="1"/>
    </xf>
    <xf numFmtId="0" fontId="15" fillId="0" borderId="29" xfId="0" applyFont="1" applyBorder="1" applyAlignment="1">
      <alignment horizontal="center" vertical="center" wrapText="1"/>
    </xf>
    <xf numFmtId="1" fontId="15" fillId="0" borderId="15" xfId="0" applyNumberFormat="1" applyFont="1" applyBorder="1" applyAlignment="1">
      <alignment horizontal="center" vertical="center" wrapText="1"/>
    </xf>
    <xf numFmtId="1" fontId="15" fillId="0" borderId="32" xfId="0" applyNumberFormat="1" applyFont="1" applyBorder="1" applyAlignment="1">
      <alignment horizontal="center" vertical="center" wrapText="1"/>
    </xf>
    <xf numFmtId="9" fontId="15" fillId="0" borderId="33" xfId="0" applyNumberFormat="1" applyFont="1" applyBorder="1" applyAlignment="1">
      <alignment horizontal="center" vertical="center" wrapText="1"/>
    </xf>
    <xf numFmtId="164" fontId="15" fillId="0" borderId="34" xfId="0" applyNumberFormat="1" applyFont="1" applyBorder="1" applyAlignment="1">
      <alignment horizontal="center" vertical="center" wrapText="1"/>
    </xf>
    <xf numFmtId="164" fontId="15" fillId="0" borderId="30" xfId="0" applyNumberFormat="1" applyFont="1" applyBorder="1" applyAlignment="1">
      <alignment horizontal="center" vertical="center" wrapText="1"/>
    </xf>
    <xf numFmtId="0" fontId="15" fillId="0" borderId="35" xfId="0"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center" vertical="center" wrapText="1"/>
    </xf>
    <xf numFmtId="0" fontId="10" fillId="0" borderId="36" xfId="0" applyFont="1" applyBorder="1" applyAlignment="1">
      <alignment horizontal="center" vertical="center" wrapText="1"/>
    </xf>
    <xf numFmtId="0" fontId="1" fillId="0" borderId="37" xfId="0" applyFont="1" applyBorder="1"/>
    <xf numFmtId="0" fontId="1" fillId="0" borderId="38" xfId="0" applyFont="1" applyBorder="1"/>
    <xf numFmtId="0" fontId="15" fillId="0" borderId="36" xfId="0" applyFont="1" applyBorder="1" applyAlignment="1">
      <alignment horizontal="left" vertical="center" wrapText="1"/>
    </xf>
    <xf numFmtId="0" fontId="15" fillId="0" borderId="39" xfId="0" applyFont="1" applyBorder="1" applyAlignment="1">
      <alignment horizontal="center" vertical="center" wrapText="1"/>
    </xf>
    <xf numFmtId="9" fontId="15" fillId="0" borderId="39" xfId="0" applyNumberFormat="1" applyFont="1" applyBorder="1" applyAlignment="1">
      <alignment horizontal="center" vertical="center" wrapText="1"/>
    </xf>
    <xf numFmtId="15" fontId="15" fillId="0" borderId="39" xfId="0" applyNumberFormat="1" applyFont="1" applyBorder="1" applyAlignment="1">
      <alignment horizontal="center" vertical="center" wrapText="1"/>
    </xf>
    <xf numFmtId="15" fontId="15" fillId="0" borderId="40" xfId="0" applyNumberFormat="1" applyFont="1" applyBorder="1" applyAlignment="1">
      <alignment horizontal="center" vertical="center" wrapText="1"/>
    </xf>
    <xf numFmtId="0" fontId="15" fillId="0" borderId="36" xfId="0" applyFont="1" applyBorder="1" applyAlignment="1">
      <alignment horizontal="center" vertical="center" wrapText="1"/>
    </xf>
    <xf numFmtId="0" fontId="15" fillId="0" borderId="15" xfId="0" applyFont="1" applyBorder="1" applyAlignment="1">
      <alignment horizontal="center" vertical="center" wrapText="1"/>
    </xf>
    <xf numFmtId="9" fontId="15" fillId="0" borderId="40"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39" xfId="0" applyFont="1" applyBorder="1" applyAlignment="1">
      <alignment horizontal="left"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 fillId="0" borderId="41" xfId="0" applyFont="1" applyBorder="1"/>
    <xf numFmtId="0" fontId="1" fillId="0" borderId="42" xfId="0" applyFont="1" applyBorder="1"/>
    <xf numFmtId="0" fontId="15" fillId="0" borderId="19" xfId="0" applyFont="1" applyBorder="1" applyAlignment="1">
      <alignment horizontal="left" vertical="center" wrapText="1"/>
    </xf>
    <xf numFmtId="9" fontId="15" fillId="0" borderId="20" xfId="0" applyNumberFormat="1" applyFont="1" applyBorder="1" applyAlignment="1">
      <alignment horizontal="center" vertical="center" wrapText="1"/>
    </xf>
    <xf numFmtId="1" fontId="15" fillId="0" borderId="39" xfId="0" applyNumberFormat="1" applyFont="1" applyBorder="1" applyAlignment="1">
      <alignment horizontal="center" vertical="center" wrapText="1"/>
    </xf>
    <xf numFmtId="2" fontId="15" fillId="0" borderId="15" xfId="0" applyNumberFormat="1" applyFont="1" applyBorder="1" applyAlignment="1">
      <alignment horizontal="center" vertical="center" wrapText="1"/>
    </xf>
    <xf numFmtId="165" fontId="15" fillId="0" borderId="39" xfId="0" applyNumberFormat="1" applyFont="1" applyBorder="1" applyAlignment="1">
      <alignment horizontal="center" vertical="center" wrapText="1"/>
    </xf>
    <xf numFmtId="9" fontId="15" fillId="0" borderId="36" xfId="0" applyNumberFormat="1" applyFont="1" applyBorder="1" applyAlignment="1">
      <alignment horizontal="center" vertical="center" wrapText="1"/>
    </xf>
    <xf numFmtId="1" fontId="15" fillId="0" borderId="43" xfId="0" applyNumberFormat="1" applyFont="1" applyBorder="1" applyAlignment="1">
      <alignment horizontal="center" vertical="center" wrapText="1"/>
    </xf>
    <xf numFmtId="0" fontId="1" fillId="0" borderId="44" xfId="0" applyFont="1" applyBorder="1"/>
    <xf numFmtId="0" fontId="15" fillId="0" borderId="19" xfId="0" applyFont="1" applyBorder="1" applyAlignment="1">
      <alignment horizontal="center" vertical="center" wrapText="1"/>
    </xf>
    <xf numFmtId="9" fontId="16" fillId="0" borderId="36" xfId="0" applyNumberFormat="1" applyFont="1" applyBorder="1" applyAlignment="1">
      <alignment horizontal="center" vertical="center" wrapText="1"/>
    </xf>
    <xf numFmtId="9" fontId="16" fillId="0" borderId="15" xfId="0" applyNumberFormat="1" applyFont="1" applyBorder="1" applyAlignment="1">
      <alignment horizontal="center" vertical="center" wrapText="1"/>
    </xf>
    <xf numFmtId="164" fontId="15" fillId="0" borderId="18" xfId="0" applyNumberFormat="1" applyFont="1" applyBorder="1" applyAlignment="1">
      <alignment horizontal="center" vertical="center" wrapText="1"/>
    </xf>
    <xf numFmtId="164" fontId="15" fillId="0" borderId="19" xfId="0" applyNumberFormat="1" applyFont="1" applyBorder="1" applyAlignment="1">
      <alignment horizontal="center" vertical="center" wrapText="1"/>
    </xf>
    <xf numFmtId="3" fontId="15" fillId="0" borderId="39" xfId="0" applyNumberFormat="1" applyFont="1" applyBorder="1" applyAlignment="1">
      <alignment horizontal="center" vertical="center" wrapText="1"/>
    </xf>
    <xf numFmtId="3" fontId="15" fillId="0" borderId="36" xfId="0" applyNumberFormat="1" applyFont="1" applyBorder="1" applyAlignment="1">
      <alignment horizontal="center" vertical="center" wrapText="1"/>
    </xf>
    <xf numFmtId="1" fontId="15" fillId="0" borderId="36" xfId="0" applyNumberFormat="1" applyFont="1" applyBorder="1" applyAlignment="1">
      <alignment horizontal="center" vertical="center" wrapText="1"/>
    </xf>
    <xf numFmtId="0" fontId="15" fillId="0" borderId="39" xfId="0" applyFont="1" applyBorder="1" applyAlignment="1">
      <alignment horizontal="left" vertical="center" wrapText="1"/>
    </xf>
    <xf numFmtId="164" fontId="15" fillId="0" borderId="36" xfId="0" applyNumberFormat="1" applyFont="1" applyBorder="1" applyAlignment="1">
      <alignment horizontal="center" vertical="center" wrapText="1"/>
    </xf>
    <xf numFmtId="164" fontId="15" fillId="0" borderId="39" xfId="0" applyNumberFormat="1" applyFont="1" applyBorder="1" applyAlignment="1">
      <alignment horizontal="center" vertical="center" wrapText="1"/>
    </xf>
    <xf numFmtId="0" fontId="15" fillId="0" borderId="19" xfId="0" applyFont="1" applyBorder="1" applyAlignment="1">
      <alignment vertical="center" wrapText="1"/>
    </xf>
    <xf numFmtId="9" fontId="15" fillId="0" borderId="15" xfId="0" applyNumberFormat="1" applyFont="1" applyBorder="1" applyAlignment="1">
      <alignment horizontal="center" vertical="center" wrapText="1"/>
    </xf>
    <xf numFmtId="0" fontId="15" fillId="0" borderId="43" xfId="0" applyFont="1" applyBorder="1" applyAlignment="1">
      <alignment horizontal="center" vertical="center" wrapText="1"/>
    </xf>
    <xf numFmtId="0" fontId="10" fillId="0" borderId="45" xfId="0" applyFont="1" applyBorder="1" applyAlignment="1">
      <alignment horizontal="center" vertical="center" wrapText="1"/>
    </xf>
    <xf numFmtId="0" fontId="15" fillId="0" borderId="26" xfId="0" applyFont="1" applyBorder="1" applyAlignment="1">
      <alignment vertical="center" wrapText="1"/>
    </xf>
    <xf numFmtId="9" fontId="15" fillId="0" borderId="46" xfId="0" applyNumberFormat="1" applyFont="1" applyBorder="1" applyAlignment="1">
      <alignment horizontal="center" vertical="center" wrapText="1"/>
    </xf>
    <xf numFmtId="0" fontId="15" fillId="0" borderId="45" xfId="0" applyFont="1" applyBorder="1" applyAlignment="1">
      <alignment horizontal="left" vertical="center" wrapText="1"/>
    </xf>
    <xf numFmtId="0" fontId="15" fillId="0" borderId="26" xfId="0" applyFont="1" applyBorder="1" applyAlignment="1">
      <alignment horizontal="center" vertical="center" wrapText="1"/>
    </xf>
    <xf numFmtId="9" fontId="15" fillId="0" borderId="26" xfId="0" applyNumberFormat="1" applyFont="1" applyBorder="1" applyAlignment="1">
      <alignment horizontal="center" vertical="center" wrapText="1"/>
    </xf>
    <xf numFmtId="15" fontId="15" fillId="0" borderId="26" xfId="0" applyNumberFormat="1" applyFont="1" applyBorder="1" applyAlignment="1">
      <alignment horizontal="center" vertical="center" wrapText="1"/>
    </xf>
    <xf numFmtId="15" fontId="15" fillId="0" borderId="46" xfId="0" applyNumberFormat="1" applyFont="1" applyBorder="1" applyAlignment="1">
      <alignment horizontal="center" vertical="center" wrapText="1"/>
    </xf>
    <xf numFmtId="0" fontId="15" fillId="0" borderId="45" xfId="0" applyFont="1" applyBorder="1" applyAlignment="1">
      <alignment horizontal="center" vertical="center" wrapText="1"/>
    </xf>
    <xf numFmtId="164" fontId="15" fillId="0" borderId="45" xfId="0" applyNumberFormat="1" applyFont="1" applyBorder="1" applyAlignment="1">
      <alignment horizontal="center" vertical="center" wrapText="1"/>
    </xf>
    <xf numFmtId="164" fontId="15" fillId="0" borderId="26" xfId="0" applyNumberFormat="1" applyFont="1" applyBorder="1" applyAlignment="1">
      <alignment horizontal="center" vertical="center" wrapText="1"/>
    </xf>
    <xf numFmtId="0" fontId="10" fillId="0" borderId="47"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26"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4" xfId="0" applyFont="1" applyBorder="1" applyAlignment="1">
      <alignment horizontal="center" vertical="center" wrapText="1"/>
    </xf>
    <xf numFmtId="9" fontId="15" fillId="0" borderId="30" xfId="0" applyNumberFormat="1" applyFont="1" applyBorder="1" applyAlignment="1">
      <alignment horizontal="center" vertical="center" wrapText="1"/>
    </xf>
    <xf numFmtId="2" fontId="15" fillId="0" borderId="29" xfId="0" applyNumberFormat="1" applyFont="1" applyBorder="1" applyAlignment="1">
      <alignment horizontal="center" vertical="center" wrapText="1"/>
    </xf>
    <xf numFmtId="2" fontId="15" fillId="0" borderId="32" xfId="0" applyNumberFormat="1" applyFont="1" applyBorder="1" applyAlignment="1">
      <alignment horizontal="center" vertical="center" wrapText="1"/>
    </xf>
    <xf numFmtId="164" fontId="15" fillId="0" borderId="29" xfId="0" applyNumberFormat="1" applyFont="1" applyBorder="1" applyAlignment="1">
      <alignment horizontal="center" vertical="center" wrapText="1"/>
    </xf>
    <xf numFmtId="164" fontId="15" fillId="0" borderId="3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9" fontId="15" fillId="0" borderId="19" xfId="0" applyNumberFormat="1" applyFont="1" applyBorder="1" applyAlignment="1">
      <alignment horizontal="center" vertical="center" wrapText="1"/>
    </xf>
    <xf numFmtId="2" fontId="15" fillId="0" borderId="36" xfId="0" applyNumberFormat="1" applyFont="1" applyBorder="1" applyAlignment="1">
      <alignment horizontal="center" vertical="center" wrapText="1"/>
    </xf>
    <xf numFmtId="2" fontId="15" fillId="0" borderId="39" xfId="0" applyNumberFormat="1" applyFont="1" applyBorder="1" applyAlignment="1">
      <alignment horizontal="center" vertical="center" wrapText="1"/>
    </xf>
    <xf numFmtId="165" fontId="15" fillId="0" borderId="15" xfId="0" applyNumberFormat="1" applyFont="1" applyBorder="1" applyAlignment="1">
      <alignment horizontal="center" vertical="center" wrapText="1"/>
    </xf>
    <xf numFmtId="165" fontId="15" fillId="0" borderId="36" xfId="0" applyNumberFormat="1" applyFont="1" applyBorder="1" applyAlignment="1">
      <alignment horizontal="center" vertical="center" wrapText="1"/>
    </xf>
    <xf numFmtId="2" fontId="15" fillId="0" borderId="43" xfId="0" applyNumberFormat="1" applyFont="1" applyBorder="1" applyAlignment="1">
      <alignment horizontal="center" vertical="center" wrapText="1"/>
    </xf>
    <xf numFmtId="4" fontId="15" fillId="0" borderId="36" xfId="0" applyNumberFormat="1" applyFont="1" applyBorder="1" applyAlignment="1">
      <alignment horizontal="center" vertical="center" wrapText="1"/>
    </xf>
    <xf numFmtId="4" fontId="15" fillId="0" borderId="43" xfId="0" applyNumberFormat="1" applyFont="1" applyBorder="1" applyAlignment="1">
      <alignment horizontal="center" vertical="center" wrapText="1"/>
    </xf>
    <xf numFmtId="4" fontId="15" fillId="0" borderId="39" xfId="0" applyNumberFormat="1" applyFont="1" applyBorder="1" applyAlignment="1">
      <alignment horizontal="center" vertical="center" wrapText="1"/>
    </xf>
    <xf numFmtId="4" fontId="15" fillId="0" borderId="15" xfId="0" applyNumberFormat="1" applyFont="1" applyBorder="1" applyAlignment="1">
      <alignment horizontal="center" vertical="center" wrapText="1"/>
    </xf>
    <xf numFmtId="0" fontId="10" fillId="0" borderId="18" xfId="0" applyFont="1" applyBorder="1" applyAlignment="1">
      <alignment horizontal="center" vertical="center" wrapText="1"/>
    </xf>
    <xf numFmtId="2" fontId="15" fillId="0" borderId="26" xfId="0" applyNumberFormat="1" applyFont="1" applyBorder="1" applyAlignment="1">
      <alignment horizontal="center" vertical="center" wrapText="1"/>
    </xf>
    <xf numFmtId="1" fontId="15" fillId="0" borderId="29" xfId="0" applyNumberFormat="1" applyFont="1" applyBorder="1" applyAlignment="1">
      <alignment horizontal="center" vertical="center" wrapText="1"/>
    </xf>
    <xf numFmtId="165" fontId="15" fillId="0" borderId="32" xfId="0" applyNumberFormat="1" applyFont="1" applyBorder="1" applyAlignment="1">
      <alignment horizontal="center" vertical="center" wrapText="1"/>
    </xf>
    <xf numFmtId="0" fontId="15" fillId="0" borderId="26" xfId="0" applyFont="1" applyBorder="1" applyAlignment="1">
      <alignment horizontal="left" vertical="center" wrapText="1"/>
    </xf>
    <xf numFmtId="1" fontId="15" fillId="0" borderId="45" xfId="0" applyNumberFormat="1" applyFont="1" applyBorder="1" applyAlignment="1">
      <alignment horizontal="center" vertical="center" wrapText="1"/>
    </xf>
    <xf numFmtId="1" fontId="15" fillId="0" borderId="26" xfId="0" applyNumberFormat="1" applyFont="1" applyBorder="1" applyAlignment="1">
      <alignment horizontal="center" vertical="center" wrapText="1"/>
    </xf>
    <xf numFmtId="4" fontId="15" fillId="0" borderId="29" xfId="0" applyNumberFormat="1" applyFont="1" applyBorder="1" applyAlignment="1">
      <alignment horizontal="center" vertical="center" wrapText="1"/>
    </xf>
    <xf numFmtId="0" fontId="15" fillId="0" borderId="39" xfId="0" applyFont="1" applyBorder="1" applyAlignment="1">
      <alignment vertical="center" wrapText="1"/>
    </xf>
    <xf numFmtId="1" fontId="15" fillId="0" borderId="48" xfId="0" applyNumberFormat="1" applyFont="1" applyBorder="1" applyAlignment="1">
      <alignment horizontal="center" vertical="center" wrapText="1"/>
    </xf>
    <xf numFmtId="1" fontId="15" fillId="0" borderId="35" xfId="0" applyNumberFormat="1" applyFont="1" applyBorder="1" applyAlignment="1">
      <alignment horizontal="center" vertical="center" wrapText="1"/>
    </xf>
    <xf numFmtId="165" fontId="15" fillId="0" borderId="43" xfId="0" applyNumberFormat="1" applyFont="1" applyBorder="1" applyAlignment="1">
      <alignment horizontal="center" vertical="center" wrapText="1"/>
    </xf>
    <xf numFmtId="164" fontId="15" fillId="0" borderId="36" xfId="0" applyNumberFormat="1" applyFont="1" applyBorder="1" applyAlignment="1">
      <alignment horizontal="left" vertical="center" wrapText="1"/>
    </xf>
    <xf numFmtId="164" fontId="15" fillId="0" borderId="45" xfId="0" applyNumberFormat="1" applyFont="1" applyBorder="1" applyAlignment="1">
      <alignment horizontal="left" vertical="center" wrapText="1"/>
    </xf>
    <xf numFmtId="0" fontId="15" fillId="0" borderId="37" xfId="0" applyFont="1" applyBorder="1" applyAlignment="1">
      <alignment horizontal="center" vertical="center" wrapText="1"/>
    </xf>
    <xf numFmtId="0" fontId="15" fillId="0" borderId="37" xfId="0" applyFont="1" applyBorder="1" applyAlignment="1">
      <alignment horizontal="left" vertical="center" wrapText="1"/>
    </xf>
    <xf numFmtId="9" fontId="15" fillId="0" borderId="38" xfId="0" applyNumberFormat="1" applyFont="1" applyBorder="1" applyAlignment="1">
      <alignment horizontal="center" vertical="center" wrapText="1"/>
    </xf>
    <xf numFmtId="0" fontId="15" fillId="0" borderId="44" xfId="0" applyFont="1" applyBorder="1" applyAlignment="1">
      <alignment horizontal="left" vertical="center" wrapText="1"/>
    </xf>
    <xf numFmtId="0" fontId="15" fillId="0" borderId="41" xfId="0" applyFont="1" applyBorder="1" applyAlignment="1">
      <alignment horizontal="center" vertical="center" wrapText="1"/>
    </xf>
    <xf numFmtId="9" fontId="15" fillId="0" borderId="41" xfId="0" applyNumberFormat="1" applyFont="1" applyBorder="1" applyAlignment="1">
      <alignment horizontal="center" vertical="center" wrapText="1"/>
    </xf>
    <xf numFmtId="15" fontId="15" fillId="0" borderId="41" xfId="0" applyNumberFormat="1" applyFont="1" applyBorder="1" applyAlignment="1">
      <alignment horizontal="center" vertical="center" wrapText="1"/>
    </xf>
    <xf numFmtId="15" fontId="15" fillId="0" borderId="42" xfId="0" applyNumberFormat="1" applyFont="1" applyBorder="1" applyAlignment="1">
      <alignment horizontal="center" vertical="center" wrapText="1"/>
    </xf>
    <xf numFmtId="0" fontId="15" fillId="0" borderId="44" xfId="0" applyFont="1" applyBorder="1" applyAlignment="1">
      <alignment horizontal="center" vertical="center" wrapText="1"/>
    </xf>
    <xf numFmtId="1" fontId="15" fillId="0" borderId="41" xfId="0" applyNumberFormat="1" applyFont="1" applyBorder="1" applyAlignment="1">
      <alignment horizontal="center" vertical="center" wrapText="1"/>
    </xf>
    <xf numFmtId="9" fontId="15" fillId="0" borderId="42" xfId="0" applyNumberFormat="1" applyFont="1" applyBorder="1" applyAlignment="1">
      <alignment horizontal="center" vertical="center" wrapText="1"/>
    </xf>
    <xf numFmtId="164" fontId="15" fillId="0" borderId="44" xfId="0" applyNumberFormat="1" applyFont="1" applyBorder="1" applyAlignment="1">
      <alignment horizontal="center" vertical="center" wrapText="1"/>
    </xf>
    <xf numFmtId="164" fontId="15" fillId="0" borderId="41" xfId="0" applyNumberFormat="1" applyFont="1" applyBorder="1" applyAlignment="1">
      <alignment horizontal="center" vertical="center" wrapText="1"/>
    </xf>
    <xf numFmtId="0" fontId="10" fillId="0" borderId="43" xfId="0" applyFont="1" applyBorder="1" applyAlignment="1">
      <alignment horizontal="center" vertical="center" wrapText="1"/>
    </xf>
    <xf numFmtId="0" fontId="10" fillId="0" borderId="41" xfId="0" applyFont="1" applyBorder="1" applyAlignment="1">
      <alignment horizontal="left"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5" fillId="0" borderId="41" xfId="0" applyFont="1" applyBorder="1" applyAlignment="1">
      <alignment vertical="center" wrapText="1"/>
    </xf>
    <xf numFmtId="0" fontId="0" fillId="0" borderId="5" xfId="0" applyFont="1" applyBorder="1" applyAlignment="1">
      <alignment horizontal="center" vertical="center"/>
    </xf>
    <xf numFmtId="0" fontId="15" fillId="0" borderId="5" xfId="0" applyFont="1" applyBorder="1" applyAlignment="1">
      <alignment horizontal="center" vertical="center" wrapText="1"/>
    </xf>
    <xf numFmtId="9" fontId="15" fillId="0" borderId="5" xfId="0" applyNumberFormat="1" applyFont="1" applyBorder="1" applyAlignment="1">
      <alignment horizontal="center" vertical="center" wrapText="1"/>
    </xf>
    <xf numFmtId="0" fontId="15" fillId="0" borderId="5" xfId="0" applyFont="1" applyBorder="1" applyAlignment="1">
      <alignment horizontal="left" vertical="center" wrapText="1"/>
    </xf>
    <xf numFmtId="0" fontId="17" fillId="0" borderId="5" xfId="0" applyFont="1" applyBorder="1" applyAlignment="1">
      <alignment horizontal="center" vertical="center" wrapText="1"/>
    </xf>
    <xf numFmtId="166" fontId="17" fillId="0" borderId="5" xfId="0" applyNumberFormat="1" applyFont="1" applyBorder="1" applyAlignment="1">
      <alignment horizontal="right" vertical="center"/>
    </xf>
    <xf numFmtId="9" fontId="17" fillId="0" borderId="0" xfId="0" applyNumberFormat="1" applyFont="1" applyAlignment="1">
      <alignment horizontal="center" vertical="center" wrapText="1"/>
    </xf>
    <xf numFmtId="0" fontId="17" fillId="0" borderId="0" xfId="0" applyFont="1" applyAlignment="1">
      <alignment horizontal="left" vertical="center" wrapText="1"/>
    </xf>
    <xf numFmtId="0" fontId="18" fillId="3" borderId="0" xfId="0" applyFont="1" applyFill="1" applyBorder="1"/>
    <xf numFmtId="167" fontId="17" fillId="0" borderId="0" xfId="0" applyNumberFormat="1" applyFont="1" applyAlignment="1">
      <alignment horizontal="center" vertical="center" wrapText="1"/>
    </xf>
    <xf numFmtId="0" fontId="18" fillId="0" borderId="0" xfId="0" applyFont="1"/>
    <xf numFmtId="0" fontId="14" fillId="0" borderId="1" xfId="0" applyFont="1" applyBorder="1" applyAlignment="1">
      <alignment horizontal="left" vertical="center" wrapText="1"/>
    </xf>
    <xf numFmtId="0" fontId="14" fillId="0" borderId="8" xfId="0" applyFont="1" applyBorder="1" applyAlignment="1">
      <alignment horizontal="left"/>
    </xf>
    <xf numFmtId="0" fontId="1" fillId="0" borderId="49" xfId="0" applyFont="1" applyBorder="1"/>
    <xf numFmtId="0" fontId="14" fillId="0" borderId="14" xfId="0" applyFont="1" applyBorder="1" applyAlignment="1">
      <alignment horizontal="left"/>
    </xf>
    <xf numFmtId="0" fontId="1" fillId="0" borderId="50" xfId="0" applyFont="1" applyBorder="1"/>
    <xf numFmtId="0" fontId="14" fillId="0" borderId="51" xfId="0" applyFont="1" applyBorder="1" applyAlignment="1">
      <alignment horizontal="left" vertical="center"/>
    </xf>
    <xf numFmtId="0" fontId="1" fillId="0" borderId="52" xfId="0" applyFont="1" applyBorder="1"/>
    <xf numFmtId="0" fontId="1" fillId="0" borderId="53" xfId="0" applyFont="1" applyBorder="1"/>
    <xf numFmtId="0" fontId="10" fillId="0" borderId="4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542925</xdr:colOff>
      <xdr:row>0</xdr:row>
      <xdr:rowOff>66675</xdr:rowOff>
    </xdr:from>
    <xdr:ext cx="6162675" cy="1381125"/>
    <xdr:pic>
      <xdr:nvPicPr>
        <xdr:cNvPr id="2" name="image7.jpg" descr="Resultado de imagen para logo supersolidaria"/>
        <xdr:cNvPicPr preferRelativeResize="0"/>
      </xdr:nvPicPr>
      <xdr:blipFill>
        <a:blip xmlns:r="http://schemas.openxmlformats.org/officeDocument/2006/relationships" r:embed="rId1" cstate="print"/>
        <a:stretch>
          <a:fillRect/>
        </a:stretch>
      </xdr:blipFill>
      <xdr:spPr>
        <a:xfrm>
          <a:off x="542925" y="66675"/>
          <a:ext cx="6162675" cy="13811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bro%20Planeaci&#243;n%20Institucional%202018%20(29)%201%20nov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Instrucciones"/>
      <sheetName val="_Plan_Estratégico "/>
      <sheetName val="Formulacion_POA "/>
      <sheetName val="Seguimiento_Plan_Estratégico"/>
      <sheetName val="F-TRI-1"/>
      <sheetName val="F-TRI-2"/>
      <sheetName val="F-TRI-3"/>
      <sheetName val="F-TRI-4"/>
      <sheetName val="Seguimiento POA"/>
      <sheetName val="Resumen de cumplimiento"/>
    </sheetNames>
    <sheetDataSet>
      <sheetData sheetId="0"/>
      <sheetData sheetId="1"/>
      <sheetData sheetId="2"/>
      <sheetData sheetId="3">
        <row r="7">
          <cell r="F7" t="str">
            <v>Realizar seguimiento a la  información financiera de las cooperativas de ahorro y crédito (Reportada bajo NIIF)</v>
          </cell>
          <cell r="G7" t="str">
            <v>Delegatura para la supervisión de la actividad financiera</v>
          </cell>
          <cell r="H7" t="str">
            <v xml:space="preserve"> (N° de seguimientos a la información financiera  realizadas/N° de seguimientos de estados financieros programadas)</v>
          </cell>
          <cell r="I7">
            <v>543</v>
          </cell>
          <cell r="J7">
            <v>0.35</v>
          </cell>
          <cell r="K7">
            <v>43191</v>
          </cell>
          <cell r="L7">
            <v>43464</v>
          </cell>
        </row>
        <row r="8">
          <cell r="F8" t="str">
            <v>Realizar seguimiento a los  estados financieros consolidados (Conglomerados) con corte a diciembre de 2017 (Reportados bajo NIIF)</v>
          </cell>
          <cell r="G8" t="str">
            <v>Delegatura para la supervisión de la actividad financiera</v>
          </cell>
          <cell r="H8" t="str">
            <v xml:space="preserve"> (N° de seguimientos a los estados financieros consolidados/N° de seguimientos de estados financieros consolidados programadas)</v>
          </cell>
          <cell r="I8">
            <v>5</v>
          </cell>
          <cell r="J8">
            <v>0.1</v>
          </cell>
          <cell r="K8">
            <v>43252</v>
          </cell>
          <cell r="L8">
            <v>43464</v>
          </cell>
        </row>
        <row r="9">
          <cell r="F9" t="str">
            <v>Evaluar las respuestas sobre requerimientos realizados al ESFA en organizaciones del Grupo 2 en NIIF para PYMES.</v>
          </cell>
          <cell r="G9" t="str">
            <v>Delegatura para la supervisión del ahorro y la forma asociativa</v>
          </cell>
          <cell r="H9" t="str">
            <v>(N°de evaluaciones a respuestas sobre ESFA/N° de evaluaciones de respuestas a ESFA programadas)</v>
          </cell>
          <cell r="I9">
            <v>50</v>
          </cell>
          <cell r="J9">
            <v>0.35</v>
          </cell>
          <cell r="K9">
            <v>43132</v>
          </cell>
          <cell r="L9">
            <v>43464</v>
          </cell>
        </row>
        <row r="10">
          <cell r="F10" t="str">
            <v xml:space="preserve">Evaluar las respuestas a los informes de las visitas realizadas en el 2017 a organizaciones del grupo 1 que aplicaron NIIF plenas </v>
          </cell>
          <cell r="G10" t="str">
            <v>Delegatura para la supervisión del ahorro y la forma asociativa</v>
          </cell>
          <cell r="H10" t="str">
            <v>(N° de evaluaciones a respuestas informes de visitas grupo 1 /N° de respuestas a informes de visitas 2017 de estados financieros programadas)</v>
          </cell>
          <cell r="I10">
            <v>9</v>
          </cell>
          <cell r="J10">
            <v>0.1</v>
          </cell>
          <cell r="K10">
            <v>43132</v>
          </cell>
          <cell r="L10">
            <v>43464</v>
          </cell>
        </row>
        <row r="11">
          <cell r="F11" t="str">
            <v>Evaluar las respuestas a los informes de las visitas realizadas durante 2017 del régimen simplificado a organizaciones del grupo 3.</v>
          </cell>
          <cell r="G11" t="str">
            <v>Delegatura para la supervisión del ahorro y la forma asociativa</v>
          </cell>
          <cell r="H11" t="str">
            <v>(N° de evaluaciones a respuestas informes de vista grupo 3 /N° de respuestas a informes de visitas 2017 de estados financieros programadas)</v>
          </cell>
          <cell r="I11">
            <v>30</v>
          </cell>
          <cell r="J11">
            <v>0.1</v>
          </cell>
          <cell r="K11">
            <v>43132</v>
          </cell>
          <cell r="L11">
            <v>43464</v>
          </cell>
        </row>
        <row r="12">
          <cell r="F12" t="str">
            <v xml:space="preserve">Desarrollar la matriz de riesgo LAFT como herramienta de supervisión. </v>
          </cell>
          <cell r="G12" t="str">
            <v>Delegatura  la supervisión del ahorro y la forma asociativa 
Delegatura para la supervisión de la actividad financiera
Oficina Asesora de Planeación y Sistemas</v>
          </cell>
          <cell r="H12" t="str">
            <v>Matriz desarrollada en la herramienta de supervisión</v>
          </cell>
          <cell r="I12">
            <v>1</v>
          </cell>
          <cell r="J12">
            <v>0.3</v>
          </cell>
          <cell r="K12">
            <v>43191</v>
          </cell>
          <cell r="L12">
            <v>43464</v>
          </cell>
        </row>
        <row r="13">
          <cell r="F13" t="str">
            <v>Determinar la gradualidad para la implementación del  SARL.</v>
          </cell>
          <cell r="G13" t="str">
            <v>Delegatura  la supervisión del ahorro y la forma asociativa 
Delegatura para la supervisión de la actividad financiera
Oficina Asesora de Planeación y Sistemas</v>
          </cell>
          <cell r="H13" t="str">
            <v>Cronograma de implementación</v>
          </cell>
          <cell r="I13">
            <v>1</v>
          </cell>
          <cell r="J13">
            <v>0.4</v>
          </cell>
          <cell r="K13">
            <v>43191</v>
          </cell>
          <cell r="L13">
            <v>43464</v>
          </cell>
        </row>
        <row r="14">
          <cell r="F14" t="str">
            <v>Realizar pruebas al proyecto de modelo de pérdida esperada del riesgo de crédito SARC</v>
          </cell>
          <cell r="G14" t="str">
            <v>Delegatura  la supervisión del ahorro y la forma asociativa 
Delegatura para la supervisión de la actividad financiera
Oficina Asesora de Planeación y Sistemas</v>
          </cell>
          <cell r="H14" t="str">
            <v>Informe del resultado de pruebas</v>
          </cell>
          <cell r="I14">
            <v>1</v>
          </cell>
          <cell r="J14">
            <v>0.3</v>
          </cell>
          <cell r="K14">
            <v>43191</v>
          </cell>
          <cell r="L14">
            <v>43464</v>
          </cell>
        </row>
        <row r="15">
          <cell r="F15" t="str">
            <v>Proyectar el ajuste en Isolución de los procedimientos relacionados con el riesgo de liquidez.</v>
          </cell>
          <cell r="G15" t="str">
            <v>Delegatura  la supervisión del ahorro y la forma asociativa 
Delegatura para la supervisión de la actividad financiera
Oficina Asesora de Planeación y Sistemas</v>
          </cell>
          <cell r="H15" t="str">
            <v>Procedimiento proyectado</v>
          </cell>
          <cell r="I15">
            <v>1</v>
          </cell>
          <cell r="J15">
            <v>0.3</v>
          </cell>
          <cell r="K15">
            <v>43252</v>
          </cell>
          <cell r="L15">
            <v>43464</v>
          </cell>
        </row>
        <row r="16">
          <cell r="F16" t="str">
            <v>Actualizar y/o elaborar los formatos del Formulario Oficial de Rendición de Cuentas  para la medición del Riesgo de Liquidez.</v>
          </cell>
          <cell r="G16" t="str">
            <v>Delegatura  la supervisión del ahorro y la forma asociativa 
Delegatura para la supervisión de la actividad financiera</v>
          </cell>
          <cell r="H16" t="str">
            <v>Formulario actualizado para la medición del Riesgo de Liquidez</v>
          </cell>
          <cell r="I16">
            <v>1</v>
          </cell>
          <cell r="J16">
            <v>0.15</v>
          </cell>
          <cell r="K16">
            <v>43252</v>
          </cell>
          <cell r="L16">
            <v>43464</v>
          </cell>
        </row>
        <row r="17">
          <cell r="F17" t="str">
            <v>Actualizar en la herramienta de supervisión (Fábrica de Reportes) la metodología para la medición del Riesgo de Liquidez.</v>
          </cell>
          <cell r="G17" t="str">
            <v>Delegatura  la supervisión del ahorro y la forma asociativa 
Delegatura para la supervisión de la actividad financiera
Oficina Asesora de Planeación y Sistemas</v>
          </cell>
          <cell r="H17" t="str">
            <v>Formato actualizado para la medición del Riesgo de Liquidez</v>
          </cell>
          <cell r="I17">
            <v>1</v>
          </cell>
          <cell r="J17">
            <v>0.15</v>
          </cell>
          <cell r="K17">
            <v>43252</v>
          </cell>
          <cell r="L17">
            <v>43464</v>
          </cell>
        </row>
        <row r="18">
          <cell r="F18" t="str">
            <v>Actualizar y/o elaborar los formatos del Formulario Oficial de Rendición de Cuentas  para la medición del Riesgo de Crédito.</v>
          </cell>
          <cell r="G18" t="str">
            <v>Delegatura para la supervisión de la actividad financiera</v>
          </cell>
          <cell r="H18" t="str">
            <v>Formulario actualizado para la medición del Riesgo de Crédito</v>
          </cell>
          <cell r="I18">
            <v>1</v>
          </cell>
          <cell r="J18">
            <v>0.15</v>
          </cell>
          <cell r="K18">
            <v>43252</v>
          </cell>
          <cell r="L18">
            <v>43464</v>
          </cell>
        </row>
        <row r="19">
          <cell r="F19" t="str">
            <v>Actualizar la herramienta de supervisión (Fábrica de Reportes) para la determinar las matrices de transición.</v>
          </cell>
          <cell r="G19" t="str">
            <v>Delegatura  la supervisión del ahorro y la forma asociativa 
Delegatura para la supervisión de la actividad financiera
Oficina Asesora de Planeación y Sistemas</v>
          </cell>
          <cell r="H19" t="str">
            <v xml:space="preserve">Herramienta actualizada en fábrica para la determinar las matrices de transición </v>
          </cell>
          <cell r="I19">
            <v>1</v>
          </cell>
          <cell r="J19">
            <v>0.15</v>
          </cell>
          <cell r="K19">
            <v>43252</v>
          </cell>
          <cell r="L19">
            <v>43464</v>
          </cell>
        </row>
        <row r="20">
          <cell r="F20" t="str">
            <v>Proyectar la formulación de herramientas y metodología para el análisis de alertas tempranas  para evaluar la exposición al riesgo de entidades con actividad financiera.</v>
          </cell>
          <cell r="G20" t="str">
            <v>Delegatura para la supervisión de la actividad financiera
Oficina Asesora de Planeación y Sistemas</v>
          </cell>
          <cell r="H20" t="str">
            <v>Formulación de herramientas y metodología</v>
          </cell>
          <cell r="I20">
            <v>1</v>
          </cell>
          <cell r="J20">
            <v>0.1</v>
          </cell>
          <cell r="K20">
            <v>43221</v>
          </cell>
          <cell r="L20">
            <v>43464</v>
          </cell>
        </row>
        <row r="21">
          <cell r="F21" t="str">
            <v xml:space="preserve">Adelantar las medidas de toma de posesión y/o de adopción de institutos de salvamento </v>
          </cell>
          <cell r="G21" t="str">
            <v>Delegatura para la supervisión de la actividad financiera</v>
          </cell>
          <cell r="H21" t="str">
            <v xml:space="preserve">Medidas Ejecutadas / Medidas adoptadas </v>
          </cell>
          <cell r="I21">
            <v>1</v>
          </cell>
          <cell r="J21">
            <v>0.03</v>
          </cell>
          <cell r="K21">
            <v>43132</v>
          </cell>
          <cell r="L21">
            <v>43464</v>
          </cell>
        </row>
        <row r="22">
          <cell r="F22" t="str">
            <v>Adelantar los tramites de autorización previa (Fusión, incorporación, transformación o escisión) de las organizaciones vigiladas</v>
          </cell>
          <cell r="G22" t="str">
            <v>Delegatura para la supervisión de la actividad financiera</v>
          </cell>
          <cell r="H22" t="str">
            <v>Solicitudes atendidas dentro de los términos/Solicitudes presentadas</v>
          </cell>
          <cell r="I22">
            <v>1</v>
          </cell>
          <cell r="J22">
            <v>0.03</v>
          </cell>
          <cell r="K22">
            <v>43132</v>
          </cell>
          <cell r="L22">
            <v>43464</v>
          </cell>
        </row>
        <row r="23">
          <cell r="F23" t="str">
            <v xml:space="preserve">Hacer seguimiento a los procesos de intervención forzosa administrativa e institutos de salvamento, de las cooperativas de ahorro y crédito que se encuentren bajo estas medidas, a través de visitas de inspección o evaluaciones extra situ o de informes de gestión </v>
          </cell>
          <cell r="G23" t="str">
            <v>Delegatura para la supervisión de la actividad financiera</v>
          </cell>
          <cell r="H23" t="str">
            <v>Informes evaluados / Informes presentados</v>
          </cell>
          <cell r="I23">
            <v>1</v>
          </cell>
          <cell r="J23">
            <v>0.02</v>
          </cell>
          <cell r="K23">
            <v>43132</v>
          </cell>
          <cell r="L23">
            <v>43464</v>
          </cell>
        </row>
        <row r="24">
          <cell r="F24" t="str">
            <v>Hacer seguimiento a cooperativas de ahorro y crédito mediante visitas de inspección in situ o reuniones con directivos de la entidad.</v>
          </cell>
          <cell r="G24" t="str">
            <v>Delegatura para la supervisión de la actividad financiera</v>
          </cell>
          <cell r="H24" t="str">
            <v>(No. informes o No. actas realizados / N° de visitas o reuniones programadas)</v>
          </cell>
          <cell r="I24">
            <v>90</v>
          </cell>
          <cell r="J24">
            <v>0.08</v>
          </cell>
          <cell r="K24">
            <v>43132</v>
          </cell>
          <cell r="L24">
            <v>43464</v>
          </cell>
        </row>
        <row r="25">
          <cell r="F25" t="str">
            <v>Realizar los controles de legalidad de las reformas estatutarias adelantadas por las cooperativas de ahorro y crédito y multiactivas con sección de ahorro y crédito de acuerdo a los tiempos establecidos en CBJ</v>
          </cell>
          <cell r="G25" t="str">
            <v>Delegatura para la supervisión de la actividad financiera</v>
          </cell>
          <cell r="H25" t="str">
            <v xml:space="preserve">Número de controles realizados//No. de controles de legalidad solicitados  </v>
          </cell>
          <cell r="I25">
            <v>1</v>
          </cell>
          <cell r="J25">
            <v>0.08</v>
          </cell>
          <cell r="K25">
            <v>43132</v>
          </cell>
          <cell r="L25">
            <v>43464</v>
          </cell>
        </row>
        <row r="26">
          <cell r="F26" t="str">
            <v>Realizar el trámite de posesión de los directivos de las cooperativas de ahorro y crédito y multiactivas con sección de ahorro y crédito de acuerdo a los tiempos establecidos en CBJ</v>
          </cell>
          <cell r="G26" t="str">
            <v>Delegatura para la supervisión de la actividad financiera</v>
          </cell>
          <cell r="H26" t="str">
            <v xml:space="preserve"> Número de posesiones tramitadas//No de solicitudes de posesiones recibidas </v>
          </cell>
          <cell r="I26">
            <v>1</v>
          </cell>
          <cell r="J26">
            <v>0.08</v>
          </cell>
          <cell r="K26">
            <v>43132</v>
          </cell>
          <cell r="L26">
            <v>43464</v>
          </cell>
        </row>
        <row r="27">
          <cell r="F27" t="str">
            <v xml:space="preserve">Realizar los traslados y acuses de recibo respecto de los requerimientos y solicitudes que se presenten a la Delegatura Financiera de acuerdo a los tiempos establecidos en CBJ. </v>
          </cell>
          <cell r="G27" t="str">
            <v>Delegatura para la supervisión de la actividad financiera</v>
          </cell>
          <cell r="H27" t="str">
            <v>Número de traslados y acuses de recibo respecto de las peticiones, quejas, reclamos y solicitudes realizadas / No. de traslados y acuses de recibo respecto de las peticiones, quejas, reclamos y solicitudes recibidos.</v>
          </cell>
          <cell r="I27">
            <v>1</v>
          </cell>
          <cell r="J27">
            <v>0.03</v>
          </cell>
          <cell r="K27">
            <v>43132</v>
          </cell>
          <cell r="L27">
            <v>43464</v>
          </cell>
        </row>
        <row r="28">
          <cell r="F28" t="str">
            <v>Disponer  estadísticas actualizadas respecto de la gestión que se realiza en la  delegatura financiera.</v>
          </cell>
          <cell r="G28" t="str">
            <v>Delegatura para la supervisión de la actividad financiera</v>
          </cell>
          <cell r="H28" t="str">
            <v xml:space="preserve">N° publicaciones realizadas/ No. de publicaciones programas </v>
          </cell>
          <cell r="I28">
            <v>3</v>
          </cell>
          <cell r="J28">
            <v>0.02</v>
          </cell>
          <cell r="K28">
            <v>43191</v>
          </cell>
          <cell r="L28">
            <v>43464</v>
          </cell>
        </row>
        <row r="29">
          <cell r="F29" t="str">
            <v>Hacer seguimiento a los procesos de intervención forzosa administrativa e institutos de salvamento, de las organizaciones de los niveles 1,2 y 3 que se encuentren bajo estas medidas, a través de visitas de inspección o evaluaciones extra situ o de informes de gestión</v>
          </cell>
          <cell r="G29" t="str">
            <v xml:space="preserve">Delegatura para la supervisión del ahorro y la forma asociativa 
Asuntos Especiales </v>
          </cell>
          <cell r="H29" t="str">
            <v>No. De seguimientos realizados / No. De seguimientos programados</v>
          </cell>
          <cell r="I29">
            <v>100</v>
          </cell>
          <cell r="J29">
            <v>0.02</v>
          </cell>
          <cell r="K29">
            <v>43132</v>
          </cell>
          <cell r="L29">
            <v>43465</v>
          </cell>
        </row>
        <row r="30">
          <cell r="F30" t="str">
            <v xml:space="preserve">Adelantar las medidas de toma de posesión y/o de adopción de institutos de salvamento </v>
          </cell>
          <cell r="G30" t="str">
            <v>Delegatura para la supervisión de la actividad Asociativa (Grupo de Asuntos Especiales )</v>
          </cell>
          <cell r="H30" t="str">
            <v>Medidas ejecutadas /Medidas  adoptadas</v>
          </cell>
          <cell r="I30">
            <v>1</v>
          </cell>
          <cell r="J30">
            <v>0.03</v>
          </cell>
          <cell r="K30">
            <v>43132</v>
          </cell>
          <cell r="L30">
            <v>43465</v>
          </cell>
        </row>
        <row r="31">
          <cell r="F31" t="str">
            <v>Adelantar los tramites de autorización previa (Fusión, incorporación, transformación o escisión) de las organizaciones vigiladas</v>
          </cell>
          <cell r="G31" t="str">
            <v>Delegatura para la supervisión de la actividad Asociativa (Grupo de Asuntos Especiales )</v>
          </cell>
          <cell r="H31" t="str">
            <v>Solicitudes atendidas dentro de los términos/Solicitudes presentadas</v>
          </cell>
          <cell r="I31">
            <v>1</v>
          </cell>
          <cell r="J31">
            <v>0.02</v>
          </cell>
          <cell r="K31">
            <v>43132</v>
          </cell>
          <cell r="L31">
            <v>43465</v>
          </cell>
        </row>
        <row r="32">
          <cell r="F32" t="str">
            <v>Realizar visitas de inspección a las organizaciones que se encuentran en nivel 3 de supervisión</v>
          </cell>
          <cell r="G32" t="str">
            <v xml:space="preserve">Delegatura para la supervisión del ahorro y la forma asociativa </v>
          </cell>
          <cell r="H32" t="str">
            <v>(N° organizaciones solidarias visitadas / N° organizaciones solidarias visitadas)</v>
          </cell>
          <cell r="I32">
            <v>70</v>
          </cell>
          <cell r="J32">
            <v>0.08</v>
          </cell>
          <cell r="K32">
            <v>43132</v>
          </cell>
          <cell r="L32">
            <v>43465</v>
          </cell>
        </row>
        <row r="33">
          <cell r="F33" t="str">
            <v xml:space="preserve">Realizar visitas de inspección a organizaciones que se encuentran en nivel 1 y  2 de supervisión </v>
          </cell>
          <cell r="G33" t="str">
            <v xml:space="preserve">Delegatura para la supervisión del ahorro y la forma asociativa </v>
          </cell>
          <cell r="H33" t="str">
            <v>(N° informes realizados sobre la visita in-situ/ N° de visitas programadas)</v>
          </cell>
          <cell r="I33">
            <v>70</v>
          </cell>
          <cell r="J33">
            <v>0.08</v>
          </cell>
          <cell r="K33">
            <v>43132</v>
          </cell>
          <cell r="L33">
            <v>43465</v>
          </cell>
        </row>
        <row r="34">
          <cell r="F34" t="str">
            <v xml:space="preserve">Realizar 800 evaluaciones extra situs a los fondos de empelados y/o seguimientos a las evaluaciones realizadas en el año 2017 </v>
          </cell>
          <cell r="G34" t="str">
            <v xml:space="preserve">Delegatura para la supervisión del ahorro y la forma asociativa </v>
          </cell>
          <cell r="H34" t="str">
            <v xml:space="preserve">( No. de evaluaciones realizadas / NO. de  evaluaciones programadas </v>
          </cell>
          <cell r="I34">
            <v>800</v>
          </cell>
          <cell r="J34">
            <v>0.08</v>
          </cell>
          <cell r="K34">
            <v>43160</v>
          </cell>
          <cell r="L34">
            <v>43465</v>
          </cell>
        </row>
        <row r="35">
          <cell r="F35" t="str">
            <v xml:space="preserve">Realizar la evaluación los 90 planes de acción para autorizar o requerir </v>
          </cell>
          <cell r="G35" t="str">
            <v xml:space="preserve">Delegatura para la supervisión del ahorro y la forma asociativa </v>
          </cell>
          <cell r="H35" t="str">
            <v xml:space="preserve">Evaluaciones realizadas / evaluaciones programadas </v>
          </cell>
          <cell r="I35">
            <v>90</v>
          </cell>
          <cell r="J35">
            <v>0.08</v>
          </cell>
          <cell r="K35">
            <v>43132</v>
          </cell>
          <cell r="L35">
            <v>43373</v>
          </cell>
        </row>
        <row r="36">
          <cell r="F36" t="str">
            <v>Hacer evaluaciones jurídicas, control de legalidad y/o requerimientos a organizaciones de primer, segundo y tercer nivel</v>
          </cell>
          <cell r="G36" t="str">
            <v xml:space="preserve">Delegatura para la supervisión del ahorro y la forma asociativa </v>
          </cell>
          <cell r="H36" t="str">
            <v>(N° de controles de legalidad realizados/ N° de controles de legalidad programados)</v>
          </cell>
          <cell r="I36">
            <v>1537</v>
          </cell>
          <cell r="J36">
            <v>0.08</v>
          </cell>
          <cell r="K36">
            <v>43132</v>
          </cell>
          <cell r="L36">
            <v>43465</v>
          </cell>
        </row>
        <row r="37">
          <cell r="F37" t="str">
            <v xml:space="preserve">Desarrollar las investigaciones en curso para emitir la decisión que en derecho corresponda y/o dar inicio a las que soliciten los grupos internos de trabajo.
Nota: Incluidos 500 (pendientes del año 2016), correspondiente a la actividad POA: "Realizar seguimiento a las organizaciones requeridas que no reportaron información financiera durante los años 2014 y 2015"  </v>
          </cell>
          <cell r="G37" t="str">
            <v xml:space="preserve">Delegatura para la supervisión del ahorro y la forma asociativa </v>
          </cell>
          <cell r="H37" t="str">
            <v>(N° de decisiones de fondo y/o actos de tramite de investigaciones realizados/ N° de seguimientos a investigaciones programados)</v>
          </cell>
          <cell r="I37">
            <v>1400</v>
          </cell>
          <cell r="J37">
            <v>0.08</v>
          </cell>
          <cell r="K37">
            <v>43132</v>
          </cell>
          <cell r="L37">
            <v>43465</v>
          </cell>
        </row>
        <row r="38">
          <cell r="F38" t="str">
            <v>Hacer evaluación extrasitu a organizaciones solidarias, con énfasis en las organizaciones diferentes a fondos de empleados  del nivel 1, 2 y 3 de supervisión y/o seguimientos a las evaluaciones realizadas en el año 2017.
Nota: Incluidos 150 (pendientes del año 2016), correspondiente a la actividad: "Revisar estados financieros del régimen simplificado  a organizaciones del grupo 3"</v>
          </cell>
          <cell r="G38" t="str">
            <v xml:space="preserve">Delegatura para la supervisión del ahorro y la forma asociativa </v>
          </cell>
          <cell r="H38" t="str">
            <v>(N° de evaluaciones extrasitu realizadas y/o requerimientos / N° de evaluaciones extrasitu y/o requerimientos programadas)</v>
          </cell>
          <cell r="I38">
            <v>950</v>
          </cell>
          <cell r="J38">
            <v>0.08</v>
          </cell>
          <cell r="K38">
            <v>43132</v>
          </cell>
          <cell r="L38">
            <v>43465</v>
          </cell>
        </row>
        <row r="39">
          <cell r="F39" t="str">
            <v>Realizar nuevos convenios interinstitucionales</v>
          </cell>
          <cell r="G39" t="str">
            <v xml:space="preserve">Delegatura  la supervisión del ahorro y la forma asociativa 
Delegatura para la supervisión de la actividad financiera
Oficina Asesora Jurídica
Despacho  </v>
          </cell>
          <cell r="H39" t="str">
            <v xml:space="preserve">No. Convenios realizados en el periodo / numero de convenios programados en el periodo </v>
          </cell>
          <cell r="I39">
            <v>2</v>
          </cell>
          <cell r="J39">
            <v>1</v>
          </cell>
          <cell r="K39">
            <v>43101</v>
          </cell>
          <cell r="L39">
            <v>43465</v>
          </cell>
        </row>
        <row r="40">
          <cell r="F40" t="str">
            <v xml:space="preserve">Realizar requerimientos a las organizaciones  que no reportaron información financiera durante el 2016 y 2017 </v>
          </cell>
          <cell r="G40" t="str">
            <v>Delegatura para la supervisión del ahorro y la forma asociativa
Oficina Asesora de Planeación y Sistemas</v>
          </cell>
          <cell r="H40" t="str">
            <v>(N°de entidades requeridas / No. De entidades a requerir programadas</v>
          </cell>
          <cell r="I40">
            <v>1000</v>
          </cell>
          <cell r="J40">
            <v>0.7</v>
          </cell>
          <cell r="K40">
            <v>43160</v>
          </cell>
          <cell r="L40">
            <v>43465</v>
          </cell>
        </row>
        <row r="41">
          <cell r="F41" t="str">
            <v>Realizar requerimientos electrónicos a entidades solidarias identificadas en Confecámaras con registro mercantil vigente y que no están reportando información financiera con corte a diciembre 31 de 2017</v>
          </cell>
          <cell r="G41" t="str">
            <v>Delegatura para la supervisión del ahorro y la forma asociativa 
Oficina Asesora de Planeación y Sistemas</v>
          </cell>
          <cell r="H41" t="str">
            <v>(N°  de requerimientos realizados / N° de entidades a requerir)</v>
          </cell>
          <cell r="I41">
            <v>1500</v>
          </cell>
          <cell r="J41">
            <v>0.3</v>
          </cell>
          <cell r="K41">
            <v>43191</v>
          </cell>
          <cell r="L41">
            <v>43465</v>
          </cell>
        </row>
        <row r="42">
          <cell r="F42" t="str">
            <v>Ajustar la metodología de inspección en sus etapas de planeación, ejecución y elaboración de informes en el riesgo de liquidez</v>
          </cell>
          <cell r="G42" t="str">
            <v>Delegatura  la supervisión del ahorro y la forma asociativa 
Delegatura para la supervisión de la actividad financiera</v>
          </cell>
          <cell r="H42" t="str">
            <v>Número de guías elaboradas / Número de guías a elaborar</v>
          </cell>
          <cell r="I42">
            <v>1</v>
          </cell>
          <cell r="J42">
            <v>0.5</v>
          </cell>
          <cell r="K42">
            <v>43191</v>
          </cell>
          <cell r="L42">
            <v>43464</v>
          </cell>
        </row>
        <row r="43">
          <cell r="F43" t="str">
            <v xml:space="preserve">Ajustar la metodología de inspección en sus etapas de planeación, ejecución y elaboración de informes para fondos de empleados, ante nuevo marco regulatorio. </v>
          </cell>
          <cell r="G43" t="str">
            <v>Delegatura para la supervisión del ahorro y la forma asociativa</v>
          </cell>
          <cell r="H43" t="str">
            <v xml:space="preserve">Número de guías elaboradas / Número de guías programadas </v>
          </cell>
          <cell r="I43">
            <v>1</v>
          </cell>
          <cell r="J43">
            <v>0.5</v>
          </cell>
          <cell r="K43">
            <v>43132</v>
          </cell>
          <cell r="L43">
            <v>43465</v>
          </cell>
        </row>
        <row r="44">
          <cell r="F44" t="str">
            <v>Realizar mesas técnicas con los gremios</v>
          </cell>
          <cell r="G44" t="str">
            <v>Delegatura  la supervisión del ahorro y la forma asociativa 
Delegatura para la supervisión de la actividad financiera
Despacho</v>
          </cell>
          <cell r="H44" t="str">
            <v xml:space="preserve">Número de reuniones con los gremios realizadas  Número de reuniones programadas </v>
          </cell>
          <cell r="I44">
            <v>2</v>
          </cell>
          <cell r="J44">
            <v>1</v>
          </cell>
          <cell r="K44">
            <v>43101</v>
          </cell>
          <cell r="L44">
            <v>43465</v>
          </cell>
        </row>
        <row r="45">
          <cell r="F45" t="str">
            <v xml:space="preserve">Realizar una prueba piloto, ajustar el formato de medición de balance social y expedir la circular externa para su aplicación </v>
          </cell>
          <cell r="G45" t="str">
            <v>Delegatura  la supervisión del ahorro y la forma asociativa 
Delegatura para la supervisión de la actividad financiera
Oficina Jurídica
Despacho</v>
          </cell>
          <cell r="H45" t="str">
            <v>Actividades realizadas del proceso de formulación del balance social / Actividades programadas del proceso de formulación del balance social</v>
          </cell>
          <cell r="I45">
            <v>1</v>
          </cell>
          <cell r="J45">
            <v>0.5</v>
          </cell>
          <cell r="K45">
            <v>43132</v>
          </cell>
          <cell r="L45">
            <v>43464</v>
          </cell>
        </row>
        <row r="46">
          <cell r="F46" t="str">
            <v>Sensibilizar la  circular externa para presentación del balance social en asambleas</v>
          </cell>
          <cell r="G46" t="str">
            <v xml:space="preserve">Delegatura para la supervisión del ahorro y la forma asociativa </v>
          </cell>
          <cell r="H46" t="str">
            <v xml:space="preserve">(No. sensibilizaciones ejecutadas / No. sensibilizaciones programadas) </v>
          </cell>
          <cell r="I46">
            <v>1</v>
          </cell>
          <cell r="J46">
            <v>0.5</v>
          </cell>
          <cell r="K46">
            <v>43282</v>
          </cell>
          <cell r="L46">
            <v>43464</v>
          </cell>
        </row>
        <row r="47">
          <cell r="F47" t="str">
            <v>Realizar sensibilización sobre prácticas de Buen Gobierno en organizaciones del nivel 1 de supervisión</v>
          </cell>
          <cell r="G47" t="str">
            <v>Delegatura  la supervisión del ahorro y la forma asociativa 
Delegatura para la supervisión de la actividad financiera
Despacho</v>
          </cell>
          <cell r="H47" t="str">
            <v xml:space="preserve"> Número de sensibilizaciones realizadas/Número de sensibilizaciones programadas </v>
          </cell>
          <cell r="I47">
            <v>2</v>
          </cell>
          <cell r="J47">
            <v>1</v>
          </cell>
          <cell r="K47">
            <v>43252</v>
          </cell>
          <cell r="L47">
            <v>43464</v>
          </cell>
        </row>
        <row r="48">
          <cell r="F48" t="str">
            <v>Llevar a una solucion informática con la caracterización del modelo para el crecimiento del universo de las entidades que deben reportar información.</v>
          </cell>
          <cell r="G48" t="str">
            <v>Oficina Asesora de Planeación y Sistemas</v>
          </cell>
          <cell r="H48" t="str">
            <v>Crecimiento en el No. De organizaciones que reportan información</v>
          </cell>
          <cell r="I48">
            <v>1</v>
          </cell>
          <cell r="J48">
            <v>0.6</v>
          </cell>
          <cell r="K48">
            <v>43101</v>
          </cell>
          <cell r="L48">
            <v>43465</v>
          </cell>
        </row>
        <row r="49">
          <cell r="F49" t="str">
            <v>Establecer las reglas de negocio, intercambio y remisión de información  con  confecamaras (RUES) para realizar seguimiento del reporte de rendición de cuentas del universo de organizaciones vigiladas.</v>
          </cell>
          <cell r="G49" t="str">
            <v>Oficina Asesora de Planeación y Sistemas</v>
          </cell>
          <cell r="H49" t="str">
            <v>No. De entidades que se incorporan en la base de datos/No. De entidades del universo identificadas que no reportaron</v>
          </cell>
          <cell r="I49">
            <v>1</v>
          </cell>
          <cell r="J49">
            <v>0.4</v>
          </cell>
          <cell r="K49">
            <v>43101</v>
          </cell>
          <cell r="L49">
            <v>43465</v>
          </cell>
        </row>
        <row r="50">
          <cell r="F50" t="str">
            <v>Actualizar el marco de referencia técnica en la inteligencia de negocios</v>
          </cell>
          <cell r="G50" t="str">
            <v>Oficina Asesora de Planeación y Sistemas</v>
          </cell>
          <cell r="H50" t="str">
            <v>No documentos realizados / No documentos programados</v>
          </cell>
          <cell r="I50">
            <v>1</v>
          </cell>
          <cell r="J50">
            <v>0.2</v>
          </cell>
          <cell r="K50">
            <v>43101</v>
          </cell>
          <cell r="L50">
            <v>43465</v>
          </cell>
        </row>
        <row r="51">
          <cell r="F51" t="str">
            <v>Capacitar el usuario final sobre el alcance y uso de la herramienta</v>
          </cell>
          <cell r="G51" t="str">
            <v>Oficina Asesora de Planeación y Sistemas</v>
          </cell>
          <cell r="H51" t="str">
            <v>No capacitaciones realizadas / No capacitaciones programadas</v>
          </cell>
          <cell r="I51">
            <v>4</v>
          </cell>
          <cell r="J51">
            <v>0.2</v>
          </cell>
          <cell r="K51">
            <v>43282</v>
          </cell>
          <cell r="L51">
            <v>43465</v>
          </cell>
        </row>
        <row r="52">
          <cell r="F52" t="str">
            <v>Entrega de producto y registro intelectual del producto</v>
          </cell>
          <cell r="G52" t="str">
            <v>Oficina Asesora de Planeación y Sistemas</v>
          </cell>
          <cell r="H52" t="str">
            <v>Documento registrado</v>
          </cell>
          <cell r="I52">
            <v>1</v>
          </cell>
          <cell r="J52">
            <v>0.3</v>
          </cell>
          <cell r="K52">
            <v>43101</v>
          </cell>
          <cell r="L52">
            <v>43465</v>
          </cell>
        </row>
        <row r="53">
          <cell r="F53" t="str">
            <v>Incluir nuevas variables del formulario de rendición de cuentas de la circular básica contable y financiera y los ajustes, para la aplicación de normas NIIF y supervisión por riesgos, en la herramienta de inteligencia de negocios (Cubos de información).</v>
          </cell>
          <cell r="G53" t="str">
            <v>Oficina Asesora de Planeación y Sistemas</v>
          </cell>
          <cell r="H53" t="str">
            <v>No Cubos implementados / No de cubos programados</v>
          </cell>
          <cell r="I53">
            <v>3</v>
          </cell>
          <cell r="J53">
            <v>0.3</v>
          </cell>
          <cell r="K53">
            <v>43282</v>
          </cell>
          <cell r="L53">
            <v>43465</v>
          </cell>
        </row>
        <row r="54">
          <cell r="F54" t="str">
            <v>Hacer inventario de todos los desarrollos propios y contratados que tiene la Superintendencia</v>
          </cell>
          <cell r="G54" t="str">
            <v>Oficina Asesora de Planeación y Sistemas</v>
          </cell>
          <cell r="H54" t="str">
            <v>Inventario realizado</v>
          </cell>
          <cell r="I54">
            <v>1</v>
          </cell>
          <cell r="J54">
            <v>0.1</v>
          </cell>
          <cell r="K54">
            <v>43101</v>
          </cell>
          <cell r="L54">
            <v>43465</v>
          </cell>
        </row>
        <row r="55">
          <cell r="F55" t="str">
            <v>Análisis comparado de los aplicativos inventariados contra la metodología SCRUM para establecer las brechas de cada uno de ellos.</v>
          </cell>
          <cell r="G55" t="str">
            <v>Oficina Asesora de Planeación y Sistemas</v>
          </cell>
          <cell r="H55" t="str">
            <v>Documento realizado</v>
          </cell>
          <cell r="I55">
            <v>1</v>
          </cell>
          <cell r="J55">
            <v>0.1</v>
          </cell>
          <cell r="K55">
            <v>43101</v>
          </cell>
          <cell r="L55">
            <v>43465</v>
          </cell>
        </row>
        <row r="56">
          <cell r="F56" t="str">
            <v>Estructurar y capacitar sobre el uso interno de la metodología SCRUM por parte de usuarios y desarrolladores dentro de la entidad</v>
          </cell>
          <cell r="G56" t="str">
            <v>Oficina Asesora de Planeación y Sistemas</v>
          </cell>
          <cell r="H56" t="str">
            <v>No capacitaciones realizadoas / No Capacitaciones Programadas</v>
          </cell>
          <cell r="I56">
            <v>3</v>
          </cell>
          <cell r="J56">
            <v>0.2</v>
          </cell>
          <cell r="K56">
            <v>43101</v>
          </cell>
          <cell r="L56">
            <v>43465</v>
          </cell>
        </row>
        <row r="57">
          <cell r="F57" t="str">
            <v>Separar los ambientes de desarrollo y producción en hardware</v>
          </cell>
          <cell r="G57" t="str">
            <v>Oficina Asesora de Planeación y Sistemas</v>
          </cell>
          <cell r="H57" t="str">
            <v>No. De ambientes separados / No. De ambientes programados</v>
          </cell>
          <cell r="I57">
            <v>2</v>
          </cell>
          <cell r="J57">
            <v>0.2</v>
          </cell>
          <cell r="K57">
            <v>43101</v>
          </cell>
          <cell r="L57">
            <v>43465</v>
          </cell>
        </row>
        <row r="58">
          <cell r="F58" t="str">
            <v>Levantamiento de requisitos y desarrollo de productos bajo estandares de metodología SCRUM</v>
          </cell>
          <cell r="G58" t="str">
            <v>Oficina Asesora de Planeación y Sistemas</v>
          </cell>
          <cell r="H58" t="str">
            <v>Documento realizado</v>
          </cell>
          <cell r="I58">
            <v>1</v>
          </cell>
          <cell r="J58">
            <v>0.1</v>
          </cell>
          <cell r="K58">
            <v>43101</v>
          </cell>
          <cell r="L58">
            <v>43465</v>
          </cell>
        </row>
        <row r="59">
          <cell r="F59" t="str">
            <v>Actualización de procesos, procedimientos y formatos de la entidad en Isolución</v>
          </cell>
          <cell r="G59" t="str">
            <v>Oficina Asesora de Planeación y Sistemas y todos los responsables de los procesos</v>
          </cell>
          <cell r="H59" t="str">
            <v>Actualización realizada</v>
          </cell>
          <cell r="I59">
            <v>1</v>
          </cell>
          <cell r="J59">
            <v>0.1</v>
          </cell>
          <cell r="K59">
            <v>43101</v>
          </cell>
          <cell r="L59">
            <v>43465</v>
          </cell>
        </row>
        <row r="60">
          <cell r="F60" t="str">
            <v>Llevar los procesos actualizados a Isolución y establecer mediante el software la carga, seguimiento y divulgación de los resultados en cada uno de los procesos.</v>
          </cell>
          <cell r="G60" t="str">
            <v>Oficina Asesora de Planeación y Sistemas</v>
          </cell>
          <cell r="H60" t="str">
            <v>Procesos llevados a ISolución / total procesos Actualizados</v>
          </cell>
          <cell r="I60">
            <v>1</v>
          </cell>
          <cell r="J60">
            <v>0.1</v>
          </cell>
          <cell r="K60">
            <v>43101</v>
          </cell>
          <cell r="L60">
            <v>43465</v>
          </cell>
        </row>
        <row r="61">
          <cell r="F61" t="str">
            <v>Identificar los procesos que serán automatizados</v>
          </cell>
          <cell r="G61" t="str">
            <v>Oficina Asesora de Planeación y Sistemas</v>
          </cell>
          <cell r="H61" t="str">
            <v>Documento realizado</v>
          </cell>
          <cell r="I61">
            <v>1</v>
          </cell>
          <cell r="J61">
            <v>0.1</v>
          </cell>
          <cell r="K61">
            <v>43101</v>
          </cell>
          <cell r="L61">
            <v>43465</v>
          </cell>
        </row>
        <row r="62">
          <cell r="F62" t="str">
            <v>Análisis comparativo de tendencias del mercado tecnológico, marco definido por ministerio TIC y marco legal de la Supersolidaria.</v>
          </cell>
          <cell r="G62" t="str">
            <v>Oficina Asesora de Planeación y Sistemas</v>
          </cell>
          <cell r="H62" t="str">
            <v>No documentos realizados / No documentos programados</v>
          </cell>
          <cell r="I62">
            <v>1</v>
          </cell>
          <cell r="J62">
            <v>0.3</v>
          </cell>
          <cell r="K62">
            <v>43101</v>
          </cell>
          <cell r="L62">
            <v>43465</v>
          </cell>
        </row>
        <row r="63">
          <cell r="F63" t="str">
            <v>Formulación de los proyectos de inversión 2019 - 2022 bajos las lineas de gobernanza de TI</v>
          </cell>
          <cell r="G63" t="str">
            <v>Oficina Asesora de Planeación y Sistemas</v>
          </cell>
          <cell r="H63" t="str">
            <v>No  proyectos formulados / No proyectos programados</v>
          </cell>
          <cell r="I63">
            <v>3</v>
          </cell>
          <cell r="J63">
            <v>0.4</v>
          </cell>
          <cell r="K63">
            <v>43101</v>
          </cell>
          <cell r="L63">
            <v>43465</v>
          </cell>
        </row>
        <row r="64">
          <cell r="F64" t="str">
            <v>Presentar anteproyecto de presupuesto para vigencia 2019 incorporando los elementos de gobernanza de TI</v>
          </cell>
          <cell r="G64" t="str">
            <v>Oficina Asesora de Planeación y Sistemas</v>
          </cell>
          <cell r="H64" t="str">
            <v>Anteproyecto de presupuesto</v>
          </cell>
          <cell r="I64">
            <v>1</v>
          </cell>
          <cell r="J64">
            <v>0.3</v>
          </cell>
          <cell r="K64">
            <v>43101</v>
          </cell>
          <cell r="L64">
            <v>43465</v>
          </cell>
        </row>
        <row r="65">
          <cell r="F65" t="str">
            <v>Monitoreo de la fase 1 y 2 de la taxonomía para su correcto funcionamiento</v>
          </cell>
          <cell r="G65" t="str">
            <v>Oficina Asesora de Planeación y Sistemas</v>
          </cell>
          <cell r="H65" t="str">
            <v>Monitoreo realizado</v>
          </cell>
          <cell r="I65">
            <v>1</v>
          </cell>
          <cell r="J65">
            <v>1</v>
          </cell>
          <cell r="K65">
            <v>43101</v>
          </cell>
          <cell r="L65">
            <v>43465</v>
          </cell>
        </row>
        <row r="66">
          <cell r="F66" t="str">
            <v>Ampliar divulgación de uso de la sede electrónica dirigido a los funcionarios y entidades vigiladas</v>
          </cell>
          <cell r="G66" t="str">
            <v>Oficina Asesora de Planeación y Sistemas</v>
          </cell>
          <cell r="H66" t="str">
            <v>No divulgaciones realizadas /No divulgaciones programadas</v>
          </cell>
          <cell r="I66">
            <v>3</v>
          </cell>
          <cell r="J66">
            <v>0.4</v>
          </cell>
          <cell r="K66">
            <v>43101</v>
          </cell>
          <cell r="L66">
            <v>43465</v>
          </cell>
        </row>
        <row r="67">
          <cell r="F67" t="str">
            <v>Llevar a la sede electrónica los trámites que se deriven de la actualización de procesos, procedimientos y formatos.</v>
          </cell>
          <cell r="G67" t="str">
            <v>Oficina Asesora de Planeación y Sistemas</v>
          </cell>
          <cell r="H67" t="str">
            <v>No trámites llevados a sede electróica / No trámites Identificados para actualizar</v>
          </cell>
          <cell r="I67">
            <v>1</v>
          </cell>
          <cell r="J67">
            <v>0.4</v>
          </cell>
          <cell r="K67">
            <v>43101</v>
          </cell>
          <cell r="L67">
            <v>43465</v>
          </cell>
        </row>
        <row r="68">
          <cell r="F68" t="str">
            <v>Elaboración de un diagnóstico institucional del nuevo Modelo Integrado de Planeación y Gestión al sistema de gestión institucional con base en las herramientas de autodiagnósticos de la Función Pública y los resultados del FURAG, según aplique a la entidad.</v>
          </cell>
          <cell r="G68" t="str">
            <v>Oficina Asesora de Planeación y Sistemas</v>
          </cell>
          <cell r="H68" t="str">
            <v xml:space="preserve">Diagnóstico institucional </v>
          </cell>
          <cell r="I68">
            <v>1</v>
          </cell>
          <cell r="J68">
            <v>0.2</v>
          </cell>
          <cell r="K68">
            <v>43101</v>
          </cell>
          <cell r="L68">
            <v>43465</v>
          </cell>
        </row>
        <row r="69">
          <cell r="F69" t="str">
            <v>Migración del sistema esigna de MySQL a Oracle</v>
          </cell>
          <cell r="G69" t="str">
            <v>Oficina Asesora de Planeación y Sistemas</v>
          </cell>
          <cell r="H69" t="str">
            <v>No migraciones realizadas / No migraciones programadas</v>
          </cell>
          <cell r="I69">
            <v>1</v>
          </cell>
          <cell r="J69">
            <v>1</v>
          </cell>
          <cell r="K69">
            <v>43101</v>
          </cell>
          <cell r="L69">
            <v>43465</v>
          </cell>
        </row>
        <row r="70">
          <cell r="F70" t="str">
            <v>Cargar y parametrizar en iSolución los riesgos priorizados.</v>
          </cell>
          <cell r="G70" t="str">
            <v>Oficina Asesora de Planeación y Sistemas</v>
          </cell>
          <cell r="H70" t="str">
            <v>No Riesgos priorizados cargados / No Riesgos priorizados programados para cargar</v>
          </cell>
          <cell r="I70">
            <v>4</v>
          </cell>
          <cell r="J70">
            <v>0.6</v>
          </cell>
          <cell r="K70">
            <v>43101</v>
          </cell>
          <cell r="L70">
            <v>43465</v>
          </cell>
        </row>
        <row r="71">
          <cell r="F71" t="str">
            <v>Realizar seguimiento a las acciones para mitigación de los riesgos priorizados</v>
          </cell>
          <cell r="G71" t="str">
            <v>Oficina Asesora de Planeación y Sistemas</v>
          </cell>
          <cell r="H71" t="str">
            <v>No seguimientos realizados / No seguimientos programados</v>
          </cell>
          <cell r="I71">
            <v>2</v>
          </cell>
          <cell r="J71">
            <v>0.4</v>
          </cell>
          <cell r="K71">
            <v>43101</v>
          </cell>
          <cell r="L71">
            <v>43465</v>
          </cell>
        </row>
        <row r="72">
          <cell r="F72" t="str">
            <v>Sensibilización en el sistema integral ISO 14000</v>
          </cell>
          <cell r="G72" t="str">
            <v>Oficina Asesora de Planeación y Sistemas</v>
          </cell>
          <cell r="H72" t="str">
            <v>No sensibilizaciones ejecutadas / N sensibilizaciones programadas</v>
          </cell>
          <cell r="I72">
            <v>1</v>
          </cell>
          <cell r="J72">
            <v>0.15</v>
          </cell>
          <cell r="K72">
            <v>43101</v>
          </cell>
          <cell r="L72">
            <v>43465</v>
          </cell>
        </row>
        <row r="73">
          <cell r="F73" t="str">
            <v>Auditoría de cumplimiento de ISO 14000</v>
          </cell>
          <cell r="G73" t="str">
            <v>Oficina Asesora de Planeación y Sistemas</v>
          </cell>
          <cell r="H73" t="str">
            <v>No auditorias cumplimiento realizadas / No auditorias cumplimiento programadas</v>
          </cell>
          <cell r="I73">
            <v>1</v>
          </cell>
          <cell r="J73">
            <v>0.15</v>
          </cell>
          <cell r="K73">
            <v>43101</v>
          </cell>
          <cell r="L73">
            <v>43465</v>
          </cell>
        </row>
        <row r="74">
          <cell r="F74" t="str">
            <v>Sensibilización en el sistema de gestión de seguridad de información ISO 27000</v>
          </cell>
          <cell r="G74" t="str">
            <v>Oficina Asesora de Planeación y Sistemas</v>
          </cell>
          <cell r="H74" t="str">
            <v>No sensibilizaciones ejecutadas / N sensibilizaciones programadas</v>
          </cell>
          <cell r="I74">
            <v>1</v>
          </cell>
          <cell r="J74">
            <v>0.15</v>
          </cell>
          <cell r="K74">
            <v>43101</v>
          </cell>
          <cell r="L74">
            <v>43465</v>
          </cell>
        </row>
        <row r="75">
          <cell r="F75" t="str">
            <v>Expedición acto administrativo donde se adopta ISO 27000 como marco estandar para la gestión de la seguridad de la información</v>
          </cell>
          <cell r="G75" t="str">
            <v>Oficina Asesora de Planeación y Sistemas</v>
          </cell>
          <cell r="H75" t="str">
            <v>Acto administrativo</v>
          </cell>
          <cell r="I75">
            <v>1</v>
          </cell>
          <cell r="J75">
            <v>0.15</v>
          </cell>
          <cell r="K75">
            <v>43101</v>
          </cell>
          <cell r="L75">
            <v>43465</v>
          </cell>
        </row>
        <row r="76">
          <cell r="F76" t="str">
            <v>Auditoría interna al sistema de gestión de seguridad de información ISO 27000.</v>
          </cell>
          <cell r="G76" t="str">
            <v>Oficina Asesora de Planeación y Sistemas</v>
          </cell>
          <cell r="H76" t="str">
            <v>Auditoría interna</v>
          </cell>
          <cell r="I76">
            <v>1</v>
          </cell>
          <cell r="J76">
            <v>0.2</v>
          </cell>
          <cell r="K76">
            <v>43101</v>
          </cell>
          <cell r="L76">
            <v>43465</v>
          </cell>
        </row>
        <row r="77">
          <cell r="F77" t="str">
            <v>Auditoría de certificación del sistema de gestión de seguridad de información ISO 27000.</v>
          </cell>
          <cell r="G77" t="str">
            <v>Oficina Asesora de Planeación y Sistemas</v>
          </cell>
          <cell r="H77" t="str">
            <v xml:space="preserve">Auditoria de certificación </v>
          </cell>
          <cell r="I77">
            <v>1</v>
          </cell>
          <cell r="J77">
            <v>0.2</v>
          </cell>
          <cell r="K77">
            <v>43101</v>
          </cell>
          <cell r="L77">
            <v>43465</v>
          </cell>
        </row>
        <row r="78">
          <cell r="F78" t="str">
            <v>Actualización de las tablas de retención documental TRD</v>
          </cell>
          <cell r="G78" t="str">
            <v>Oficina Asesora de Planeación y Sistemas</v>
          </cell>
          <cell r="H78" t="str">
            <v>Actualizaciones realizadas</v>
          </cell>
          <cell r="I78">
            <v>1</v>
          </cell>
          <cell r="J78">
            <v>0.4</v>
          </cell>
          <cell r="K78">
            <v>43101</v>
          </cell>
          <cell r="L78">
            <v>43465</v>
          </cell>
        </row>
        <row r="79">
          <cell r="F79" t="str">
            <v>Presentación ante el comité de archivo de las tablas de valoración documental</v>
          </cell>
          <cell r="G79" t="str">
            <v>Oficina Asesora de Planeación y Sistemas</v>
          </cell>
          <cell r="H79" t="str">
            <v>Presentación ante comité de archivo</v>
          </cell>
          <cell r="I79">
            <v>1</v>
          </cell>
          <cell r="J79">
            <v>0.4</v>
          </cell>
          <cell r="K79">
            <v>43101</v>
          </cell>
          <cell r="L79">
            <v>43465</v>
          </cell>
        </row>
        <row r="80">
          <cell r="F80" t="str">
            <v>Traslado de archivo fisico de gestión del piso 11 a DANSOCIAL</v>
          </cell>
          <cell r="G80" t="str">
            <v>Oficina Asesora de Planeación y Sistemas</v>
          </cell>
          <cell r="H80" t="str">
            <v xml:space="preserve">Traslado de archivo físico </v>
          </cell>
          <cell r="I80">
            <v>1</v>
          </cell>
          <cell r="J80">
            <v>0.2</v>
          </cell>
          <cell r="K80">
            <v>43101</v>
          </cell>
          <cell r="L80">
            <v>43465</v>
          </cell>
        </row>
        <row r="81">
          <cell r="F81" t="str">
            <v>Implementar una actividad para el mejoramiento de la Atención al Ciudadano (Protocolo de Atención y Servicio al ciudadano)</v>
          </cell>
          <cell r="G81" t="str">
            <v>Grupo de  Servicio al Ciudadano - Delegatura para la supervisión del ahorro y la forma asociativa</v>
          </cell>
          <cell r="H81" t="str">
            <v>Protocolo</v>
          </cell>
          <cell r="I81">
            <v>1</v>
          </cell>
          <cell r="J81">
            <v>0.5</v>
          </cell>
          <cell r="K81">
            <v>43190</v>
          </cell>
          <cell r="L81">
            <v>43464</v>
          </cell>
        </row>
        <row r="82">
          <cell r="F82" t="str">
            <v xml:space="preserve">Hacer seguimiento trimestral a la atención de PQRS </v>
          </cell>
          <cell r="G82" t="str">
            <v>Grupo de  Servicio al Ciudadano - Delegatura para la supervisión del ahorro y la forma asociativa</v>
          </cell>
          <cell r="H82" t="str">
            <v>(Nº de seguimientos realizados/ Nº de seguimientos programados)</v>
          </cell>
          <cell r="I82">
            <v>3</v>
          </cell>
          <cell r="J82">
            <v>0.5</v>
          </cell>
          <cell r="K82">
            <v>43220</v>
          </cell>
          <cell r="L82">
            <v>43464</v>
          </cell>
        </row>
        <row r="83">
          <cell r="F83" t="str">
            <v>Velar por el cumplimiento  de la Resolución por medio de la cual se reglamentó el Derecho de Petición en la entidad</v>
          </cell>
          <cell r="G83" t="str">
            <v>Grupo de  Servicio al Ciudadano - Delegatura para la supervisión del ahorro y la forma asociativa</v>
          </cell>
          <cell r="H83" t="str">
            <v xml:space="preserve"> (Nº de seguimientos realizados/No. De siguientes programas</v>
          </cell>
          <cell r="I83">
            <v>3</v>
          </cell>
          <cell r="J83">
            <v>1</v>
          </cell>
          <cell r="K83">
            <v>43281</v>
          </cell>
          <cell r="L83">
            <v>43464</v>
          </cell>
        </row>
        <row r="84">
          <cell r="F84" t="str">
            <v>Solicitar ajustes tecnológicos implementados para atender las PQRSD</v>
          </cell>
          <cell r="G84" t="str">
            <v xml:space="preserve">Grupo de  Servicio al Ciudadano - Delegatura para la supervisión del ahorro y la forma asociativa 
Oficina Asesora de Planeación y sistemas y Despacho </v>
          </cell>
          <cell r="H84" t="str">
            <v xml:space="preserve">No. de ajustes realizados / No. De ajustes programados </v>
          </cell>
          <cell r="I84">
            <v>1</v>
          </cell>
          <cell r="J84">
            <v>1</v>
          </cell>
          <cell r="K84">
            <v>43266</v>
          </cell>
          <cell r="L84">
            <v>43464</v>
          </cell>
        </row>
        <row r="85">
          <cell r="F85" t="str">
            <v>Establecer el Plan de Presencia Institucional en el marco de la Participación Social</v>
          </cell>
          <cell r="G85" t="str">
            <v>Grupo de  Servicio al Ciudadano - Delegatura para la supervisión del ahorro y la forma asociativa</v>
          </cell>
          <cell r="H85" t="str">
            <v xml:space="preserve">Plan de Presencia Institucional </v>
          </cell>
          <cell r="I85">
            <v>1</v>
          </cell>
          <cell r="J85">
            <v>0.5</v>
          </cell>
          <cell r="K85">
            <v>43253</v>
          </cell>
          <cell r="L85">
            <v>43281</v>
          </cell>
        </row>
        <row r="86">
          <cell r="F86" t="str">
            <v>Ejecutar el Plan de Presencia Institucional en el marco de la Participación Social</v>
          </cell>
          <cell r="G86" t="str">
            <v>Grupo de  Servicio al Ciudadano - Delegatura para la supervisión del ahorro y la forma asociativa</v>
          </cell>
          <cell r="H86" t="str">
            <v xml:space="preserve">  Plan de Presencia Institucional</v>
          </cell>
          <cell r="I86">
            <v>1</v>
          </cell>
          <cell r="J86">
            <v>0.5</v>
          </cell>
          <cell r="K86">
            <v>43282</v>
          </cell>
          <cell r="L86">
            <v>43464</v>
          </cell>
        </row>
        <row r="87">
          <cell r="F87" t="str">
            <v>Presentar informe estadístico de entidades más recurrentes  en Derechos de Petición</v>
          </cell>
          <cell r="G87" t="str">
            <v>Grupo de  Servicio al Ciudadano - Delegatura para la supervisión del ahorro y la forma asociativa</v>
          </cell>
          <cell r="H87" t="str">
            <v xml:space="preserve"> No, de informes Numero de informes estadísticos presentados / No. De informes estadísticos programados </v>
          </cell>
          <cell r="I87">
            <v>2</v>
          </cell>
          <cell r="J87">
            <v>1</v>
          </cell>
          <cell r="K87">
            <v>43281</v>
          </cell>
          <cell r="L87">
            <v>43464</v>
          </cell>
        </row>
        <row r="88">
          <cell r="F88" t="str">
            <v xml:space="preserve">Actualizar la matriz de riesgos </v>
          </cell>
          <cell r="G88" t="str">
            <v>Grupo de  Servicio al Ciudadano - Delegatura para la supervisión del ahorro y la forma asociativa
Despacho</v>
          </cell>
          <cell r="H88" t="str">
            <v xml:space="preserve"> No, de actualizaciones realizadas / No de actualizaciones programadas </v>
          </cell>
          <cell r="I88">
            <v>1</v>
          </cell>
          <cell r="J88">
            <v>0.6</v>
          </cell>
          <cell r="K88">
            <v>43311</v>
          </cell>
          <cell r="L88">
            <v>43464</v>
          </cell>
        </row>
        <row r="89">
          <cell r="F89" t="str">
            <v xml:space="preserve">Hacer seguimiento a  la Matriz de riesgo  </v>
          </cell>
          <cell r="G89" t="str">
            <v>Grupo de  Servicio al Ciudadano - Delegatura para la supervisión del ahorro y la forma asociativa</v>
          </cell>
          <cell r="H89" t="str">
            <v xml:space="preserve">(Nº de seguimientos realizados//No seguimientos programados </v>
          </cell>
          <cell r="I89">
            <v>1</v>
          </cell>
          <cell r="J89">
            <v>0.4</v>
          </cell>
          <cell r="K89">
            <v>43373</v>
          </cell>
          <cell r="L89">
            <v>43464</v>
          </cell>
        </row>
        <row r="90">
          <cell r="F90" t="str">
            <v xml:space="preserve">Realizar seguimiento trimestral de la atención al ciudadano y del Servicio al ciudadano  </v>
          </cell>
          <cell r="G90" t="str">
            <v>Grupo de  Servicio al Ciudadano - Delegatura para la supervisión del ahorro y la forma asociativa</v>
          </cell>
          <cell r="H90" t="str">
            <v xml:space="preserve">(Nº de seguimientos realizados//No seguimientos programados </v>
          </cell>
          <cell r="I90">
            <v>3</v>
          </cell>
          <cell r="J90">
            <v>1</v>
          </cell>
          <cell r="K90">
            <v>43101</v>
          </cell>
          <cell r="L90">
            <v>43464</v>
          </cell>
        </row>
        <row r="91">
          <cell r="F91" t="str">
            <v>Difundir las cartillas y documentos que incluyan  deberes y derechos de los asociados y las organizaciones vigiladas</v>
          </cell>
          <cell r="G91" t="str">
            <v>Oficina de Comunicaciones
Despacho</v>
          </cell>
          <cell r="H91" t="str">
            <v xml:space="preserve">No de eventos en los que se promociona las cartillas y documentos donde se promocionan las cartillas  / No, de eventos programados </v>
          </cell>
          <cell r="I91">
            <v>4</v>
          </cell>
          <cell r="J91">
            <v>1</v>
          </cell>
          <cell r="K91">
            <v>43101</v>
          </cell>
          <cell r="L91">
            <v>43464</v>
          </cell>
        </row>
        <row r="92">
          <cell r="F92" t="str">
            <v>Realizar acciones de promoción para la conformación de veedurías ciudadanas.</v>
          </cell>
          <cell r="G92" t="str">
            <v>Grupo de  Servicio al Ciudadano - Delegatura para la supervisión del ahorro y la forma asociativa 
El Despacho y Oficina de Comunicaciones</v>
          </cell>
          <cell r="H92" t="str">
            <v xml:space="preserve"> (N° acciones de promoción realizadas/N° de acciones de promoción programadas)</v>
          </cell>
          <cell r="I92">
            <v>1</v>
          </cell>
          <cell r="J92">
            <v>1</v>
          </cell>
          <cell r="K92" t="str">
            <v>30/06/218</v>
          </cell>
          <cell r="L92">
            <v>43464</v>
          </cell>
        </row>
        <row r="93">
          <cell r="F93" t="str">
            <v>Identificar causas de fallos condenatorios en contra de la Superintendencia.
Construir acciones para mitigar las causas que originaron fallos condenatorios.
Ejecutar dichas acciones dentro del término programado.</v>
          </cell>
          <cell r="G93" t="str">
            <v>Oficina Asesora Jurídica</v>
          </cell>
          <cell r="H93" t="str">
            <v>% avance en la identificación, elaboración de acciones y ejecución de éstas dentro de la política para la prevención del daño antijurídico.</v>
          </cell>
          <cell r="I93">
            <v>1</v>
          </cell>
          <cell r="J93">
            <v>1</v>
          </cell>
          <cell r="K93">
            <v>43132</v>
          </cell>
          <cell r="L93">
            <v>43464</v>
          </cell>
        </row>
        <row r="94">
          <cell r="F94" t="str">
            <v>Emitir criterios unificadores en aspectos de supervisión</v>
          </cell>
          <cell r="G94" t="str">
            <v>Oficina Asesora Jurídica</v>
          </cell>
          <cell r="H94" t="str">
            <v>Cinco (5) conceptos unificados en aspectos de supervisión.</v>
          </cell>
          <cell r="I94">
            <v>1</v>
          </cell>
          <cell r="J94">
            <v>1</v>
          </cell>
          <cell r="K94">
            <v>43132</v>
          </cell>
          <cell r="L94">
            <v>43464</v>
          </cell>
        </row>
        <row r="95">
          <cell r="F95" t="str">
            <v>Compilar la normativa aplicable al sector vigilado por la Supersolidaria.</v>
          </cell>
          <cell r="G95" t="str">
            <v>Oficina Asesora Jurídica</v>
          </cell>
          <cell r="H95" t="str">
            <v>N° de normas identificadas / N° de normas existentes que aplican al sector vigilado</v>
          </cell>
          <cell r="I95">
            <v>1</v>
          </cell>
          <cell r="J95">
            <v>1</v>
          </cell>
          <cell r="K95">
            <v>43132</v>
          </cell>
          <cell r="L95">
            <v>43464</v>
          </cell>
        </row>
        <row r="96">
          <cell r="F96" t="str">
            <v>Presentar y conceptuar sobre  iniciativas legislativas o reglamentarias aplicables al sector</v>
          </cell>
          <cell r="G96" t="str">
            <v>Oficina Asesora Jurídica</v>
          </cell>
          <cell r="H96" t="str">
            <v>N° proyectos legislativos analizados / N° total de proyectos legislativos presentados para análisis</v>
          </cell>
          <cell r="I96">
            <v>1</v>
          </cell>
          <cell r="J96">
            <v>1</v>
          </cell>
          <cell r="K96">
            <v>43132</v>
          </cell>
          <cell r="L96">
            <v>43464</v>
          </cell>
        </row>
        <row r="97">
          <cell r="F97" t="str">
            <v>Proyectar  un ajuste a la Circular Básica Contable y Financiera en materia de riesgo de crédito y riesgo de liquidez</v>
          </cell>
          <cell r="G97" t="str">
            <v>Delegatura  la supervisión del ahorro y la forma asociativa 
Delegatura para la supervisión de la actividad financiera
Despacho</v>
          </cell>
          <cell r="H97" t="str">
            <v xml:space="preserve">  N° marcos regulatorios expedidos / N° de marcos regulatorios proyectados </v>
          </cell>
          <cell r="I97">
            <v>1</v>
          </cell>
          <cell r="J97">
            <v>0.3</v>
          </cell>
          <cell r="K97">
            <v>43191</v>
          </cell>
          <cell r="L97">
            <v>43464</v>
          </cell>
        </row>
        <row r="98">
          <cell r="F98" t="str">
            <v>Revisar y/o actulaizar la Circular Básica Contable y Financiera y Circular Básica Jurídica, en cuanto SARL Y SARLAFT</v>
          </cell>
          <cell r="G98" t="str">
            <v>Delegatura  la supervisión del ahorro y la forma asociativa 
Delegatura para la supervisión de la actividad financiera
Despacho</v>
          </cell>
          <cell r="H98" t="str">
            <v xml:space="preserve">  N° de revisiones  N° de circulares proyectadas a ajustar  </v>
          </cell>
          <cell r="I98">
            <v>2</v>
          </cell>
          <cell r="J98">
            <v>0.3</v>
          </cell>
          <cell r="K98">
            <v>43191</v>
          </cell>
          <cell r="L98">
            <v>43464</v>
          </cell>
        </row>
        <row r="99">
          <cell r="F99" t="str">
            <v xml:space="preserve">Realizar la revisión jurídica para la emisión de las normas, según la solicitud de parte de las Misionales </v>
          </cell>
          <cell r="G99" t="str">
            <v>Oficina Asesora Jurídica</v>
          </cell>
          <cell r="H99" t="str">
            <v>No. de revisiones realizadas/ No. de revisiones solicitadas</v>
          </cell>
          <cell r="I99">
            <v>2</v>
          </cell>
          <cell r="J99">
            <v>0.4</v>
          </cell>
          <cell r="K99">
            <v>43221</v>
          </cell>
          <cell r="L99">
            <v>43464</v>
          </cell>
        </row>
        <row r="100">
          <cell r="F100" t="str">
            <v>Identificar los mecanismos para garantizar el acceso a la información básica y sobre la estructura de la entidad en medios diferentes al medio electrónico (Min hacienda)</v>
          </cell>
          <cell r="G100" t="str">
            <v>Oficina de Comunicaciones</v>
          </cell>
          <cell r="H100" t="str">
            <v>Informe de identificación de canales</v>
          </cell>
          <cell r="I100">
            <v>1</v>
          </cell>
          <cell r="J100">
            <v>0.2</v>
          </cell>
          <cell r="K100">
            <v>43160</v>
          </cell>
          <cell r="L100">
            <v>43435</v>
          </cell>
        </row>
        <row r="101">
          <cell r="F101" t="str">
            <v xml:space="preserve">Implementar un mecanismo para el acceso a la información básica y sobre la estructura de la entidad en medio diferentes al medio electrónico (Min hacienda) </v>
          </cell>
          <cell r="G101" t="str">
            <v>Oficina de Comunicaciones</v>
          </cell>
          <cell r="H101" t="str">
            <v>No. de mecanismos implementados/ No. de mecanismos programados</v>
          </cell>
          <cell r="I101">
            <v>1</v>
          </cell>
          <cell r="J101">
            <v>0.2</v>
          </cell>
          <cell r="K101">
            <v>43160</v>
          </cell>
          <cell r="L101">
            <v>43465</v>
          </cell>
        </row>
        <row r="102">
          <cell r="F102" t="str">
            <v xml:space="preserve">Promover las campañas para fortalecer el portal Web y sensibilizar el uso de las APP (min hacienda) </v>
          </cell>
          <cell r="G102" t="str">
            <v>Oficina de Comunicaciones</v>
          </cell>
          <cell r="H102" t="str">
            <v>No. de campañas implementadas/ No. de campañas programadas</v>
          </cell>
          <cell r="I102">
            <v>2</v>
          </cell>
          <cell r="J102">
            <v>0.3</v>
          </cell>
          <cell r="K102">
            <v>43160</v>
          </cell>
          <cell r="L102">
            <v>43465</v>
          </cell>
        </row>
        <row r="103">
          <cell r="F103" t="str">
            <v>Visibilizar a las organizaciones solidarias vigiladas en SARO, SARM, NIF y Normas de aseguramiento</v>
          </cell>
          <cell r="G103" t="str">
            <v>Oficina de Comunicaciones</v>
          </cell>
          <cell r="H103" t="str">
            <v>(No. Eventos de Sensibilización realizados/No. de Eventos de Sensibilización programados)</v>
          </cell>
          <cell r="I103">
            <v>4</v>
          </cell>
          <cell r="J103">
            <v>0.3</v>
          </cell>
          <cell r="K103">
            <v>43282</v>
          </cell>
          <cell r="L103">
            <v>43465</v>
          </cell>
        </row>
        <row r="104">
          <cell r="F104" t="str">
            <v>Participar en eventos realizados por entidades publicas y privadas del sector solidario.</v>
          </cell>
          <cell r="G104" t="str">
            <v>Oficina de Comunicaciones</v>
          </cell>
          <cell r="H104" t="str">
            <v>(No. eventos de otras entidades en los que participó la Superintendencia/ No. eventos organizados otras entidades)</v>
          </cell>
          <cell r="I104">
            <v>10</v>
          </cell>
          <cell r="J104">
            <v>1</v>
          </cell>
          <cell r="K104">
            <v>43132</v>
          </cell>
          <cell r="L104">
            <v>43465</v>
          </cell>
        </row>
        <row r="105">
          <cell r="F105" t="str">
            <v>Realizar mensualmente la  publicación interna del notisolidario con las principales acciones desarrolladas por la Supersolidaria</v>
          </cell>
          <cell r="G105" t="str">
            <v>Oficina de Comunicaciones</v>
          </cell>
          <cell r="H105" t="str">
            <v>(N° de publicaciones internas ejecutadas/ N° de publicaciones internas programadas)</v>
          </cell>
          <cell r="I105">
            <v>12</v>
          </cell>
          <cell r="J105">
            <v>0.3</v>
          </cell>
          <cell r="K105">
            <v>43130</v>
          </cell>
          <cell r="L105">
            <v>43465</v>
          </cell>
        </row>
        <row r="106">
          <cell r="F106" t="str">
            <v>Difusión de las acciones desarrolladas por la Supersolidaria a través de la cartelera electrónica.</v>
          </cell>
          <cell r="G106" t="str">
            <v>Oficina de Comunicaciones</v>
          </cell>
          <cell r="H106" t="str">
            <v>(N° de difusiones internas ejecutadas/ N° de difusiones internas programadas)</v>
          </cell>
          <cell r="I106">
            <v>52</v>
          </cell>
          <cell r="J106">
            <v>0.3</v>
          </cell>
          <cell r="K106">
            <v>43101</v>
          </cell>
          <cell r="L106">
            <v>43465</v>
          </cell>
        </row>
        <row r="107">
          <cell r="F107" t="str">
            <v>Actualizar la intranet de la entidad con las principales acciones desarrolladas por la Supersolidaria</v>
          </cell>
          <cell r="G107" t="str">
            <v>Oficina de Comunicaciones</v>
          </cell>
          <cell r="H107" t="str">
            <v>(N° de actualizaciones a la intranet/ N° de actualizaciones a la intranet programadas)</v>
          </cell>
          <cell r="I107">
            <v>52</v>
          </cell>
          <cell r="J107">
            <v>0.4</v>
          </cell>
          <cell r="K107">
            <v>43101</v>
          </cell>
          <cell r="L107">
            <v>43465</v>
          </cell>
        </row>
        <row r="108">
          <cell r="F108" t="str">
            <v xml:space="preserve">Participar activamente en los espacios convocados con las demás instituciones y con los gremios del sector </v>
          </cell>
          <cell r="G108" t="str">
            <v>Despacho</v>
          </cell>
          <cell r="H108" t="str">
            <v>Nº de espacios en los que se participó/No de espacios a los que fue convocada la entidad</v>
          </cell>
          <cell r="I108">
            <v>5</v>
          </cell>
          <cell r="J108">
            <v>1</v>
          </cell>
          <cell r="K108">
            <v>43132</v>
          </cell>
          <cell r="L108">
            <v>43464</v>
          </cell>
        </row>
        <row r="109">
          <cell r="F109" t="str">
            <v>Promover alianzas estratégicas y de cooperación técnica con organizaciones internacionales.</v>
          </cell>
          <cell r="G109" t="str">
            <v>Despacho</v>
          </cell>
          <cell r="H109" t="str">
            <v>(No de promociones realizadas / No de promociones programadas)</v>
          </cell>
          <cell r="I109">
            <v>1</v>
          </cell>
          <cell r="J109">
            <v>1</v>
          </cell>
          <cell r="K109">
            <v>43132</v>
          </cell>
          <cell r="L109">
            <v>43464</v>
          </cell>
        </row>
        <row r="110">
          <cell r="F110" t="str">
            <v xml:space="preserve">Proveer los cargos vacantes para el fortalecimiento de las áreas de la Superintendencia </v>
          </cell>
          <cell r="G110" t="str">
            <v>Secretaría General</v>
          </cell>
          <cell r="H110" t="str">
            <v>(N° de cargos provistos / N° de cargos vacantes)</v>
          </cell>
          <cell r="I110">
            <v>48</v>
          </cell>
          <cell r="J110">
            <v>0.3</v>
          </cell>
          <cell r="K110">
            <v>43269</v>
          </cell>
          <cell r="L110">
            <v>43465</v>
          </cell>
        </row>
        <row r="111">
          <cell r="F111" t="str">
            <v xml:space="preserve">Actualizar la guía de situaciones administrativas </v>
          </cell>
          <cell r="G111" t="str">
            <v>Secretaría General</v>
          </cell>
          <cell r="H111" t="str">
            <v>Guía actualizada</v>
          </cell>
          <cell r="I111">
            <v>1</v>
          </cell>
          <cell r="J111">
            <v>0.4</v>
          </cell>
          <cell r="K111">
            <v>43160</v>
          </cell>
          <cell r="L111">
            <v>43251</v>
          </cell>
        </row>
        <row r="112">
          <cell r="F112" t="str">
            <v xml:space="preserve">Actualizar el procedimiento de talento humano </v>
          </cell>
          <cell r="G112" t="str">
            <v>Secretaría General</v>
          </cell>
          <cell r="H112" t="str">
            <v xml:space="preserve">Procedimiento actualizado </v>
          </cell>
          <cell r="I112">
            <v>1</v>
          </cell>
          <cell r="J112">
            <v>0.2</v>
          </cell>
          <cell r="K112">
            <v>43160</v>
          </cell>
          <cell r="L112">
            <v>43465</v>
          </cell>
        </row>
        <row r="113">
          <cell r="F113" t="str">
            <v>Realizar el proceso de inducción y reinducción de los funcionarios y contratistas de la Superintendencia</v>
          </cell>
          <cell r="G113" t="str">
            <v>Secretaría General</v>
          </cell>
          <cell r="H113" t="str">
            <v xml:space="preserve">(N° de servidores contratados / N° de servidores capacitados) </v>
          </cell>
          <cell r="I113">
            <v>1</v>
          </cell>
          <cell r="J113">
            <v>0.1</v>
          </cell>
          <cell r="K113">
            <v>43132</v>
          </cell>
          <cell r="L113">
            <v>43465</v>
          </cell>
        </row>
        <row r="114">
          <cell r="F114" t="str">
            <v>Elaborar y adoptar el modelo de evaluación de gestión.</v>
          </cell>
          <cell r="G114" t="str">
            <v>Secretaría General</v>
          </cell>
          <cell r="H114" t="str">
            <v xml:space="preserve">Modelo de evaluación de gestión adoptado </v>
          </cell>
          <cell r="I114">
            <v>1</v>
          </cell>
          <cell r="J114">
            <v>1</v>
          </cell>
          <cell r="K114">
            <v>43374</v>
          </cell>
          <cell r="L114">
            <v>43465</v>
          </cell>
        </row>
        <row r="115">
          <cell r="F115" t="str">
            <v>Realizar entrenamiento en el puesto de trabajo a los servidores encargados o por nuevo nombramiento que pertenecen a la planta de personal</v>
          </cell>
          <cell r="G115" t="str">
            <v>Secretaría General</v>
          </cell>
          <cell r="H115" t="str">
            <v xml:space="preserve">(N° de servidores encargados o vinculados / N° de entrenamientos realizados </v>
          </cell>
          <cell r="I115">
            <v>60</v>
          </cell>
          <cell r="J115">
            <v>0.5</v>
          </cell>
          <cell r="K115">
            <v>43132</v>
          </cell>
          <cell r="L115">
            <v>43465</v>
          </cell>
        </row>
        <row r="116">
          <cell r="F116" t="str">
            <v>Fortalecer las competencias de los supervisores normas de aseguramiento de la información  NIA</v>
          </cell>
          <cell r="G116" t="str">
            <v>Secretaría General</v>
          </cell>
          <cell r="H116" t="str">
            <v>(funcionarios capacitados/sobre los programados )</v>
          </cell>
          <cell r="I116">
            <v>30</v>
          </cell>
          <cell r="J116">
            <v>0.5</v>
          </cell>
          <cell r="K116">
            <v>43252</v>
          </cell>
          <cell r="L116">
            <v>43465</v>
          </cell>
        </row>
        <row r="117">
          <cell r="F117" t="str">
            <v>Establecer el Plan Institucional de Capacitación de la Supersolidaria</v>
          </cell>
          <cell r="G117" t="str">
            <v>Secretaría General</v>
          </cell>
          <cell r="H117" t="str">
            <v>Plan Institucional de Capacitación aprobado</v>
          </cell>
          <cell r="I117">
            <v>1</v>
          </cell>
          <cell r="J117">
            <v>0.2</v>
          </cell>
          <cell r="K117">
            <v>43160</v>
          </cell>
          <cell r="L117">
            <v>43465</v>
          </cell>
        </row>
        <row r="118">
          <cell r="F118" t="str">
            <v>Ejecutar el Plan Institucional de Capacitación de la Supersolidaria</v>
          </cell>
          <cell r="G118" t="str">
            <v>Secretaría General</v>
          </cell>
          <cell r="H118" t="str">
            <v xml:space="preserve"> Plan ejecutado</v>
          </cell>
          <cell r="I118">
            <v>1</v>
          </cell>
          <cell r="J118">
            <v>0.8</v>
          </cell>
          <cell r="K118">
            <v>43160</v>
          </cell>
          <cell r="L118">
            <v>43465</v>
          </cell>
        </row>
        <row r="119">
          <cell r="F119" t="str">
            <v>Establecer el Plan de Bienestar de la Supersolidaria</v>
          </cell>
          <cell r="G119" t="str">
            <v>Secretaría General</v>
          </cell>
          <cell r="H119" t="str">
            <v>Plan de Bienestar aprobado</v>
          </cell>
          <cell r="I119">
            <v>1</v>
          </cell>
          <cell r="J119">
            <v>0.2</v>
          </cell>
          <cell r="K119">
            <v>43160</v>
          </cell>
          <cell r="L119">
            <v>43465</v>
          </cell>
        </row>
        <row r="120">
          <cell r="F120" t="str">
            <v>Ejecutar el Plan de Bienestar de la Supersolidaria</v>
          </cell>
          <cell r="G120" t="str">
            <v>Secretaría General</v>
          </cell>
          <cell r="H120" t="str">
            <v>Plan de Bienestar Plan de bienestar ejecutado</v>
          </cell>
          <cell r="I120">
            <v>1</v>
          </cell>
          <cell r="J120">
            <v>0.6</v>
          </cell>
          <cell r="K120">
            <v>43132</v>
          </cell>
          <cell r="L120">
            <v>43465</v>
          </cell>
        </row>
        <row r="121">
          <cell r="F121" t="str">
            <v>Adecuación de puestos de trabajo y divisiones de oficina en los pisos 11 y 15 de propiedad de la Supersolidaria</v>
          </cell>
          <cell r="G121" t="str">
            <v>Secretaría General</v>
          </cell>
          <cell r="H121" t="str">
            <v>(Monto ejecutado / monto presupuestado)*100</v>
          </cell>
          <cell r="I121">
            <v>0.3</v>
          </cell>
          <cell r="J121">
            <v>0.2</v>
          </cell>
          <cell r="K121">
            <v>43221</v>
          </cell>
          <cell r="L121">
            <v>43465</v>
          </cell>
        </row>
        <row r="122">
          <cell r="F122" t="str">
            <v xml:space="preserve">Realizar la aplicación de la batería de riesgo sicosocial </v>
          </cell>
          <cell r="G122" t="str">
            <v>Secretaría General</v>
          </cell>
          <cell r="H122" t="str">
            <v xml:space="preserve">Aplicación de la Batería Sicosocial </v>
          </cell>
          <cell r="I122">
            <v>1</v>
          </cell>
          <cell r="J122">
            <v>1</v>
          </cell>
          <cell r="K122">
            <v>43374</v>
          </cell>
          <cell r="L122">
            <v>43465</v>
          </cell>
        </row>
        <row r="123">
          <cell r="F123" t="str">
            <v>Realizar los seguimientos de verificación</v>
          </cell>
          <cell r="G123" t="str">
            <v>Oficina de Control Interno</v>
          </cell>
          <cell r="H123" t="str">
            <v>(N° Seguimientos realizados / N° de Seguimientos programados)</v>
          </cell>
          <cell r="I123">
            <v>88</v>
          </cell>
          <cell r="J123">
            <v>1</v>
          </cell>
          <cell r="K123">
            <v>43101</v>
          </cell>
          <cell r="L123">
            <v>43465</v>
          </cell>
        </row>
        <row r="124">
          <cell r="F124" t="str">
            <v>Elaborar boletines de control interno para la promoción del autocontrol</v>
          </cell>
          <cell r="G124" t="str">
            <v>Oficina de Control Interno</v>
          </cell>
          <cell r="H124" t="str">
            <v>(N° de boletines de control interno elaborados/ N° de boletines de control interno programados)</v>
          </cell>
          <cell r="I124">
            <v>6</v>
          </cell>
          <cell r="J124">
            <v>1</v>
          </cell>
          <cell r="K124">
            <v>43101</v>
          </cell>
          <cell r="L124">
            <v>43465</v>
          </cell>
        </row>
        <row r="125">
          <cell r="F125" t="str">
            <v>Realizar las auditorias de gestión y especiales, según programación</v>
          </cell>
          <cell r="G125" t="str">
            <v>Oficina de Control Interno</v>
          </cell>
          <cell r="H125" t="str">
            <v>(N° de auditorias de gestión ejecutadas/ N° de auditorias de gestión programadas)</v>
          </cell>
          <cell r="I125">
            <v>16</v>
          </cell>
          <cell r="J125">
            <v>1</v>
          </cell>
          <cell r="K125">
            <v>43101</v>
          </cell>
          <cell r="L125">
            <v>43465</v>
          </cell>
        </row>
      </sheetData>
      <sheetData sheetId="4"/>
      <sheetData sheetId="5">
        <row r="8">
          <cell r="M8">
            <v>0</v>
          </cell>
          <cell r="N8">
            <v>0</v>
          </cell>
          <cell r="Q8">
            <v>475615000</v>
          </cell>
        </row>
        <row r="9">
          <cell r="N9">
            <v>0</v>
          </cell>
        </row>
        <row r="10">
          <cell r="M10">
            <v>25</v>
          </cell>
          <cell r="N10">
            <v>0.5</v>
          </cell>
        </row>
        <row r="11">
          <cell r="M11">
            <v>1</v>
          </cell>
          <cell r="N11">
            <v>0.1111111111111111</v>
          </cell>
        </row>
        <row r="12">
          <cell r="M12">
            <v>1</v>
          </cell>
          <cell r="N12">
            <v>3.3333333333333333E-2</v>
          </cell>
        </row>
        <row r="13">
          <cell r="N13">
            <v>0</v>
          </cell>
        </row>
        <row r="14">
          <cell r="N14">
            <v>0</v>
          </cell>
        </row>
        <row r="15">
          <cell r="N15">
            <v>0</v>
          </cell>
        </row>
        <row r="16">
          <cell r="N16">
            <v>0</v>
          </cell>
        </row>
        <row r="17">
          <cell r="N17">
            <v>0</v>
          </cell>
        </row>
        <row r="18">
          <cell r="N18">
            <v>0</v>
          </cell>
        </row>
        <row r="19">
          <cell r="N19">
            <v>0</v>
          </cell>
        </row>
        <row r="20">
          <cell r="N20">
            <v>0</v>
          </cell>
        </row>
        <row r="21">
          <cell r="N21">
            <v>0</v>
          </cell>
        </row>
        <row r="22">
          <cell r="N22">
            <v>0.25</v>
          </cell>
          <cell r="Q22">
            <v>80557000</v>
          </cell>
        </row>
        <row r="23">
          <cell r="N23">
            <v>0.25</v>
          </cell>
        </row>
        <row r="24">
          <cell r="N24">
            <v>0</v>
          </cell>
        </row>
        <row r="25">
          <cell r="M25">
            <v>1</v>
          </cell>
          <cell r="N25">
            <v>1.1111111111111112E-2</v>
          </cell>
        </row>
        <row r="26">
          <cell r="N26">
            <v>0.25</v>
          </cell>
        </row>
        <row r="27">
          <cell r="N27">
            <v>0.25</v>
          </cell>
        </row>
        <row r="28">
          <cell r="N28">
            <v>0.25</v>
          </cell>
        </row>
        <row r="29">
          <cell r="N29">
            <v>0</v>
          </cell>
        </row>
        <row r="30">
          <cell r="M30">
            <v>12</v>
          </cell>
          <cell r="N30">
            <v>0.12</v>
          </cell>
          <cell r="Q30">
            <v>20011000</v>
          </cell>
        </row>
        <row r="31">
          <cell r="N31">
            <v>0.25</v>
          </cell>
        </row>
        <row r="32">
          <cell r="N32">
            <v>0.25</v>
          </cell>
        </row>
        <row r="33">
          <cell r="M33">
            <v>17</v>
          </cell>
          <cell r="N33">
            <v>0.24285714285714285</v>
          </cell>
        </row>
        <row r="34">
          <cell r="M34">
            <v>6</v>
          </cell>
          <cell r="N34">
            <v>8.5714285714285715E-2</v>
          </cell>
        </row>
        <row r="35">
          <cell r="M35">
            <v>13</v>
          </cell>
          <cell r="N35">
            <v>1.6250000000000001E-2</v>
          </cell>
        </row>
        <row r="36">
          <cell r="M36">
            <v>31</v>
          </cell>
          <cell r="N36">
            <v>0.34444444444444444</v>
          </cell>
        </row>
        <row r="37">
          <cell r="M37">
            <v>388</v>
          </cell>
          <cell r="N37">
            <v>0.25243981782693559</v>
          </cell>
        </row>
        <row r="38">
          <cell r="M38">
            <v>214</v>
          </cell>
          <cell r="N38">
            <v>0.15285714285714286</v>
          </cell>
        </row>
        <row r="39">
          <cell r="M39">
            <v>150</v>
          </cell>
          <cell r="N39">
            <v>0.15789473684210525</v>
          </cell>
        </row>
        <row r="40">
          <cell r="N40">
            <v>0</v>
          </cell>
        </row>
        <row r="41">
          <cell r="M41">
            <v>210</v>
          </cell>
          <cell r="N41">
            <v>0.21</v>
          </cell>
        </row>
        <row r="42">
          <cell r="N42">
            <v>0</v>
          </cell>
        </row>
        <row r="43">
          <cell r="N43">
            <v>0</v>
          </cell>
        </row>
        <row r="44">
          <cell r="N44">
            <v>0</v>
          </cell>
        </row>
        <row r="45">
          <cell r="N45">
            <v>0</v>
          </cell>
        </row>
        <row r="46">
          <cell r="M46">
            <v>0.1</v>
          </cell>
          <cell r="N46">
            <v>0.1</v>
          </cell>
        </row>
        <row r="47">
          <cell r="N47">
            <v>0</v>
          </cell>
        </row>
        <row r="48">
          <cell r="N48">
            <v>0</v>
          </cell>
        </row>
        <row r="49">
          <cell r="M49">
            <v>0.5</v>
          </cell>
          <cell r="N49">
            <v>0.5</v>
          </cell>
          <cell r="Q49">
            <v>12753333</v>
          </cell>
        </row>
        <row r="50">
          <cell r="M50">
            <v>1</v>
          </cell>
          <cell r="N50">
            <v>1</v>
          </cell>
          <cell r="Q50">
            <v>89912667</v>
          </cell>
        </row>
        <row r="51">
          <cell r="M51">
            <v>0.5</v>
          </cell>
          <cell r="N51">
            <v>0.5</v>
          </cell>
          <cell r="Q51">
            <v>20995333</v>
          </cell>
        </row>
        <row r="52">
          <cell r="N52">
            <v>0</v>
          </cell>
          <cell r="Q52">
            <v>0</v>
          </cell>
        </row>
        <row r="53">
          <cell r="N53">
            <v>0</v>
          </cell>
          <cell r="Q53">
            <v>0</v>
          </cell>
        </row>
        <row r="54">
          <cell r="N54">
            <v>0</v>
          </cell>
          <cell r="Q54">
            <v>0</v>
          </cell>
        </row>
        <row r="55">
          <cell r="M55">
            <v>1</v>
          </cell>
          <cell r="N55">
            <v>1</v>
          </cell>
          <cell r="Q55">
            <v>10682000</v>
          </cell>
        </row>
        <row r="56">
          <cell r="M56">
            <v>0.25</v>
          </cell>
          <cell r="N56">
            <v>0.25</v>
          </cell>
          <cell r="Q56">
            <v>7381333</v>
          </cell>
        </row>
        <row r="57">
          <cell r="M57">
            <v>1</v>
          </cell>
          <cell r="N57">
            <v>0.33333333333333331</v>
          </cell>
          <cell r="Q57">
            <v>5341000</v>
          </cell>
        </row>
        <row r="58">
          <cell r="M58">
            <v>0.5</v>
          </cell>
          <cell r="N58">
            <v>0.25</v>
          </cell>
          <cell r="Q58">
            <v>27800867</v>
          </cell>
        </row>
        <row r="59">
          <cell r="M59">
            <v>0.3</v>
          </cell>
          <cell r="N59">
            <v>0.3</v>
          </cell>
          <cell r="Q59">
            <v>5341000</v>
          </cell>
        </row>
        <row r="60">
          <cell r="N60">
            <v>0</v>
          </cell>
          <cell r="Q60">
            <v>0</v>
          </cell>
        </row>
        <row r="61">
          <cell r="N61">
            <v>0.25</v>
          </cell>
          <cell r="Q61">
            <v>0</v>
          </cell>
        </row>
        <row r="62">
          <cell r="M62">
            <v>0.25</v>
          </cell>
          <cell r="N62">
            <v>0.25</v>
          </cell>
          <cell r="Q62">
            <v>0</v>
          </cell>
        </row>
        <row r="63">
          <cell r="M63">
            <v>0.2</v>
          </cell>
          <cell r="N63">
            <v>0.2</v>
          </cell>
          <cell r="Q63">
            <v>0</v>
          </cell>
        </row>
        <row r="64">
          <cell r="M64">
            <v>3</v>
          </cell>
          <cell r="N64">
            <v>1</v>
          </cell>
          <cell r="Q64">
            <v>0</v>
          </cell>
        </row>
        <row r="65">
          <cell r="M65">
            <v>1</v>
          </cell>
          <cell r="N65">
            <v>1</v>
          </cell>
          <cell r="Q65">
            <v>0</v>
          </cell>
        </row>
        <row r="66">
          <cell r="M66">
            <v>0.5</v>
          </cell>
          <cell r="N66">
            <v>0.5</v>
          </cell>
          <cell r="Q66">
            <v>0</v>
          </cell>
        </row>
        <row r="67">
          <cell r="M67">
            <v>0.2</v>
          </cell>
          <cell r="N67">
            <v>6.6666666666666666E-2</v>
          </cell>
          <cell r="Q67">
            <v>0</v>
          </cell>
        </row>
        <row r="68">
          <cell r="M68">
            <v>0.2</v>
          </cell>
          <cell r="N68">
            <v>0.2</v>
          </cell>
          <cell r="Q68">
            <v>0</v>
          </cell>
        </row>
        <row r="69">
          <cell r="M69">
            <v>0.3</v>
          </cell>
          <cell r="N69">
            <v>0.3</v>
          </cell>
          <cell r="Q69">
            <v>7714667</v>
          </cell>
        </row>
        <row r="70">
          <cell r="M70">
            <v>0.25</v>
          </cell>
          <cell r="N70">
            <v>0.25</v>
          </cell>
          <cell r="Q70">
            <v>2670500</v>
          </cell>
        </row>
        <row r="71">
          <cell r="M71">
            <v>0.8</v>
          </cell>
          <cell r="N71">
            <v>0.2</v>
          </cell>
          <cell r="Q71">
            <v>14857333</v>
          </cell>
        </row>
        <row r="72">
          <cell r="N72">
            <v>0</v>
          </cell>
          <cell r="Q72">
            <v>0</v>
          </cell>
        </row>
        <row r="73">
          <cell r="M73">
            <v>0</v>
          </cell>
          <cell r="N73">
            <v>0</v>
          </cell>
          <cell r="Q73">
            <v>0</v>
          </cell>
        </row>
        <row r="74">
          <cell r="N74">
            <v>0</v>
          </cell>
          <cell r="Q74">
            <v>0</v>
          </cell>
        </row>
        <row r="75">
          <cell r="M75">
            <v>0</v>
          </cell>
          <cell r="N75">
            <v>0</v>
          </cell>
          <cell r="Q75">
            <v>0</v>
          </cell>
        </row>
        <row r="76">
          <cell r="M76">
            <v>0</v>
          </cell>
          <cell r="N76">
            <v>0</v>
          </cell>
          <cell r="Q76">
            <v>0</v>
          </cell>
        </row>
        <row r="77">
          <cell r="N77">
            <v>0</v>
          </cell>
          <cell r="Q77">
            <v>0</v>
          </cell>
        </row>
        <row r="78">
          <cell r="N78">
            <v>0</v>
          </cell>
          <cell r="Q78">
            <v>0</v>
          </cell>
        </row>
        <row r="79">
          <cell r="M79">
            <v>0</v>
          </cell>
          <cell r="N79">
            <v>0</v>
          </cell>
          <cell r="Q79">
            <v>0</v>
          </cell>
        </row>
        <row r="80">
          <cell r="M80">
            <v>0</v>
          </cell>
          <cell r="N80">
            <v>0</v>
          </cell>
          <cell r="Q80">
            <v>0</v>
          </cell>
        </row>
        <row r="81">
          <cell r="M81">
            <v>1</v>
          </cell>
          <cell r="N81">
            <v>1</v>
          </cell>
          <cell r="Q81">
            <v>55000000</v>
          </cell>
        </row>
        <row r="82">
          <cell r="N82">
            <v>0</v>
          </cell>
          <cell r="Q82">
            <v>0</v>
          </cell>
        </row>
        <row r="83">
          <cell r="M83">
            <v>1</v>
          </cell>
          <cell r="N83">
            <v>0.33333333333333331</v>
          </cell>
          <cell r="Q83">
            <v>0</v>
          </cell>
        </row>
        <row r="84">
          <cell r="M84">
            <v>1</v>
          </cell>
          <cell r="N84">
            <v>0.33333333333333331</v>
          </cell>
          <cell r="Q84">
            <v>0</v>
          </cell>
        </row>
        <row r="85">
          <cell r="N85">
            <v>0</v>
          </cell>
          <cell r="Q85">
            <v>0</v>
          </cell>
        </row>
        <row r="86">
          <cell r="N86">
            <v>0</v>
          </cell>
          <cell r="Q86">
            <v>0</v>
          </cell>
        </row>
        <row r="87">
          <cell r="N87">
            <v>0</v>
          </cell>
          <cell r="Q87">
            <v>0</v>
          </cell>
        </row>
        <row r="88">
          <cell r="N88">
            <v>0</v>
          </cell>
          <cell r="Q88">
            <v>0</v>
          </cell>
        </row>
        <row r="89">
          <cell r="N89">
            <v>0</v>
          </cell>
          <cell r="Q89">
            <v>0</v>
          </cell>
        </row>
        <row r="90">
          <cell r="N90">
            <v>0</v>
          </cell>
          <cell r="Q90">
            <v>0</v>
          </cell>
        </row>
        <row r="91">
          <cell r="M91">
            <v>0</v>
          </cell>
          <cell r="N91">
            <v>0</v>
          </cell>
          <cell r="Q91">
            <v>0</v>
          </cell>
        </row>
        <row r="92">
          <cell r="M92">
            <v>1</v>
          </cell>
          <cell r="N92">
            <v>0.25</v>
          </cell>
          <cell r="Q92">
            <v>0</v>
          </cell>
        </row>
        <row r="93">
          <cell r="N93">
            <v>0</v>
          </cell>
          <cell r="Q93">
            <v>0</v>
          </cell>
        </row>
        <row r="94">
          <cell r="M94">
            <v>0.25</v>
          </cell>
          <cell r="N94">
            <v>0.25</v>
          </cell>
          <cell r="Q94">
            <v>0</v>
          </cell>
        </row>
        <row r="95">
          <cell r="N95">
            <v>0</v>
          </cell>
          <cell r="Q95">
            <v>0</v>
          </cell>
        </row>
        <row r="96">
          <cell r="N96">
            <v>0.25</v>
          </cell>
          <cell r="Q96">
            <v>0</v>
          </cell>
        </row>
        <row r="97">
          <cell r="N97">
            <v>0.25</v>
          </cell>
          <cell r="Q97">
            <v>0</v>
          </cell>
        </row>
        <row r="98">
          <cell r="N98">
            <v>0</v>
          </cell>
        </row>
        <row r="99">
          <cell r="N99">
            <v>0</v>
          </cell>
        </row>
        <row r="100">
          <cell r="N100">
            <v>0</v>
          </cell>
          <cell r="Q100">
            <v>0</v>
          </cell>
        </row>
        <row r="101">
          <cell r="N101">
            <v>0</v>
          </cell>
          <cell r="Q101">
            <v>0</v>
          </cell>
        </row>
        <row r="102">
          <cell r="N102">
            <v>0</v>
          </cell>
          <cell r="Q102">
            <v>0</v>
          </cell>
        </row>
        <row r="103">
          <cell r="M103">
            <v>0</v>
          </cell>
          <cell r="N103">
            <v>0</v>
          </cell>
          <cell r="Q103">
            <v>0</v>
          </cell>
        </row>
        <row r="104">
          <cell r="N104">
            <v>0</v>
          </cell>
          <cell r="Q104">
            <v>0</v>
          </cell>
        </row>
        <row r="105">
          <cell r="M105">
            <v>2</v>
          </cell>
          <cell r="N105">
            <v>0.2</v>
          </cell>
          <cell r="Q105">
            <v>0</v>
          </cell>
        </row>
        <row r="106">
          <cell r="M106">
            <v>3</v>
          </cell>
          <cell r="N106">
            <v>0.25</v>
          </cell>
          <cell r="Q106">
            <v>0</v>
          </cell>
        </row>
        <row r="107">
          <cell r="M107">
            <v>30</v>
          </cell>
          <cell r="N107">
            <v>0.57692307692307687</v>
          </cell>
          <cell r="Q107">
            <v>0</v>
          </cell>
        </row>
        <row r="108">
          <cell r="M108">
            <v>12</v>
          </cell>
          <cell r="N108">
            <v>0.23076923076923078</v>
          </cell>
          <cell r="Q108">
            <v>0</v>
          </cell>
        </row>
        <row r="109">
          <cell r="M109">
            <v>2</v>
          </cell>
          <cell r="N109">
            <v>0.4</v>
          </cell>
          <cell r="Q109">
            <v>0</v>
          </cell>
        </row>
        <row r="110">
          <cell r="N110">
            <v>0</v>
          </cell>
          <cell r="Q110">
            <v>0</v>
          </cell>
        </row>
        <row r="111">
          <cell r="N111">
            <v>0</v>
          </cell>
        </row>
        <row r="112">
          <cell r="M112">
            <v>0</v>
          </cell>
          <cell r="N112">
            <v>0</v>
          </cell>
          <cell r="Q112">
            <v>0</v>
          </cell>
        </row>
        <row r="113">
          <cell r="M113">
            <v>0</v>
          </cell>
          <cell r="N113">
            <v>0</v>
          </cell>
          <cell r="Q113">
            <v>0</v>
          </cell>
        </row>
        <row r="114">
          <cell r="N114">
            <v>0.25</v>
          </cell>
        </row>
        <row r="115">
          <cell r="N115">
            <v>0</v>
          </cell>
        </row>
        <row r="116">
          <cell r="M116">
            <v>0</v>
          </cell>
          <cell r="N116">
            <v>0</v>
          </cell>
        </row>
        <row r="117">
          <cell r="N117">
            <v>0</v>
          </cell>
        </row>
        <row r="118">
          <cell r="M118">
            <v>0.2</v>
          </cell>
          <cell r="N118">
            <v>0.2</v>
          </cell>
        </row>
        <row r="119">
          <cell r="M119">
            <v>0</v>
          </cell>
          <cell r="N119">
            <v>0</v>
          </cell>
          <cell r="Q119">
            <v>0</v>
          </cell>
        </row>
        <row r="120">
          <cell r="M120">
            <v>1</v>
          </cell>
          <cell r="N120">
            <v>1</v>
          </cell>
        </row>
        <row r="121">
          <cell r="N121">
            <v>0.2</v>
          </cell>
          <cell r="Q121">
            <v>5000000</v>
          </cell>
        </row>
        <row r="122">
          <cell r="M122">
            <v>0.03</v>
          </cell>
          <cell r="N122">
            <v>0.1</v>
          </cell>
          <cell r="Q122">
            <v>0</v>
          </cell>
        </row>
        <row r="123">
          <cell r="N123">
            <v>0</v>
          </cell>
        </row>
        <row r="124">
          <cell r="M124">
            <v>14</v>
          </cell>
          <cell r="N124">
            <v>0.15909090909090909</v>
          </cell>
          <cell r="Q124">
            <v>0</v>
          </cell>
        </row>
        <row r="125">
          <cell r="M125">
            <v>2</v>
          </cell>
          <cell r="N125">
            <v>0.33333333333333331</v>
          </cell>
          <cell r="Q125">
            <v>0</v>
          </cell>
        </row>
        <row r="126">
          <cell r="M126">
            <v>1</v>
          </cell>
          <cell r="N126">
            <v>6.25E-2</v>
          </cell>
          <cell r="Q126">
            <v>0</v>
          </cell>
        </row>
      </sheetData>
      <sheetData sheetId="6">
        <row r="8">
          <cell r="M8">
            <v>73</v>
          </cell>
          <cell r="N8">
            <v>0.13443830570902393</v>
          </cell>
          <cell r="Q8">
            <v>1478930</v>
          </cell>
        </row>
        <row r="9">
          <cell r="N9">
            <v>0</v>
          </cell>
        </row>
        <row r="10">
          <cell r="M10">
            <v>2</v>
          </cell>
          <cell r="N10">
            <v>0.04</v>
          </cell>
        </row>
        <row r="11">
          <cell r="M11">
            <v>4</v>
          </cell>
          <cell r="N11">
            <v>0.44444444444444442</v>
          </cell>
        </row>
        <row r="12">
          <cell r="M12">
            <v>26</v>
          </cell>
          <cell r="N12">
            <v>0.8666666666666667</v>
          </cell>
        </row>
        <row r="13">
          <cell r="M13">
            <v>0.1</v>
          </cell>
          <cell r="N13">
            <v>0.1</v>
          </cell>
        </row>
        <row r="14">
          <cell r="M14">
            <v>0.15</v>
          </cell>
          <cell r="N14">
            <v>0.15</v>
          </cell>
        </row>
        <row r="15">
          <cell r="N15">
            <v>0</v>
          </cell>
        </row>
        <row r="16">
          <cell r="N16">
            <v>0</v>
          </cell>
        </row>
        <row r="17">
          <cell r="N17">
            <v>0</v>
          </cell>
        </row>
        <row r="18">
          <cell r="N18">
            <v>0</v>
          </cell>
        </row>
        <row r="19">
          <cell r="N19">
            <v>0</v>
          </cell>
        </row>
        <row r="20">
          <cell r="N20">
            <v>0</v>
          </cell>
        </row>
        <row r="21">
          <cell r="M21">
            <v>0.1</v>
          </cell>
          <cell r="N21">
            <v>0.1</v>
          </cell>
        </row>
        <row r="22">
          <cell r="N22">
            <v>0.25</v>
          </cell>
          <cell r="Q22">
            <v>332465000</v>
          </cell>
        </row>
        <row r="23">
          <cell r="N23">
            <v>0.25</v>
          </cell>
        </row>
        <row r="24">
          <cell r="N24">
            <v>0.25</v>
          </cell>
        </row>
        <row r="25">
          <cell r="M25">
            <v>7</v>
          </cell>
          <cell r="N25">
            <v>7.7777777777777779E-2</v>
          </cell>
        </row>
        <row r="26">
          <cell r="N26">
            <v>0.25</v>
          </cell>
        </row>
        <row r="27">
          <cell r="N27">
            <v>0.25</v>
          </cell>
        </row>
        <row r="28">
          <cell r="N28">
            <v>0.25</v>
          </cell>
        </row>
        <row r="29">
          <cell r="N29">
            <v>0</v>
          </cell>
        </row>
        <row r="30">
          <cell r="M30">
            <v>58</v>
          </cell>
          <cell r="N30">
            <v>0.57999999999999996</v>
          </cell>
        </row>
        <row r="31">
          <cell r="N31">
            <v>0.25</v>
          </cell>
        </row>
        <row r="32">
          <cell r="N32">
            <v>0.25</v>
          </cell>
        </row>
        <row r="33">
          <cell r="N33">
            <v>0.31428571428571428</v>
          </cell>
        </row>
        <row r="34">
          <cell r="N34">
            <v>0.31428571428571428</v>
          </cell>
        </row>
        <row r="35">
          <cell r="M35">
            <v>412</v>
          </cell>
          <cell r="N35">
            <v>0.51500000000000001</v>
          </cell>
        </row>
        <row r="36">
          <cell r="M36">
            <v>0</v>
          </cell>
          <cell r="N36">
            <v>0</v>
          </cell>
        </row>
        <row r="37">
          <cell r="M37">
            <v>463</v>
          </cell>
          <cell r="N37">
            <v>0.30123617436564737</v>
          </cell>
        </row>
        <row r="38">
          <cell r="M38">
            <v>683</v>
          </cell>
          <cell r="N38">
            <v>0.48785714285714288</v>
          </cell>
        </row>
        <row r="39">
          <cell r="M39">
            <v>260</v>
          </cell>
          <cell r="N39">
            <v>0.27368421052631581</v>
          </cell>
        </row>
        <row r="40">
          <cell r="N40">
            <v>0</v>
          </cell>
        </row>
        <row r="41">
          <cell r="M41">
            <v>570</v>
          </cell>
          <cell r="N41">
            <v>0.56999999999999995</v>
          </cell>
        </row>
        <row r="42">
          <cell r="M42">
            <v>4</v>
          </cell>
          <cell r="N42">
            <v>2.6666666666666666E-3</v>
          </cell>
        </row>
        <row r="43">
          <cell r="N43">
            <v>0</v>
          </cell>
        </row>
        <row r="44">
          <cell r="M44">
            <v>0.5</v>
          </cell>
          <cell r="N44">
            <v>0.5</v>
          </cell>
        </row>
        <row r="45">
          <cell r="M45">
            <v>1</v>
          </cell>
          <cell r="N45">
            <v>0.5</v>
          </cell>
        </row>
        <row r="46">
          <cell r="M46">
            <v>0.3</v>
          </cell>
          <cell r="N46">
            <v>0.3</v>
          </cell>
        </row>
        <row r="47">
          <cell r="N47">
            <v>0</v>
          </cell>
        </row>
        <row r="48">
          <cell r="N48">
            <v>0</v>
          </cell>
        </row>
        <row r="49">
          <cell r="M49">
            <v>0.4</v>
          </cell>
          <cell r="N49">
            <v>0.4</v>
          </cell>
          <cell r="Q49">
            <v>12753333</v>
          </cell>
        </row>
        <row r="50">
          <cell r="N50">
            <v>0</v>
          </cell>
          <cell r="Q50">
            <v>89912667</v>
          </cell>
        </row>
        <row r="51">
          <cell r="M51">
            <v>0.5</v>
          </cell>
          <cell r="N51">
            <v>0.5</v>
          </cell>
          <cell r="Q51">
            <v>20995333</v>
          </cell>
        </row>
        <row r="52">
          <cell r="N52">
            <v>0</v>
          </cell>
          <cell r="Q52">
            <v>0</v>
          </cell>
        </row>
        <row r="53">
          <cell r="M53">
            <v>0.25</v>
          </cell>
          <cell r="N53">
            <v>0.25</v>
          </cell>
          <cell r="Q53">
            <v>0</v>
          </cell>
        </row>
        <row r="54">
          <cell r="M54">
            <v>0.3</v>
          </cell>
          <cell r="N54">
            <v>9.9999999999999992E-2</v>
          </cell>
          <cell r="Q54">
            <v>0</v>
          </cell>
        </row>
        <row r="55">
          <cell r="N55">
            <v>0</v>
          </cell>
        </row>
        <row r="56">
          <cell r="M56">
            <v>0.25</v>
          </cell>
          <cell r="N56">
            <v>0.25</v>
          </cell>
          <cell r="Q56">
            <v>7381333</v>
          </cell>
        </row>
        <row r="57">
          <cell r="M57">
            <v>1</v>
          </cell>
          <cell r="N57">
            <v>0.33333333333333331</v>
          </cell>
          <cell r="Q57">
            <v>5341000</v>
          </cell>
        </row>
        <row r="58">
          <cell r="M58">
            <v>1.5</v>
          </cell>
          <cell r="N58">
            <v>0.75</v>
          </cell>
          <cell r="Q58">
            <v>27800867</v>
          </cell>
        </row>
        <row r="59">
          <cell r="M59">
            <v>0.3</v>
          </cell>
          <cell r="N59">
            <v>0.3</v>
          </cell>
          <cell r="Q59">
            <v>5341000</v>
          </cell>
        </row>
        <row r="60">
          <cell r="M60">
            <v>0.5</v>
          </cell>
          <cell r="N60">
            <v>0.5</v>
          </cell>
          <cell r="Q60">
            <v>26170333.333333332</v>
          </cell>
        </row>
        <row r="61">
          <cell r="N61">
            <v>0.25</v>
          </cell>
          <cell r="Q61">
            <v>0</v>
          </cell>
        </row>
        <row r="62">
          <cell r="M62">
            <v>0.25</v>
          </cell>
          <cell r="N62">
            <v>0.25</v>
          </cell>
          <cell r="Q62">
            <v>0</v>
          </cell>
        </row>
        <row r="63">
          <cell r="M63">
            <v>0.3</v>
          </cell>
          <cell r="N63">
            <v>0.3</v>
          </cell>
          <cell r="Q63">
            <v>0</v>
          </cell>
        </row>
        <row r="64">
          <cell r="N64">
            <v>0</v>
          </cell>
          <cell r="Q64">
            <v>23369500</v>
          </cell>
        </row>
        <row r="65">
          <cell r="N65">
            <v>0</v>
          </cell>
          <cell r="Q65">
            <v>0</v>
          </cell>
        </row>
        <row r="66">
          <cell r="M66">
            <v>0.3</v>
          </cell>
          <cell r="N66">
            <v>0.3</v>
          </cell>
          <cell r="Q66">
            <v>0</v>
          </cell>
        </row>
        <row r="67">
          <cell r="M67">
            <v>1.8</v>
          </cell>
          <cell r="N67">
            <v>0.6</v>
          </cell>
          <cell r="Q67">
            <v>12019000</v>
          </cell>
        </row>
        <row r="68">
          <cell r="M68">
            <v>0.4</v>
          </cell>
          <cell r="N68">
            <v>0.4</v>
          </cell>
          <cell r="Q68">
            <v>0</v>
          </cell>
        </row>
        <row r="69">
          <cell r="M69">
            <v>0.4</v>
          </cell>
          <cell r="N69">
            <v>0.4</v>
          </cell>
          <cell r="Q69">
            <v>7714667</v>
          </cell>
        </row>
        <row r="70">
          <cell r="M70">
            <v>0.15</v>
          </cell>
          <cell r="N70">
            <v>0.15</v>
          </cell>
          <cell r="Q70">
            <v>2670500</v>
          </cell>
        </row>
        <row r="71">
          <cell r="M71">
            <v>0.15</v>
          </cell>
          <cell r="N71">
            <v>3.7499999999999999E-2</v>
          </cell>
        </row>
        <row r="72">
          <cell r="M72">
            <v>0.27777777777777779</v>
          </cell>
          <cell r="N72">
            <v>0.1388888888888889</v>
          </cell>
          <cell r="Q72">
            <v>0</v>
          </cell>
        </row>
        <row r="73">
          <cell r="M73">
            <v>0.4</v>
          </cell>
          <cell r="N73">
            <v>0.4</v>
          </cell>
          <cell r="Q73">
            <v>6666666.666666667</v>
          </cell>
        </row>
        <row r="74">
          <cell r="N74">
            <v>0</v>
          </cell>
          <cell r="Q74">
            <v>0</v>
          </cell>
        </row>
        <row r="75">
          <cell r="M75">
            <v>0.4</v>
          </cell>
          <cell r="N75">
            <v>0.4</v>
          </cell>
          <cell r="Q75">
            <v>12272800</v>
          </cell>
        </row>
        <row r="76">
          <cell r="M76">
            <v>0.25</v>
          </cell>
          <cell r="N76">
            <v>0.25</v>
          </cell>
          <cell r="Q76">
            <v>0</v>
          </cell>
        </row>
        <row r="77">
          <cell r="N77">
            <v>0</v>
          </cell>
          <cell r="Q77">
            <v>0</v>
          </cell>
        </row>
        <row r="78">
          <cell r="N78">
            <v>0</v>
          </cell>
          <cell r="Q78">
            <v>0</v>
          </cell>
        </row>
        <row r="79">
          <cell r="M79">
            <v>0.8</v>
          </cell>
          <cell r="N79">
            <v>0.8</v>
          </cell>
          <cell r="Q79">
            <v>26706400</v>
          </cell>
        </row>
        <row r="80">
          <cell r="M80">
            <v>0.8</v>
          </cell>
          <cell r="N80">
            <v>0.8</v>
          </cell>
          <cell r="Q80">
            <v>0</v>
          </cell>
        </row>
        <row r="81">
          <cell r="N81">
            <v>0</v>
          </cell>
        </row>
        <row r="82">
          <cell r="M82">
            <v>0.5</v>
          </cell>
          <cell r="N82">
            <v>0.5</v>
          </cell>
        </row>
        <row r="83">
          <cell r="M83">
            <v>1</v>
          </cell>
          <cell r="N83">
            <v>0.33333333333333331</v>
          </cell>
        </row>
        <row r="84">
          <cell r="M84">
            <v>1</v>
          </cell>
          <cell r="N84">
            <v>0.33333333333333331</v>
          </cell>
        </row>
        <row r="85">
          <cell r="N85">
            <v>0</v>
          </cell>
        </row>
        <row r="86">
          <cell r="M86">
            <v>1</v>
          </cell>
          <cell r="N86">
            <v>1</v>
          </cell>
        </row>
        <row r="87">
          <cell r="M87">
            <v>1</v>
          </cell>
          <cell r="N87">
            <v>1</v>
          </cell>
        </row>
        <row r="88">
          <cell r="M88">
            <v>1</v>
          </cell>
          <cell r="N88">
            <v>0.5</v>
          </cell>
        </row>
        <row r="89">
          <cell r="M89">
            <v>0.5</v>
          </cell>
          <cell r="N89">
            <v>0.5</v>
          </cell>
        </row>
        <row r="90">
          <cell r="M90">
            <v>0.3</v>
          </cell>
          <cell r="N90">
            <v>0.3</v>
          </cell>
        </row>
        <row r="91">
          <cell r="M91">
            <v>1</v>
          </cell>
          <cell r="N91">
            <v>0.33333333333333331</v>
          </cell>
        </row>
        <row r="92">
          <cell r="M92">
            <v>2</v>
          </cell>
          <cell r="N92">
            <v>0.5</v>
          </cell>
        </row>
        <row r="93">
          <cell r="M93">
            <v>0.5</v>
          </cell>
          <cell r="N93">
            <v>0.5</v>
          </cell>
        </row>
        <row r="94">
          <cell r="M94">
            <v>0.5</v>
          </cell>
          <cell r="N94">
            <v>0.5</v>
          </cell>
        </row>
        <row r="95">
          <cell r="M95">
            <v>0.4</v>
          </cell>
          <cell r="N95">
            <v>0.4</v>
          </cell>
        </row>
        <row r="96">
          <cell r="N96">
            <v>0.25</v>
          </cell>
        </row>
        <row r="97">
          <cell r="N97">
            <v>0.25</v>
          </cell>
        </row>
        <row r="98">
          <cell r="M98">
            <v>0.5</v>
          </cell>
          <cell r="N98">
            <v>0.5</v>
          </cell>
        </row>
        <row r="99">
          <cell r="M99">
            <v>0.3</v>
          </cell>
          <cell r="N99">
            <v>0.15</v>
          </cell>
        </row>
        <row r="100">
          <cell r="M100">
            <v>0</v>
          </cell>
          <cell r="N100">
            <v>0</v>
          </cell>
        </row>
        <row r="101">
          <cell r="M101">
            <v>1</v>
          </cell>
          <cell r="N101">
            <v>1</v>
          </cell>
        </row>
        <row r="102">
          <cell r="M102">
            <v>0.3</v>
          </cell>
          <cell r="N102">
            <v>0.3</v>
          </cell>
        </row>
        <row r="103">
          <cell r="M103">
            <v>0.5</v>
          </cell>
          <cell r="N103">
            <v>0.25</v>
          </cell>
        </row>
        <row r="104">
          <cell r="M104">
            <v>2</v>
          </cell>
          <cell r="N104">
            <v>0.5</v>
          </cell>
        </row>
        <row r="105">
          <cell r="M105">
            <v>8</v>
          </cell>
          <cell r="N105">
            <v>0.8</v>
          </cell>
        </row>
        <row r="106">
          <cell r="M106">
            <v>3</v>
          </cell>
          <cell r="N106">
            <v>0.25</v>
          </cell>
        </row>
        <row r="107">
          <cell r="M107">
            <v>8</v>
          </cell>
          <cell r="N107">
            <v>0.15384615384615385</v>
          </cell>
        </row>
        <row r="108">
          <cell r="M108">
            <v>9</v>
          </cell>
          <cell r="N108">
            <v>0.17307692307692307</v>
          </cell>
        </row>
        <row r="109">
          <cell r="M109">
            <v>3</v>
          </cell>
          <cell r="N109">
            <v>0.6</v>
          </cell>
        </row>
        <row r="110">
          <cell r="M110">
            <v>0</v>
          </cell>
          <cell r="N110">
            <v>0</v>
          </cell>
        </row>
        <row r="111">
          <cell r="M111">
            <v>0</v>
          </cell>
          <cell r="N111">
            <v>0</v>
          </cell>
        </row>
        <row r="112">
          <cell r="M112">
            <v>0.75</v>
          </cell>
          <cell r="N112">
            <v>0.75</v>
          </cell>
        </row>
        <row r="113">
          <cell r="M113">
            <v>0.75</v>
          </cell>
          <cell r="N113">
            <v>0.75</v>
          </cell>
        </row>
        <row r="114">
          <cell r="N114">
            <v>0.25</v>
          </cell>
        </row>
        <row r="115">
          <cell r="N115">
            <v>0</v>
          </cell>
        </row>
        <row r="116">
          <cell r="M116">
            <v>40</v>
          </cell>
          <cell r="N116">
            <v>0.66666666666666663</v>
          </cell>
        </row>
        <row r="117">
          <cell r="N117">
            <v>0</v>
          </cell>
        </row>
        <row r="118">
          <cell r="M118">
            <v>0.5</v>
          </cell>
          <cell r="N118">
            <v>0.5</v>
          </cell>
        </row>
        <row r="119">
          <cell r="N119">
            <v>0</v>
          </cell>
        </row>
        <row r="120">
          <cell r="N120">
            <v>0</v>
          </cell>
        </row>
        <row r="121">
          <cell r="M121">
            <v>0.2</v>
          </cell>
          <cell r="N121">
            <v>0.2</v>
          </cell>
        </row>
        <row r="122">
          <cell r="N122">
            <v>0</v>
          </cell>
        </row>
        <row r="123">
          <cell r="N123">
            <v>0</v>
          </cell>
        </row>
        <row r="124">
          <cell r="M124">
            <v>25</v>
          </cell>
          <cell r="N124">
            <v>0.28409090909090912</v>
          </cell>
        </row>
        <row r="125">
          <cell r="M125">
            <v>1</v>
          </cell>
          <cell r="N125">
            <v>0.16666666666666666</v>
          </cell>
        </row>
        <row r="126">
          <cell r="M126">
            <v>3</v>
          </cell>
          <cell r="N126">
            <v>0.1875</v>
          </cell>
        </row>
      </sheetData>
      <sheetData sheetId="7">
        <row r="8">
          <cell r="M8">
            <v>86</v>
          </cell>
          <cell r="N8">
            <v>0.15837937384898712</v>
          </cell>
          <cell r="Q8">
            <v>1972814070</v>
          </cell>
        </row>
        <row r="9">
          <cell r="N9">
            <v>0</v>
          </cell>
        </row>
        <row r="10">
          <cell r="M10">
            <v>18</v>
          </cell>
          <cell r="N10">
            <v>0.36</v>
          </cell>
        </row>
        <row r="11">
          <cell r="N11">
            <v>0</v>
          </cell>
        </row>
        <row r="12">
          <cell r="M12">
            <v>0</v>
          </cell>
          <cell r="N12">
            <v>0</v>
          </cell>
        </row>
        <row r="13">
          <cell r="M13">
            <v>0.6</v>
          </cell>
          <cell r="N13">
            <v>0.6</v>
          </cell>
        </row>
        <row r="14">
          <cell r="N14">
            <v>0</v>
          </cell>
        </row>
        <row r="15">
          <cell r="N15">
            <v>0</v>
          </cell>
        </row>
        <row r="16">
          <cell r="N16">
            <v>0</v>
          </cell>
        </row>
        <row r="17">
          <cell r="N17">
            <v>0</v>
          </cell>
        </row>
        <row r="18">
          <cell r="N18">
            <v>0</v>
          </cell>
        </row>
        <row r="19">
          <cell r="N19">
            <v>0</v>
          </cell>
        </row>
        <row r="20">
          <cell r="N20">
            <v>0</v>
          </cell>
        </row>
        <row r="21">
          <cell r="M21">
            <v>0.25</v>
          </cell>
          <cell r="N21">
            <v>0.25</v>
          </cell>
        </row>
        <row r="22">
          <cell r="I22">
            <v>1</v>
          </cell>
          <cell r="K22">
            <v>43132</v>
          </cell>
          <cell r="M22">
            <v>0</v>
          </cell>
          <cell r="N22">
            <v>0.25</v>
          </cell>
          <cell r="Q22">
            <v>221492000</v>
          </cell>
        </row>
        <row r="23">
          <cell r="I23">
            <v>1</v>
          </cell>
          <cell r="K23">
            <v>43132</v>
          </cell>
          <cell r="M23">
            <v>0</v>
          </cell>
          <cell r="N23">
            <v>0.25</v>
          </cell>
        </row>
        <row r="24">
          <cell r="K24">
            <v>43132</v>
          </cell>
          <cell r="M24">
            <v>0</v>
          </cell>
          <cell r="N24">
            <v>0.25</v>
          </cell>
        </row>
        <row r="25">
          <cell r="M25">
            <v>32</v>
          </cell>
          <cell r="N25">
            <v>0.35555555555555557</v>
          </cell>
        </row>
        <row r="26">
          <cell r="I26">
            <v>1</v>
          </cell>
          <cell r="K26">
            <v>43132</v>
          </cell>
          <cell r="M26">
            <v>1</v>
          </cell>
          <cell r="N26">
            <v>0.25</v>
          </cell>
        </row>
        <row r="27">
          <cell r="I27">
            <v>1</v>
          </cell>
          <cell r="K27">
            <v>43132</v>
          </cell>
          <cell r="M27">
            <v>1</v>
          </cell>
          <cell r="N27">
            <v>0.25</v>
          </cell>
        </row>
        <row r="28">
          <cell r="I28">
            <v>1</v>
          </cell>
          <cell r="K28">
            <v>43132</v>
          </cell>
          <cell r="M28">
            <v>1</v>
          </cell>
          <cell r="N28">
            <v>0.25</v>
          </cell>
        </row>
        <row r="29">
          <cell r="M29">
            <v>1</v>
          </cell>
          <cell r="N29">
            <v>0.33333333333333331</v>
          </cell>
        </row>
        <row r="30">
          <cell r="M30">
            <v>30</v>
          </cell>
          <cell r="N30">
            <v>0.3</v>
          </cell>
          <cell r="Q30">
            <v>158410000</v>
          </cell>
        </row>
        <row r="31">
          <cell r="I31">
            <v>1</v>
          </cell>
          <cell r="K31">
            <v>43132</v>
          </cell>
          <cell r="M31">
            <v>1</v>
          </cell>
          <cell r="N31">
            <v>0.25</v>
          </cell>
        </row>
        <row r="32">
          <cell r="I32">
            <v>1</v>
          </cell>
          <cell r="K32">
            <v>43132</v>
          </cell>
          <cell r="M32">
            <v>0</v>
          </cell>
          <cell r="N32">
            <v>0.25</v>
          </cell>
        </row>
        <row r="33">
          <cell r="M33">
            <v>17</v>
          </cell>
          <cell r="N33">
            <v>0.24285714285714285</v>
          </cell>
        </row>
        <row r="34">
          <cell r="M34">
            <v>29</v>
          </cell>
          <cell r="N34">
            <v>0.41428571428571431</v>
          </cell>
        </row>
        <row r="35">
          <cell r="M35">
            <v>304</v>
          </cell>
          <cell r="N35">
            <v>0.38</v>
          </cell>
        </row>
        <row r="36">
          <cell r="M36">
            <v>12</v>
          </cell>
          <cell r="N36">
            <v>0.13333333333333333</v>
          </cell>
        </row>
        <row r="37">
          <cell r="M37">
            <v>377</v>
          </cell>
          <cell r="N37">
            <v>0.24528301886792453</v>
          </cell>
          <cell r="T37" t="str">
            <v xml:space="preserve">Solicitud área: En la descripción de la actividad se solicitó suprimir: "a 181  organizaciones de primer nivel , 531 del segundo nivel y 825 de tercer nivel y/o requerimiento (560 fondos de empleados 977 demás organizaciones)".
Aprobación Comité: Descripción de la actividad:
“Hacer evaluaciones jurídicas control de legalidad y / o requerimientos a organizaciones de primer, segundo y tercer nivel”.
</v>
          </cell>
        </row>
        <row r="38">
          <cell r="M38">
            <v>127</v>
          </cell>
          <cell r="N38">
            <v>9.071428571428572E-2</v>
          </cell>
        </row>
        <row r="39">
          <cell r="M39">
            <v>298</v>
          </cell>
          <cell r="N39">
            <v>0.31368421052631579</v>
          </cell>
        </row>
        <row r="40">
          <cell r="M40">
            <v>0.5</v>
          </cell>
          <cell r="N40">
            <v>0.25</v>
          </cell>
        </row>
        <row r="41">
          <cell r="M41">
            <v>220</v>
          </cell>
          <cell r="N41">
            <v>0.22</v>
          </cell>
        </row>
        <row r="42">
          <cell r="M42">
            <v>4</v>
          </cell>
          <cell r="N42">
            <v>2.6666666666666666E-3</v>
          </cell>
          <cell r="T42" t="str">
            <v xml:space="preserve">Solicitud área: Es necesario que la actividad apunte a la estrategia prevista en el Plan Estratégico Institucional 2014-2018, la cual señala: “identificar  organizaciones  del  sector solidario  activas    que    no    estén reportando       información a la Superintendencia”, razón por la cual se solicitó ajustar la descripción de la actividad a: “Realizar requerimientos electrónicos a entidades solidarias identificadas en Confecámaras con registro mercantil vigente y que no están reportando información financiera con corte a diciembre 31 de 2017”. Así mismo, se solicitó modificar el indicador.
Aprobación Comité: 
Descripción de la actividad: “Realizar requerimientos electrónicos a entidades solidarias identificadas en Confecámaras con registro mercantil vigente y que no están reportando información financiera con corte a diciembre 31 de 2017”.
Fórmula de indicador: (N°  de requerimentos realizados / N° de entidades a requerir).
</v>
          </cell>
        </row>
        <row r="43">
          <cell r="N43">
            <v>0</v>
          </cell>
        </row>
        <row r="44">
          <cell r="M44">
            <v>0.5</v>
          </cell>
          <cell r="N44">
            <v>0.5</v>
          </cell>
        </row>
        <row r="45">
          <cell r="M45">
            <v>1</v>
          </cell>
          <cell r="N45">
            <v>0.5</v>
          </cell>
        </row>
        <row r="46">
          <cell r="M46">
            <v>0.3</v>
          </cell>
          <cell r="N46">
            <v>0.3</v>
          </cell>
        </row>
        <row r="47">
          <cell r="M47">
            <v>1</v>
          </cell>
          <cell r="N47">
            <v>1</v>
          </cell>
          <cell r="T47" t="str">
            <v xml:space="preserve">Solicitud área:  Teniendo en cuenta que se realizaron jornadas analfistas, se solicitó modificar el indicador así: (No. de sensibilizaciones ejecutadas/ No. de sensibilizaciones programadas).
Aprobación comité:
 Fórmula del indicador: “(No. de sensibilizaciones ejecutadas/ No. de sensibilizaciones programadas)”.
</v>
          </cell>
        </row>
        <row r="48">
          <cell r="M48">
            <v>2</v>
          </cell>
          <cell r="N48">
            <v>1</v>
          </cell>
        </row>
        <row r="49">
          <cell r="M49">
            <v>0</v>
          </cell>
          <cell r="N49">
            <v>0</v>
          </cell>
          <cell r="Q49">
            <v>12753333</v>
          </cell>
        </row>
        <row r="50">
          <cell r="N50">
            <v>0</v>
          </cell>
          <cell r="Q50">
            <v>89912667</v>
          </cell>
        </row>
        <row r="51">
          <cell r="N51">
            <v>0</v>
          </cell>
          <cell r="Q51">
            <v>20995333</v>
          </cell>
        </row>
        <row r="52">
          <cell r="M52">
            <v>4</v>
          </cell>
          <cell r="N52">
            <v>1</v>
          </cell>
          <cell r="Q52">
            <v>29601000</v>
          </cell>
        </row>
        <row r="53">
          <cell r="N53">
            <v>0</v>
          </cell>
          <cell r="Q53">
            <v>0</v>
          </cell>
        </row>
        <row r="54">
          <cell r="M54">
            <v>2.4</v>
          </cell>
          <cell r="N54">
            <v>0.79999999999999993</v>
          </cell>
          <cell r="Q54">
            <v>0</v>
          </cell>
        </row>
        <row r="55">
          <cell r="N55">
            <v>0</v>
          </cell>
        </row>
        <row r="56">
          <cell r="M56">
            <v>0.25</v>
          </cell>
          <cell r="N56">
            <v>0.25</v>
          </cell>
          <cell r="Q56">
            <v>7381333</v>
          </cell>
        </row>
        <row r="57">
          <cell r="M57">
            <v>0</v>
          </cell>
          <cell r="N57">
            <v>0</v>
          </cell>
          <cell r="Q57">
            <v>5341000</v>
          </cell>
        </row>
        <row r="58">
          <cell r="N58">
            <v>0</v>
          </cell>
          <cell r="Q58">
            <v>27800867</v>
          </cell>
        </row>
        <row r="59">
          <cell r="M59">
            <v>0.2</v>
          </cell>
          <cell r="N59">
            <v>0.2</v>
          </cell>
          <cell r="Q59">
            <v>5341000</v>
          </cell>
        </row>
        <row r="60">
          <cell r="M60">
            <v>0.25</v>
          </cell>
          <cell r="N60">
            <v>0.25</v>
          </cell>
          <cell r="Q60">
            <v>26170333.333333332</v>
          </cell>
          <cell r="T60" t="str">
            <v xml:space="preserve">Solicitud área: En la dependencia responsable se asignó a la Oficina Asesora de Planeación y Sistemas. La funcionaria responsable del sistema Isolución solicitó que se adicionara a todos los responsables d elos procesos.
Aprobación comité:  
 Responsables: “Oficina Asesora de Planeación y Sistemas y todos los responsables de los procesos”.
</v>
          </cell>
        </row>
        <row r="61">
          <cell r="I61">
            <v>1</v>
          </cell>
          <cell r="K61">
            <v>43101</v>
          </cell>
          <cell r="M61">
            <v>0</v>
          </cell>
          <cell r="N61">
            <v>0.25</v>
          </cell>
          <cell r="Q61">
            <v>0</v>
          </cell>
        </row>
        <row r="62">
          <cell r="M62">
            <v>0.15</v>
          </cell>
          <cell r="N62">
            <v>0.15</v>
          </cell>
          <cell r="Q62">
            <v>0</v>
          </cell>
        </row>
        <row r="63">
          <cell r="M63">
            <v>0.3</v>
          </cell>
          <cell r="N63">
            <v>0.3</v>
          </cell>
          <cell r="Q63">
            <v>0</v>
          </cell>
        </row>
        <row r="64">
          <cell r="N64">
            <v>0</v>
          </cell>
          <cell r="Q64">
            <v>23369500</v>
          </cell>
        </row>
        <row r="65">
          <cell r="N65">
            <v>0</v>
          </cell>
          <cell r="Q65">
            <v>6677000</v>
          </cell>
        </row>
        <row r="66">
          <cell r="M66">
            <v>0</v>
          </cell>
          <cell r="N66">
            <v>0</v>
          </cell>
          <cell r="Q66">
            <v>0</v>
          </cell>
        </row>
        <row r="67">
          <cell r="M67">
            <v>1</v>
          </cell>
          <cell r="N67">
            <v>0.33333333333333331</v>
          </cell>
          <cell r="Q67">
            <v>12019000</v>
          </cell>
        </row>
        <row r="68">
          <cell r="M68">
            <v>0.1</v>
          </cell>
          <cell r="N68">
            <v>0.1</v>
          </cell>
          <cell r="Q68">
            <v>10593800</v>
          </cell>
        </row>
        <row r="69">
          <cell r="M69">
            <v>0.15</v>
          </cell>
          <cell r="N69">
            <v>0.15</v>
          </cell>
          <cell r="Q69">
            <v>7714667</v>
          </cell>
        </row>
        <row r="70">
          <cell r="M70">
            <v>0.2</v>
          </cell>
          <cell r="N70">
            <v>0.2</v>
          </cell>
          <cell r="Q70">
            <v>2670500</v>
          </cell>
        </row>
        <row r="71">
          <cell r="M71">
            <v>0</v>
          </cell>
          <cell r="N71">
            <v>0</v>
          </cell>
        </row>
        <row r="72">
          <cell r="M72">
            <v>0.72</v>
          </cell>
          <cell r="N72">
            <v>0.36</v>
          </cell>
          <cell r="Q72">
            <v>4339500</v>
          </cell>
        </row>
        <row r="73">
          <cell r="M73">
            <v>0.3</v>
          </cell>
          <cell r="N73">
            <v>0.36363636363636365</v>
          </cell>
          <cell r="Q73">
            <v>6666666.666666667</v>
          </cell>
        </row>
        <row r="74">
          <cell r="M74">
            <v>0</v>
          </cell>
          <cell r="N74">
            <v>0</v>
          </cell>
          <cell r="Q74">
            <v>0</v>
          </cell>
        </row>
        <row r="75">
          <cell r="M75">
            <v>0.6</v>
          </cell>
          <cell r="N75">
            <v>0.6</v>
          </cell>
          <cell r="Q75">
            <v>18409200</v>
          </cell>
        </row>
        <row r="76">
          <cell r="M76">
            <v>0.5</v>
          </cell>
          <cell r="N76">
            <v>0.5</v>
          </cell>
          <cell r="Q76">
            <v>0</v>
          </cell>
        </row>
        <row r="77">
          <cell r="M77">
            <v>0</v>
          </cell>
          <cell r="N77">
            <v>0</v>
          </cell>
          <cell r="Q77">
            <v>0</v>
          </cell>
        </row>
        <row r="78">
          <cell r="M78">
            <v>0</v>
          </cell>
          <cell r="N78">
            <v>0</v>
          </cell>
          <cell r="Q78">
            <v>0</v>
          </cell>
        </row>
        <row r="79">
          <cell r="M79">
            <v>0</v>
          </cell>
          <cell r="N79">
            <v>0</v>
          </cell>
          <cell r="Q79">
            <v>0</v>
          </cell>
        </row>
        <row r="80">
          <cell r="M80">
            <v>0</v>
          </cell>
          <cell r="N80">
            <v>0</v>
          </cell>
          <cell r="Q80">
            <v>0</v>
          </cell>
        </row>
        <row r="81">
          <cell r="N81">
            <v>0</v>
          </cell>
        </row>
        <row r="82">
          <cell r="M82">
            <v>0.25</v>
          </cell>
          <cell r="N82">
            <v>0.25</v>
          </cell>
        </row>
        <row r="83">
          <cell r="M83">
            <v>1</v>
          </cell>
          <cell r="N83">
            <v>0.01</v>
          </cell>
        </row>
        <row r="84">
          <cell r="M84">
            <v>1</v>
          </cell>
          <cell r="N84">
            <v>0.01</v>
          </cell>
        </row>
        <row r="85">
          <cell r="M85">
            <v>0.3</v>
          </cell>
          <cell r="N85">
            <v>0.3</v>
          </cell>
        </row>
        <row r="86">
          <cell r="N86">
            <v>0</v>
          </cell>
        </row>
        <row r="87">
          <cell r="N87">
            <v>0</v>
          </cell>
        </row>
        <row r="88">
          <cell r="M88">
            <v>1</v>
          </cell>
          <cell r="N88">
            <v>0.5</v>
          </cell>
        </row>
        <row r="89">
          <cell r="N89">
            <v>0</v>
          </cell>
        </row>
        <row r="90">
          <cell r="N90">
            <v>0</v>
          </cell>
        </row>
        <row r="91">
          <cell r="M91">
            <v>1</v>
          </cell>
          <cell r="N91">
            <v>0.33333333333333331</v>
          </cell>
        </row>
        <row r="92">
          <cell r="N92">
            <v>0</v>
          </cell>
        </row>
        <row r="93">
          <cell r="N93">
            <v>0</v>
          </cell>
          <cell r="T93" t="str">
            <v xml:space="preserve">Solicitud área:  Para medir las acciones de promoción en la conformación de veedurías ciudadanas se utilizó un indicador que no concuerda con la actividad descrita, de tal forma que se solicitó ajustar la fórmula así: (No. de acciones de promoción realizadas/ No. de acciones de promoción programadas). Así mismo, se solicitó incluir como responsable a la Oficina de Comunicaciones.
Aprobación comité: 
Fórmula del indicador:  (N° de acciones de promoción realizadas/ N° de acciones de promoción programadas).
Responsables: Grupo de  Servicio al Ciudadano - Delegatura para la supervisión del ahorro y la forma asociativa, el Despacho y Oficina de Comunicaciones.
</v>
          </cell>
        </row>
        <row r="94">
          <cell r="M94">
            <v>0.1</v>
          </cell>
          <cell r="N94">
            <v>0.1</v>
          </cell>
        </row>
        <row r="95">
          <cell r="M95">
            <v>0</v>
          </cell>
          <cell r="N95">
            <v>0</v>
          </cell>
        </row>
        <row r="96">
          <cell r="I96">
            <v>1</v>
          </cell>
          <cell r="K96">
            <v>43132</v>
          </cell>
          <cell r="M96">
            <v>0</v>
          </cell>
          <cell r="N96">
            <v>0.25</v>
          </cell>
        </row>
        <row r="97">
          <cell r="I97">
            <v>1</v>
          </cell>
          <cell r="K97">
            <v>43132</v>
          </cell>
          <cell r="M97">
            <v>0</v>
          </cell>
          <cell r="N97">
            <v>0.25</v>
          </cell>
        </row>
        <row r="98">
          <cell r="M98">
            <v>0.15</v>
          </cell>
          <cell r="N98">
            <v>0.15</v>
          </cell>
        </row>
        <row r="99">
          <cell r="M99">
            <v>0.6</v>
          </cell>
          <cell r="N99">
            <v>0.3</v>
          </cell>
          <cell r="T99" t="str">
            <v xml:space="preserve">Solicitud área:  En la descripción de la actividad se solicitó suprimir el tema de NIF, en la actualización de la Circular Básica Contable y Financiera y Circular Básica Jurídica, el cual no se alcanza a desarrollar a diciembre de 2018.
Aprobación comité:
Descripción de la actividad: "Revisar y/o actualizar la Circular Básica Contable y Financiera y Circular Básica Jurídica, en cuanto SARL Y SARLAFT”.
</v>
          </cell>
        </row>
        <row r="100">
          <cell r="N100">
            <v>0</v>
          </cell>
        </row>
        <row r="101">
          <cell r="M101">
            <v>0</v>
          </cell>
          <cell r="N101">
            <v>0</v>
          </cell>
        </row>
        <row r="102">
          <cell r="M102">
            <v>0.7</v>
          </cell>
          <cell r="N102">
            <v>0.7</v>
          </cell>
        </row>
        <row r="103">
          <cell r="M103">
            <v>0</v>
          </cell>
          <cell r="N103">
            <v>0</v>
          </cell>
        </row>
        <row r="104">
          <cell r="M104">
            <v>0</v>
          </cell>
          <cell r="N104">
            <v>0</v>
          </cell>
        </row>
        <row r="105">
          <cell r="M105">
            <v>0</v>
          </cell>
          <cell r="N105">
            <v>0</v>
          </cell>
        </row>
        <row r="106">
          <cell r="M106">
            <v>3</v>
          </cell>
          <cell r="N106">
            <v>0.25</v>
          </cell>
        </row>
        <row r="107">
          <cell r="M107">
            <v>14</v>
          </cell>
          <cell r="N107">
            <v>0.26923076923076922</v>
          </cell>
        </row>
        <row r="108">
          <cell r="M108">
            <v>26</v>
          </cell>
          <cell r="N108">
            <v>0.5</v>
          </cell>
        </row>
        <row r="109">
          <cell r="M109">
            <v>0</v>
          </cell>
          <cell r="N109">
            <v>0</v>
          </cell>
        </row>
        <row r="110">
          <cell r="M110">
            <v>0</v>
          </cell>
          <cell r="N110">
            <v>0</v>
          </cell>
          <cell r="T110" t="str">
            <v xml:space="preserve">Solicitud área: Para medir la promoción de alianzas estratégicas y de cooperación técnica con organizaciones internacionales se utilizó un indicador que no concuerda con la actividad, de tal forma que se solicitó su ajuste así: (No. de promociones realizadas/ No. de promociones programadas).
Aprobación comité: 
Fórmula del Indicador: (No. de promociones realizadas/ No. de promociones programadas).
</v>
          </cell>
        </row>
        <row r="111">
          <cell r="N111">
            <v>0</v>
          </cell>
          <cell r="T111" t="str">
            <v xml:space="preserve">Solicitud área: Se solicitó ampliar la fecha de terminación de esta actividad a 31/12/2018. .
Aprobación comité:
Fecha de finalización: 31-dic-18
</v>
          </cell>
        </row>
        <row r="112">
          <cell r="M112">
            <v>0.25</v>
          </cell>
          <cell r="N112">
            <v>0.25</v>
          </cell>
        </row>
        <row r="113">
          <cell r="N113">
            <v>0</v>
          </cell>
          <cell r="T113" t="str">
            <v xml:space="preserve">Solicitud área: Se solicitó ampliar fecha de finalización al 31/12/2018, teniendo en cuenta que se incluirán  formatos adicionales de Talento Humano.
Aprobación comité:Fecha de finalización al 31/12/2018 </v>
          </cell>
        </row>
        <row r="114">
          <cell r="I114">
            <v>1</v>
          </cell>
          <cell r="K114">
            <v>43132</v>
          </cell>
          <cell r="N114">
            <v>0.25</v>
          </cell>
        </row>
        <row r="115">
          <cell r="N115">
            <v>0</v>
          </cell>
          <cell r="T115" t="str">
            <v>Solicitud área:  La dependencia reportó que, “no se alcanzará a terminar la fase de implementación del modelo de evaluación de gestión, motivo por el cual solicitó suprimir la palabra implementación en la actividad”.
Aprobación comité:  
Descripción de la actividad: “Elaborar y adoptar el modelo de evaluación de gestión”.</v>
          </cell>
        </row>
        <row r="116">
          <cell r="N116">
            <v>0</v>
          </cell>
        </row>
        <row r="117">
          <cell r="N117">
            <v>0</v>
          </cell>
        </row>
        <row r="118">
          <cell r="N118">
            <v>0</v>
          </cell>
        </row>
        <row r="119">
          <cell r="N119">
            <v>0</v>
          </cell>
        </row>
        <row r="120">
          <cell r="N120">
            <v>0</v>
          </cell>
        </row>
        <row r="121">
          <cell r="M121">
            <v>0.3</v>
          </cell>
          <cell r="N121">
            <v>0.3</v>
          </cell>
        </row>
        <row r="122">
          <cell r="N122">
            <v>0</v>
          </cell>
          <cell r="T122" t="str">
            <v>Solicitud área: La dependencia solicitó modificar el indicador así: (Monto ejecutado/ Monto presupuestado)*100 y la meta "30%".
Aprobación comité:  
Meta: 30% 
Formula del Indicador: (Monto ejecutado/ Monto presupuestado)*100.</v>
          </cell>
        </row>
        <row r="123">
          <cell r="N123">
            <v>0</v>
          </cell>
        </row>
        <row r="124">
          <cell r="M124">
            <v>25</v>
          </cell>
          <cell r="N124">
            <v>0.28409090909090912</v>
          </cell>
        </row>
        <row r="125">
          <cell r="M125">
            <v>2</v>
          </cell>
          <cell r="N125">
            <v>0.33333333333333331</v>
          </cell>
        </row>
        <row r="126">
          <cell r="M126">
            <v>3</v>
          </cell>
          <cell r="N126">
            <v>0.1875</v>
          </cell>
        </row>
      </sheetData>
      <sheetData sheetId="8">
        <row r="8">
          <cell r="N8">
            <v>0</v>
          </cell>
        </row>
        <row r="9">
          <cell r="N9">
            <v>0</v>
          </cell>
        </row>
        <row r="10">
          <cell r="N10">
            <v>0</v>
          </cell>
        </row>
        <row r="11">
          <cell r="N11">
            <v>0</v>
          </cell>
        </row>
        <row r="12">
          <cell r="N12">
            <v>0</v>
          </cell>
        </row>
        <row r="13">
          <cell r="N13">
            <v>0</v>
          </cell>
        </row>
        <row r="14">
          <cell r="N14">
            <v>0</v>
          </cell>
        </row>
        <row r="15">
          <cell r="N15">
            <v>0</v>
          </cell>
        </row>
        <row r="16">
          <cell r="N16">
            <v>0</v>
          </cell>
        </row>
        <row r="17">
          <cell r="N17">
            <v>0</v>
          </cell>
        </row>
        <row r="18">
          <cell r="N18">
            <v>0</v>
          </cell>
        </row>
        <row r="19">
          <cell r="N19">
            <v>0</v>
          </cell>
        </row>
        <row r="20">
          <cell r="N20">
            <v>0</v>
          </cell>
        </row>
        <row r="21">
          <cell r="N21">
            <v>0</v>
          </cell>
        </row>
        <row r="22">
          <cell r="N22">
            <v>0</v>
          </cell>
        </row>
        <row r="23">
          <cell r="N23">
            <v>0</v>
          </cell>
        </row>
        <row r="24">
          <cell r="N24">
            <v>0</v>
          </cell>
        </row>
        <row r="25">
          <cell r="N25">
            <v>0</v>
          </cell>
        </row>
        <row r="26">
          <cell r="N26">
            <v>0</v>
          </cell>
        </row>
        <row r="27">
          <cell r="N27">
            <v>0</v>
          </cell>
        </row>
        <row r="28">
          <cell r="N28">
            <v>0</v>
          </cell>
        </row>
        <row r="29">
          <cell r="N29">
            <v>0</v>
          </cell>
        </row>
        <row r="30">
          <cell r="N30">
            <v>0</v>
          </cell>
        </row>
        <row r="31">
          <cell r="N31">
            <v>0</v>
          </cell>
        </row>
        <row r="32">
          <cell r="N32">
            <v>0</v>
          </cell>
        </row>
        <row r="33">
          <cell r="N33">
            <v>0</v>
          </cell>
        </row>
        <row r="34">
          <cell r="N34">
            <v>0</v>
          </cell>
        </row>
        <row r="35">
          <cell r="N35">
            <v>0</v>
          </cell>
        </row>
        <row r="36">
          <cell r="N36">
            <v>0</v>
          </cell>
        </row>
        <row r="37">
          <cell r="N37">
            <v>0</v>
          </cell>
        </row>
        <row r="38">
          <cell r="N38">
            <v>0</v>
          </cell>
        </row>
        <row r="39">
          <cell r="N39">
            <v>0</v>
          </cell>
        </row>
        <row r="40">
          <cell r="N40">
            <v>0</v>
          </cell>
        </row>
        <row r="41">
          <cell r="N41">
            <v>0</v>
          </cell>
        </row>
        <row r="42">
          <cell r="N42">
            <v>0</v>
          </cell>
        </row>
        <row r="43">
          <cell r="N43">
            <v>0</v>
          </cell>
        </row>
        <row r="44">
          <cell r="N44">
            <v>0</v>
          </cell>
        </row>
        <row r="45">
          <cell r="N45">
            <v>0</v>
          </cell>
        </row>
        <row r="46">
          <cell r="N46">
            <v>0</v>
          </cell>
        </row>
        <row r="47">
          <cell r="N47">
            <v>0</v>
          </cell>
        </row>
        <row r="48">
          <cell r="N48">
            <v>0</v>
          </cell>
        </row>
        <row r="49">
          <cell r="N49">
            <v>0</v>
          </cell>
        </row>
        <row r="50">
          <cell r="N50">
            <v>0</v>
          </cell>
        </row>
        <row r="51">
          <cell r="N51">
            <v>0</v>
          </cell>
        </row>
        <row r="52">
          <cell r="N52">
            <v>0</v>
          </cell>
        </row>
        <row r="53">
          <cell r="N53">
            <v>0</v>
          </cell>
        </row>
        <row r="54">
          <cell r="N54">
            <v>0</v>
          </cell>
        </row>
        <row r="55">
          <cell r="N55">
            <v>0</v>
          </cell>
        </row>
        <row r="56">
          <cell r="N56">
            <v>0</v>
          </cell>
        </row>
        <row r="57">
          <cell r="N57">
            <v>0</v>
          </cell>
        </row>
        <row r="58">
          <cell r="N58">
            <v>0</v>
          </cell>
        </row>
        <row r="59">
          <cell r="N59">
            <v>0</v>
          </cell>
        </row>
        <row r="60">
          <cell r="N60">
            <v>0</v>
          </cell>
        </row>
        <row r="61">
          <cell r="N61">
            <v>0</v>
          </cell>
        </row>
        <row r="62">
          <cell r="N62">
            <v>0</v>
          </cell>
        </row>
        <row r="63">
          <cell r="N63">
            <v>0</v>
          </cell>
        </row>
        <row r="64">
          <cell r="N64">
            <v>0</v>
          </cell>
        </row>
        <row r="65">
          <cell r="N65">
            <v>0</v>
          </cell>
        </row>
        <row r="66">
          <cell r="N66">
            <v>0</v>
          </cell>
        </row>
        <row r="67">
          <cell r="N67">
            <v>0</v>
          </cell>
        </row>
        <row r="68">
          <cell r="N68">
            <v>0</v>
          </cell>
        </row>
        <row r="69">
          <cell r="N69">
            <v>0</v>
          </cell>
        </row>
        <row r="70">
          <cell r="N70">
            <v>0</v>
          </cell>
        </row>
        <row r="71">
          <cell r="N71">
            <v>0</v>
          </cell>
        </row>
        <row r="72">
          <cell r="N72">
            <v>0</v>
          </cell>
        </row>
        <row r="73">
          <cell r="N73">
            <v>0</v>
          </cell>
        </row>
        <row r="74">
          <cell r="N74">
            <v>0</v>
          </cell>
        </row>
        <row r="75">
          <cell r="N75">
            <v>0</v>
          </cell>
        </row>
        <row r="76">
          <cell r="N76">
            <v>0</v>
          </cell>
        </row>
        <row r="77">
          <cell r="N77">
            <v>0</v>
          </cell>
        </row>
        <row r="78">
          <cell r="N78">
            <v>0</v>
          </cell>
        </row>
        <row r="79">
          <cell r="N79">
            <v>0</v>
          </cell>
        </row>
        <row r="80">
          <cell r="N80">
            <v>0</v>
          </cell>
        </row>
        <row r="81">
          <cell r="N81">
            <v>0</v>
          </cell>
        </row>
        <row r="82">
          <cell r="N82">
            <v>0</v>
          </cell>
        </row>
        <row r="83">
          <cell r="N83">
            <v>0</v>
          </cell>
        </row>
        <row r="84">
          <cell r="N84">
            <v>0</v>
          </cell>
        </row>
        <row r="85">
          <cell r="N85">
            <v>0</v>
          </cell>
        </row>
        <row r="86">
          <cell r="N86">
            <v>0</v>
          </cell>
        </row>
        <row r="87">
          <cell r="N87">
            <v>0</v>
          </cell>
        </row>
        <row r="88">
          <cell r="N88">
            <v>0</v>
          </cell>
        </row>
        <row r="89">
          <cell r="N89">
            <v>0</v>
          </cell>
        </row>
        <row r="90">
          <cell r="N90">
            <v>0</v>
          </cell>
        </row>
        <row r="91">
          <cell r="N91">
            <v>0</v>
          </cell>
        </row>
        <row r="92">
          <cell r="N92">
            <v>0</v>
          </cell>
        </row>
        <row r="93">
          <cell r="N93">
            <v>0</v>
          </cell>
        </row>
        <row r="94">
          <cell r="N94">
            <v>0</v>
          </cell>
        </row>
        <row r="95">
          <cell r="N95">
            <v>0</v>
          </cell>
        </row>
        <row r="96">
          <cell r="N96">
            <v>0</v>
          </cell>
        </row>
        <row r="97">
          <cell r="N97">
            <v>0</v>
          </cell>
        </row>
        <row r="98">
          <cell r="N98">
            <v>0</v>
          </cell>
        </row>
        <row r="99">
          <cell r="N99">
            <v>0</v>
          </cell>
        </row>
        <row r="100">
          <cell r="N100">
            <v>0</v>
          </cell>
        </row>
        <row r="101">
          <cell r="N101">
            <v>0</v>
          </cell>
        </row>
        <row r="102">
          <cell r="N102">
            <v>0</v>
          </cell>
        </row>
        <row r="103">
          <cell r="N103">
            <v>0</v>
          </cell>
        </row>
        <row r="104">
          <cell r="N104">
            <v>0</v>
          </cell>
        </row>
        <row r="105">
          <cell r="N105">
            <v>0</v>
          </cell>
        </row>
        <row r="106">
          <cell r="N106">
            <v>0</v>
          </cell>
        </row>
        <row r="107">
          <cell r="N107">
            <v>0</v>
          </cell>
        </row>
        <row r="108">
          <cell r="N108">
            <v>0</v>
          </cell>
        </row>
        <row r="109">
          <cell r="N109">
            <v>0</v>
          </cell>
        </row>
        <row r="110">
          <cell r="N110">
            <v>0</v>
          </cell>
        </row>
        <row r="111">
          <cell r="N111">
            <v>0</v>
          </cell>
        </row>
        <row r="112">
          <cell r="N112">
            <v>0</v>
          </cell>
        </row>
        <row r="113">
          <cell r="N113">
            <v>0</v>
          </cell>
        </row>
        <row r="114">
          <cell r="N114">
            <v>0</v>
          </cell>
        </row>
        <row r="115">
          <cell r="N115">
            <v>0</v>
          </cell>
        </row>
        <row r="116">
          <cell r="N116">
            <v>0</v>
          </cell>
        </row>
        <row r="117">
          <cell r="N117">
            <v>0</v>
          </cell>
        </row>
        <row r="118">
          <cell r="N118">
            <v>0</v>
          </cell>
        </row>
        <row r="119">
          <cell r="N119">
            <v>0</v>
          </cell>
        </row>
        <row r="120">
          <cell r="N120">
            <v>0</v>
          </cell>
        </row>
        <row r="121">
          <cell r="N121">
            <v>0</v>
          </cell>
        </row>
        <row r="122">
          <cell r="N122">
            <v>0</v>
          </cell>
        </row>
        <row r="123">
          <cell r="N123">
            <v>0</v>
          </cell>
        </row>
        <row r="124">
          <cell r="N124">
            <v>0</v>
          </cell>
        </row>
        <row r="125">
          <cell r="N125">
            <v>0</v>
          </cell>
        </row>
        <row r="126">
          <cell r="N126">
            <v>0</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L1000"/>
  <sheetViews>
    <sheetView showGridLines="0" tabSelected="1" zoomScale="70" zoomScaleNormal="70" workbookViewId="0">
      <pane xSplit="5" ySplit="9" topLeftCell="AB10" activePane="bottomRight" state="frozen"/>
      <selection pane="topRight" activeCell="F1" sqref="F1"/>
      <selection pane="bottomLeft" activeCell="A10" sqref="A10"/>
      <selection pane="bottomRight" activeCell="E127" sqref="E127"/>
    </sheetView>
  </sheetViews>
  <sheetFormatPr baseColWidth="10" defaultColWidth="14.42578125" defaultRowHeight="15" customHeight="1"/>
  <cols>
    <col min="1" max="1" width="16" style="8" customWidth="1"/>
    <col min="2" max="2" width="21.28515625" style="8" customWidth="1"/>
    <col min="3" max="3" width="22.7109375" style="8" customWidth="1"/>
    <col min="4" max="4" width="37" style="8" customWidth="1"/>
    <col min="5" max="5" width="18.42578125" style="8" customWidth="1"/>
    <col min="6" max="6" width="56.42578125" style="8" customWidth="1"/>
    <col min="7" max="7" width="32.28515625" style="8" customWidth="1"/>
    <col min="8" max="8" width="27.5703125" style="8" customWidth="1"/>
    <col min="9" max="9" width="18.140625" style="8" customWidth="1"/>
    <col min="10" max="10" width="17.5703125" style="8" customWidth="1"/>
    <col min="11" max="11" width="18.5703125" style="8" customWidth="1"/>
    <col min="12" max="12" width="12.5703125" style="8" customWidth="1"/>
    <col min="13" max="13" width="16.5703125" style="8" customWidth="1"/>
    <col min="14" max="14" width="15.140625" style="8" customWidth="1"/>
    <col min="15" max="15" width="17.28515625" style="8" customWidth="1"/>
    <col min="16" max="22" width="15.140625" style="8" customWidth="1"/>
    <col min="23" max="23" width="17.28515625" style="8" customWidth="1"/>
    <col min="24" max="24" width="18.5703125" style="8" customWidth="1"/>
    <col min="25" max="25" width="16.5703125" style="8" customWidth="1"/>
    <col min="26" max="26" width="13.85546875" style="8" customWidth="1"/>
    <col min="27" max="27" width="19.5703125" style="8" customWidth="1"/>
    <col min="28" max="28" width="95.5703125" style="8" customWidth="1"/>
    <col min="29" max="29" width="30.28515625" style="8" customWidth="1"/>
    <col min="30" max="30" width="27" style="8" customWidth="1"/>
    <col min="31" max="31" width="28.140625" style="8" customWidth="1"/>
    <col min="32" max="36" width="15.140625" style="8" customWidth="1"/>
    <col min="37" max="37" width="5.5703125" style="8" customWidth="1"/>
    <col min="38" max="38" width="15.140625" style="8" customWidth="1"/>
    <col min="39" max="16384" width="14.42578125" style="8"/>
  </cols>
  <sheetData>
    <row r="1" spans="1:38" ht="105" customHeight="1">
      <c r="A1" s="1"/>
      <c r="B1" s="2"/>
      <c r="C1" s="2"/>
      <c r="D1" s="2"/>
      <c r="E1" s="2"/>
      <c r="F1" s="3" t="s">
        <v>0</v>
      </c>
      <c r="G1" s="4"/>
      <c r="H1" s="4"/>
      <c r="I1" s="4"/>
      <c r="J1" s="4"/>
      <c r="K1" s="4"/>
      <c r="L1" s="4"/>
      <c r="M1" s="4"/>
      <c r="N1" s="4"/>
      <c r="O1" s="4"/>
      <c r="P1" s="4"/>
      <c r="Q1" s="4"/>
      <c r="R1" s="4"/>
      <c r="S1" s="4"/>
      <c r="T1" s="4"/>
      <c r="U1" s="4"/>
      <c r="V1" s="4"/>
      <c r="W1" s="4"/>
      <c r="X1" s="4"/>
      <c r="Y1" s="4"/>
      <c r="Z1" s="4"/>
      <c r="AA1" s="4"/>
      <c r="AB1" s="5"/>
      <c r="AC1" s="6" t="s">
        <v>1</v>
      </c>
      <c r="AD1" s="4"/>
      <c r="AE1" s="5"/>
      <c r="AF1" s="7"/>
      <c r="AG1" s="7"/>
      <c r="AH1" s="7"/>
      <c r="AI1" s="7"/>
      <c r="AJ1" s="7"/>
      <c r="AK1" s="7"/>
      <c r="AL1" s="7"/>
    </row>
    <row r="2" spans="1:38" ht="15.75" customHeight="1" thickBot="1">
      <c r="A2" s="9"/>
      <c r="B2" s="10"/>
      <c r="C2" s="10"/>
      <c r="D2" s="10"/>
      <c r="E2" s="10"/>
      <c r="F2" s="11"/>
      <c r="G2" s="12"/>
      <c r="H2" s="12"/>
      <c r="I2" s="12"/>
      <c r="J2" s="12"/>
      <c r="K2" s="12"/>
      <c r="L2" s="12"/>
      <c r="M2" s="12"/>
      <c r="N2" s="12"/>
      <c r="O2" s="12"/>
      <c r="P2" s="12"/>
      <c r="Q2" s="12"/>
      <c r="R2" s="12"/>
      <c r="S2" s="12"/>
      <c r="T2" s="12"/>
      <c r="U2" s="12"/>
      <c r="V2" s="12"/>
      <c r="W2" s="12"/>
      <c r="X2" s="12"/>
      <c r="Y2" s="12"/>
      <c r="Z2" s="12"/>
      <c r="AA2" s="12"/>
      <c r="AB2" s="13"/>
      <c r="AC2" s="12"/>
      <c r="AD2" s="12"/>
      <c r="AE2" s="13"/>
      <c r="AF2" s="7"/>
      <c r="AG2" s="7"/>
      <c r="AH2" s="7"/>
      <c r="AI2" s="7"/>
      <c r="AJ2" s="7"/>
      <c r="AK2" s="7"/>
      <c r="AL2" s="7"/>
    </row>
    <row r="3" spans="1:38" ht="16.5" customHeight="1">
      <c r="A3" s="14"/>
      <c r="B3" s="14"/>
      <c r="C3" s="14"/>
      <c r="D3" s="14"/>
      <c r="E3" s="15"/>
      <c r="F3" s="15"/>
      <c r="G3" s="15"/>
      <c r="H3" s="15"/>
      <c r="I3" s="15"/>
      <c r="J3" s="15"/>
      <c r="K3" s="15"/>
      <c r="L3" s="15"/>
      <c r="M3" s="15"/>
      <c r="N3" s="7"/>
      <c r="O3" s="7"/>
      <c r="P3" s="7"/>
      <c r="Q3" s="7"/>
      <c r="R3" s="7"/>
      <c r="S3" s="7"/>
      <c r="T3" s="7"/>
      <c r="U3" s="7"/>
      <c r="V3" s="7"/>
      <c r="W3" s="7"/>
      <c r="X3" s="7"/>
      <c r="Y3" s="7"/>
      <c r="Z3" s="7"/>
      <c r="AA3" s="7"/>
      <c r="AB3" s="7"/>
      <c r="AC3" s="7"/>
      <c r="AD3" s="7"/>
      <c r="AE3" s="7"/>
      <c r="AF3" s="7"/>
      <c r="AG3" s="7"/>
      <c r="AH3" s="7"/>
      <c r="AI3" s="7"/>
      <c r="AJ3" s="7"/>
      <c r="AK3" s="7"/>
      <c r="AL3" s="7"/>
    </row>
    <row r="4" spans="1:38" ht="27" thickBot="1">
      <c r="A4" s="16" t="s">
        <v>2</v>
      </c>
      <c r="B4" s="17"/>
      <c r="C4" s="18">
        <v>2018</v>
      </c>
      <c r="D4" s="19"/>
      <c r="E4" s="19"/>
      <c r="F4" s="19"/>
      <c r="G4" s="19"/>
      <c r="H4" s="19"/>
      <c r="I4" s="19"/>
      <c r="J4" s="19"/>
      <c r="K4" s="19"/>
      <c r="L4" s="19"/>
      <c r="M4" s="19"/>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38" ht="17.25" customHeight="1" thickBot="1">
      <c r="A5" s="21"/>
      <c r="B5" s="21"/>
      <c r="C5" s="21"/>
      <c r="D5" s="21"/>
      <c r="E5" s="21"/>
      <c r="F5" s="21"/>
      <c r="G5" s="21"/>
      <c r="H5" s="21"/>
      <c r="I5" s="21"/>
      <c r="J5" s="21"/>
      <c r="K5" s="21"/>
      <c r="L5" s="21"/>
      <c r="M5" s="21"/>
      <c r="N5" s="7"/>
      <c r="O5" s="7"/>
      <c r="P5" s="7"/>
      <c r="Q5" s="7"/>
      <c r="R5" s="7"/>
      <c r="S5" s="7"/>
      <c r="T5" s="7"/>
      <c r="U5" s="7"/>
      <c r="V5" s="7"/>
      <c r="W5" s="7"/>
      <c r="X5" s="7"/>
      <c r="Y5" s="7"/>
      <c r="Z5" s="7"/>
      <c r="AA5" s="7"/>
      <c r="AB5" s="7"/>
      <c r="AC5" s="7"/>
      <c r="AD5" s="7"/>
      <c r="AE5" s="7"/>
      <c r="AF5" s="7"/>
      <c r="AG5" s="7"/>
      <c r="AH5" s="7"/>
      <c r="AI5" s="7"/>
      <c r="AJ5" s="7"/>
      <c r="AK5" s="7"/>
      <c r="AL5" s="7"/>
    </row>
    <row r="6" spans="1:38" ht="15.75" customHeight="1">
      <c r="A6" s="22" t="s">
        <v>3</v>
      </c>
      <c r="B6" s="4"/>
      <c r="C6" s="4"/>
      <c r="D6" s="4"/>
      <c r="E6" s="5"/>
      <c r="F6" s="23" t="s">
        <v>4</v>
      </c>
      <c r="G6" s="4"/>
      <c r="H6" s="4"/>
      <c r="I6" s="4"/>
      <c r="J6" s="4"/>
      <c r="K6" s="4"/>
      <c r="L6" s="4"/>
      <c r="M6" s="5"/>
      <c r="N6" s="24" t="s">
        <v>5</v>
      </c>
      <c r="O6" s="25"/>
      <c r="P6" s="25"/>
      <c r="Q6" s="25"/>
      <c r="R6" s="25"/>
      <c r="S6" s="25"/>
      <c r="T6" s="25"/>
      <c r="U6" s="25"/>
      <c r="V6" s="25"/>
      <c r="W6" s="26"/>
      <c r="X6" s="22" t="s">
        <v>6</v>
      </c>
      <c r="Y6" s="4"/>
      <c r="Z6" s="5"/>
      <c r="AA6" s="27" t="s">
        <v>7</v>
      </c>
      <c r="AB6" s="4"/>
      <c r="AC6" s="4"/>
      <c r="AD6" s="4"/>
      <c r="AE6" s="5"/>
      <c r="AF6" s="28"/>
      <c r="AG6" s="29"/>
      <c r="AH6" s="29"/>
      <c r="AI6" s="29"/>
      <c r="AJ6" s="29"/>
      <c r="AK6" s="29"/>
      <c r="AL6" s="29"/>
    </row>
    <row r="7" spans="1:38" ht="31.5" customHeight="1">
      <c r="A7" s="30"/>
      <c r="B7" s="31"/>
      <c r="C7" s="31"/>
      <c r="D7" s="31"/>
      <c r="E7" s="32"/>
      <c r="F7" s="30"/>
      <c r="G7" s="31"/>
      <c r="H7" s="31"/>
      <c r="I7" s="31"/>
      <c r="J7" s="31"/>
      <c r="K7" s="31"/>
      <c r="L7" s="31"/>
      <c r="M7" s="32"/>
      <c r="N7" s="33" t="s">
        <v>8</v>
      </c>
      <c r="O7" s="34"/>
      <c r="P7" s="35" t="s">
        <v>9</v>
      </c>
      <c r="Q7" s="34"/>
      <c r="R7" s="35" t="s">
        <v>10</v>
      </c>
      <c r="S7" s="34"/>
      <c r="T7" s="35" t="s">
        <v>11</v>
      </c>
      <c r="U7" s="34"/>
      <c r="V7" s="35" t="s">
        <v>12</v>
      </c>
      <c r="W7" s="36"/>
      <c r="X7" s="30"/>
      <c r="Y7" s="31"/>
      <c r="Z7" s="32"/>
      <c r="AA7" s="30"/>
      <c r="AB7" s="31"/>
      <c r="AC7" s="31"/>
      <c r="AD7" s="31"/>
      <c r="AE7" s="32"/>
      <c r="AF7" s="28"/>
      <c r="AG7" s="29"/>
      <c r="AH7" s="29"/>
      <c r="AI7" s="29"/>
      <c r="AJ7" s="29"/>
      <c r="AK7" s="29"/>
      <c r="AL7" s="29"/>
    </row>
    <row r="8" spans="1:38" ht="31.5" customHeight="1">
      <c r="A8" s="37" t="s">
        <v>13</v>
      </c>
      <c r="B8" s="38" t="s">
        <v>14</v>
      </c>
      <c r="C8" s="38" t="s">
        <v>15</v>
      </c>
      <c r="D8" s="38" t="s">
        <v>16</v>
      </c>
      <c r="E8" s="39" t="s">
        <v>17</v>
      </c>
      <c r="F8" s="37" t="s">
        <v>18</v>
      </c>
      <c r="G8" s="38" t="s">
        <v>19</v>
      </c>
      <c r="H8" s="38" t="s">
        <v>20</v>
      </c>
      <c r="I8" s="40" t="s">
        <v>21</v>
      </c>
      <c r="J8" s="34"/>
      <c r="K8" s="38" t="s">
        <v>22</v>
      </c>
      <c r="L8" s="38" t="s">
        <v>23</v>
      </c>
      <c r="M8" s="39" t="s">
        <v>24</v>
      </c>
      <c r="N8" s="37" t="s">
        <v>25</v>
      </c>
      <c r="O8" s="38" t="s">
        <v>26</v>
      </c>
      <c r="P8" s="38" t="s">
        <v>25</v>
      </c>
      <c r="Q8" s="38" t="s">
        <v>26</v>
      </c>
      <c r="R8" s="38" t="s">
        <v>25</v>
      </c>
      <c r="S8" s="38" t="s">
        <v>26</v>
      </c>
      <c r="T8" s="38" t="s">
        <v>25</v>
      </c>
      <c r="U8" s="38" t="s">
        <v>26</v>
      </c>
      <c r="V8" s="38" t="s">
        <v>25</v>
      </c>
      <c r="W8" s="39" t="s">
        <v>26</v>
      </c>
      <c r="X8" s="37" t="s">
        <v>27</v>
      </c>
      <c r="Y8" s="41" t="s">
        <v>28</v>
      </c>
      <c r="Z8" s="42"/>
      <c r="AA8" s="37" t="s">
        <v>29</v>
      </c>
      <c r="AB8" s="38" t="s">
        <v>30</v>
      </c>
      <c r="AC8" s="38" t="s">
        <v>31</v>
      </c>
      <c r="AD8" s="38" t="s">
        <v>32</v>
      </c>
      <c r="AE8" s="39" t="s">
        <v>33</v>
      </c>
      <c r="AF8" s="28"/>
      <c r="AG8" s="29"/>
      <c r="AH8" s="29"/>
      <c r="AI8" s="29"/>
      <c r="AJ8" s="29"/>
      <c r="AK8" s="29"/>
      <c r="AL8" s="29"/>
    </row>
    <row r="9" spans="1:38" ht="46.5" customHeight="1" thickBot="1">
      <c r="A9" s="43"/>
      <c r="B9" s="44"/>
      <c r="C9" s="44"/>
      <c r="D9" s="44"/>
      <c r="E9" s="45"/>
      <c r="F9" s="43"/>
      <c r="G9" s="44"/>
      <c r="H9" s="44"/>
      <c r="I9" s="46" t="s">
        <v>34</v>
      </c>
      <c r="J9" s="46" t="s">
        <v>35</v>
      </c>
      <c r="K9" s="44"/>
      <c r="L9" s="44"/>
      <c r="M9" s="45"/>
      <c r="N9" s="43"/>
      <c r="O9" s="44"/>
      <c r="P9" s="44"/>
      <c r="Q9" s="44"/>
      <c r="R9" s="44"/>
      <c r="S9" s="44"/>
      <c r="T9" s="44"/>
      <c r="U9" s="44"/>
      <c r="V9" s="44"/>
      <c r="W9" s="45"/>
      <c r="X9" s="47"/>
      <c r="Y9" s="48"/>
      <c r="Z9" s="49"/>
      <c r="AA9" s="43"/>
      <c r="AB9" s="44"/>
      <c r="AC9" s="44"/>
      <c r="AD9" s="44"/>
      <c r="AE9" s="45"/>
      <c r="AF9" s="50"/>
      <c r="AG9" s="51"/>
      <c r="AH9" s="51"/>
      <c r="AI9" s="51"/>
      <c r="AJ9" s="51"/>
      <c r="AK9" s="51"/>
      <c r="AL9" s="52"/>
    </row>
    <row r="10" spans="1:38" ht="76.5" customHeight="1">
      <c r="A10" s="53">
        <v>1</v>
      </c>
      <c r="B10" s="54" t="s">
        <v>36</v>
      </c>
      <c r="C10" s="54" t="s">
        <v>37</v>
      </c>
      <c r="D10" s="55" t="s">
        <v>38</v>
      </c>
      <c r="E10" s="56">
        <v>0.4</v>
      </c>
      <c r="F10" s="57" t="str">
        <f>'[1]Formulacion_POA '!F7</f>
        <v>Realizar seguimiento a la  información financiera de las cooperativas de ahorro y crédito (Reportada bajo NIIF)</v>
      </c>
      <c r="G10" s="58" t="str">
        <f>'[1]Formulacion_POA '!G7</f>
        <v>Delegatura para la supervisión de la actividad financiera</v>
      </c>
      <c r="H10" s="58" t="str">
        <f>'[1]Formulacion_POA '!H7</f>
        <v xml:space="preserve"> (N° de seguimientos a la información financiera  realizadas/N° de seguimientos de estados financieros programadas)</v>
      </c>
      <c r="I10" s="58">
        <f>'[1]Formulacion_POA '!I7</f>
        <v>543</v>
      </c>
      <c r="J10" s="58">
        <f t="shared" ref="J10:J128" si="0">I10+AA10</f>
        <v>543</v>
      </c>
      <c r="K10" s="59">
        <f>'[1]Formulacion_POA '!J7</f>
        <v>0.35</v>
      </c>
      <c r="L10" s="60">
        <f>'[1]Formulacion_POA '!K7</f>
        <v>43191</v>
      </c>
      <c r="M10" s="61">
        <f>'[1]Formulacion_POA '!L7</f>
        <v>43464</v>
      </c>
      <c r="N10" s="62">
        <f>'[1]F-TRI-1'!M8</f>
        <v>0</v>
      </c>
      <c r="O10" s="59">
        <f>'[1]F-TRI-1'!N8</f>
        <v>0</v>
      </c>
      <c r="P10" s="63">
        <f>'[1]F-TRI-2'!M8</f>
        <v>73</v>
      </c>
      <c r="Q10" s="59">
        <f>'[1]F-TRI-2'!N8</f>
        <v>0.13443830570902393</v>
      </c>
      <c r="R10" s="58">
        <f>'[1]F-TRI-3'!M8</f>
        <v>86</v>
      </c>
      <c r="S10" s="59">
        <f>'[1]F-TRI-3'!N8</f>
        <v>0.15837937384898712</v>
      </c>
      <c r="T10" s="58">
        <f>'[1]F-TRI-4'!M8</f>
        <v>0</v>
      </c>
      <c r="U10" s="59">
        <f>'[1]F-TRI-4'!N8</f>
        <v>0</v>
      </c>
      <c r="V10" s="64">
        <f t="shared" ref="V10:W25" si="1">N10+P10+R10+T10</f>
        <v>159</v>
      </c>
      <c r="W10" s="65">
        <f t="shared" si="1"/>
        <v>0.29281767955801108</v>
      </c>
      <c r="X10" s="66">
        <v>3611955613</v>
      </c>
      <c r="Y10" s="67">
        <f>SUM('[1]F-TRI-1'!Q8+'[1]F-TRI-2'!Q8+'[1]F-TRI-3'!Q8+'[1]F-TRI-4'!Q8)</f>
        <v>2449908000</v>
      </c>
      <c r="Z10" s="56">
        <f>IFERROR(Y10/X10,0)</f>
        <v>0.67827743817847408</v>
      </c>
      <c r="AA10" s="68"/>
      <c r="AB10" s="69"/>
      <c r="AC10" s="58"/>
      <c r="AD10" s="58"/>
      <c r="AE10" s="70"/>
      <c r="AF10" s="50"/>
      <c r="AG10" s="51"/>
      <c r="AH10" s="51"/>
      <c r="AI10" s="51"/>
      <c r="AJ10" s="51"/>
      <c r="AK10" s="51"/>
      <c r="AL10" s="52"/>
    </row>
    <row r="11" spans="1:38" ht="76.5" customHeight="1">
      <c r="A11" s="71">
        <v>2</v>
      </c>
      <c r="B11" s="72"/>
      <c r="C11" s="72"/>
      <c r="D11" s="72"/>
      <c r="E11" s="73"/>
      <c r="F11" s="74" t="str">
        <f>'[1]Formulacion_POA '!F8</f>
        <v>Realizar seguimiento a los  estados financieros consolidados (Conglomerados) con corte a diciembre de 2017 (Reportados bajo NIIF)</v>
      </c>
      <c r="G11" s="75" t="str">
        <f>'[1]Formulacion_POA '!G8</f>
        <v>Delegatura para la supervisión de la actividad financiera</v>
      </c>
      <c r="H11" s="75" t="str">
        <f>'[1]Formulacion_POA '!H8</f>
        <v xml:space="preserve"> (N° de seguimientos a los estados financieros consolidados/N° de seguimientos de estados financieros consolidados programadas)</v>
      </c>
      <c r="I11" s="75">
        <f>'[1]Formulacion_POA '!I8</f>
        <v>5</v>
      </c>
      <c r="J11" s="75">
        <f t="shared" si="0"/>
        <v>5</v>
      </c>
      <c r="K11" s="76">
        <f>'[1]Formulacion_POA '!J8</f>
        <v>0.1</v>
      </c>
      <c r="L11" s="77">
        <f>'[1]Formulacion_POA '!K8</f>
        <v>43252</v>
      </c>
      <c r="M11" s="78">
        <f>'[1]Formulacion_POA '!L8</f>
        <v>43464</v>
      </c>
      <c r="N11" s="79">
        <f>'[1]F-TRI-1'!M9</f>
        <v>0</v>
      </c>
      <c r="O11" s="76">
        <f>'[1]F-TRI-1'!N9</f>
        <v>0</v>
      </c>
      <c r="P11" s="80">
        <f>'[1]F-TRI-2'!M9</f>
        <v>0</v>
      </c>
      <c r="Q11" s="76">
        <f>'[1]F-TRI-2'!N9</f>
        <v>0</v>
      </c>
      <c r="R11" s="75">
        <f>'[1]F-TRI-3'!M9</f>
        <v>0</v>
      </c>
      <c r="S11" s="76">
        <f>'[1]F-TRI-3'!N9</f>
        <v>0</v>
      </c>
      <c r="T11" s="75">
        <f>'[1]F-TRI-4'!M9</f>
        <v>0</v>
      </c>
      <c r="U11" s="76">
        <f>'[1]F-TRI-4'!N9</f>
        <v>0</v>
      </c>
      <c r="V11" s="75">
        <f t="shared" si="1"/>
        <v>0</v>
      </c>
      <c r="W11" s="81">
        <f t="shared" si="1"/>
        <v>0</v>
      </c>
      <c r="X11" s="47"/>
      <c r="Y11" s="72"/>
      <c r="Z11" s="73"/>
      <c r="AA11" s="82"/>
      <c r="AB11" s="83"/>
      <c r="AC11" s="84"/>
      <c r="AD11" s="84"/>
      <c r="AE11" s="85"/>
      <c r="AF11" s="50"/>
      <c r="AG11" s="51"/>
      <c r="AH11" s="51"/>
      <c r="AI11" s="51"/>
      <c r="AJ11" s="51"/>
      <c r="AK11" s="51"/>
      <c r="AL11" s="52"/>
    </row>
    <row r="12" spans="1:38" ht="76.5" customHeight="1">
      <c r="A12" s="71">
        <v>3</v>
      </c>
      <c r="B12" s="72"/>
      <c r="C12" s="72"/>
      <c r="D12" s="72"/>
      <c r="E12" s="73"/>
      <c r="F12" s="74" t="str">
        <f>'[1]Formulacion_POA '!F9</f>
        <v>Evaluar las respuestas sobre requerimientos realizados al ESFA en organizaciones del Grupo 2 en NIIF para PYMES.</v>
      </c>
      <c r="G12" s="75" t="str">
        <f>'[1]Formulacion_POA '!G9</f>
        <v>Delegatura para la supervisión del ahorro y la forma asociativa</v>
      </c>
      <c r="H12" s="75" t="str">
        <f>'[1]Formulacion_POA '!H9</f>
        <v>(N°de evaluaciones a respuestas sobre ESFA/N° de evaluaciones de respuestas a ESFA programadas)</v>
      </c>
      <c r="I12" s="75">
        <f>'[1]Formulacion_POA '!I9</f>
        <v>50</v>
      </c>
      <c r="J12" s="75">
        <f t="shared" si="0"/>
        <v>50</v>
      </c>
      <c r="K12" s="76">
        <f>'[1]Formulacion_POA '!J9</f>
        <v>0.35</v>
      </c>
      <c r="L12" s="77">
        <f>'[1]Formulacion_POA '!K9</f>
        <v>43132</v>
      </c>
      <c r="M12" s="78">
        <f>'[1]Formulacion_POA '!L9</f>
        <v>43464</v>
      </c>
      <c r="N12" s="79">
        <f>'[1]F-TRI-1'!M10</f>
        <v>25</v>
      </c>
      <c r="O12" s="76">
        <f>'[1]F-TRI-1'!N10</f>
        <v>0.5</v>
      </c>
      <c r="P12" s="80">
        <f>'[1]F-TRI-2'!M10</f>
        <v>2</v>
      </c>
      <c r="Q12" s="76">
        <f>'[1]F-TRI-2'!N10</f>
        <v>0.04</v>
      </c>
      <c r="R12" s="75">
        <f>'[1]F-TRI-3'!M10</f>
        <v>18</v>
      </c>
      <c r="S12" s="76">
        <f>'[1]F-TRI-3'!N10</f>
        <v>0.36</v>
      </c>
      <c r="T12" s="75">
        <f>'[1]F-TRI-4'!M10</f>
        <v>0</v>
      </c>
      <c r="U12" s="76">
        <f>'[1]F-TRI-4'!N10</f>
        <v>0</v>
      </c>
      <c r="V12" s="75">
        <f t="shared" si="1"/>
        <v>45</v>
      </c>
      <c r="W12" s="81">
        <f t="shared" si="1"/>
        <v>0.9</v>
      </c>
      <c r="X12" s="47"/>
      <c r="Y12" s="72"/>
      <c r="Z12" s="73"/>
      <c r="AA12" s="82"/>
      <c r="AB12" s="83"/>
      <c r="AC12" s="84"/>
      <c r="AD12" s="84"/>
      <c r="AE12" s="85"/>
      <c r="AF12" s="50"/>
      <c r="AG12" s="51"/>
      <c r="AH12" s="51"/>
      <c r="AI12" s="51"/>
      <c r="AJ12" s="51"/>
      <c r="AK12" s="51"/>
      <c r="AL12" s="52"/>
    </row>
    <row r="13" spans="1:38" ht="76.5" customHeight="1">
      <c r="A13" s="71">
        <v>4</v>
      </c>
      <c r="B13" s="72"/>
      <c r="C13" s="72"/>
      <c r="D13" s="72"/>
      <c r="E13" s="73"/>
      <c r="F13" s="74" t="str">
        <f>'[1]Formulacion_POA '!F10</f>
        <v xml:space="preserve">Evaluar las respuestas a los informes de las visitas realizadas en el 2017 a organizaciones del grupo 1 que aplicaron NIIF plenas </v>
      </c>
      <c r="G13" s="75" t="str">
        <f>'[1]Formulacion_POA '!G10</f>
        <v>Delegatura para la supervisión del ahorro y la forma asociativa</v>
      </c>
      <c r="H13" s="75" t="str">
        <f>'[1]Formulacion_POA '!H10</f>
        <v>(N° de evaluaciones a respuestas informes de visitas grupo 1 /N° de respuestas a informes de visitas 2017 de estados financieros programadas)</v>
      </c>
      <c r="I13" s="75">
        <f>'[1]Formulacion_POA '!I10</f>
        <v>9</v>
      </c>
      <c r="J13" s="75">
        <f t="shared" si="0"/>
        <v>9</v>
      </c>
      <c r="K13" s="76">
        <f>'[1]Formulacion_POA '!J10</f>
        <v>0.1</v>
      </c>
      <c r="L13" s="77">
        <f>'[1]Formulacion_POA '!K10</f>
        <v>43132</v>
      </c>
      <c r="M13" s="78">
        <f>'[1]Formulacion_POA '!L10</f>
        <v>43464</v>
      </c>
      <c r="N13" s="79">
        <f>'[1]F-TRI-1'!M11</f>
        <v>1</v>
      </c>
      <c r="O13" s="76">
        <f>'[1]F-TRI-1'!N11</f>
        <v>0.1111111111111111</v>
      </c>
      <c r="P13" s="80">
        <f>'[1]F-TRI-2'!M11</f>
        <v>4</v>
      </c>
      <c r="Q13" s="76">
        <f>'[1]F-TRI-2'!N11</f>
        <v>0.44444444444444442</v>
      </c>
      <c r="R13" s="75">
        <f>'[1]F-TRI-3'!M11</f>
        <v>0</v>
      </c>
      <c r="S13" s="76">
        <f>'[1]F-TRI-3'!N11</f>
        <v>0</v>
      </c>
      <c r="T13" s="75">
        <f>'[1]F-TRI-4'!M11</f>
        <v>0</v>
      </c>
      <c r="U13" s="76">
        <f>'[1]F-TRI-4'!N11</f>
        <v>0</v>
      </c>
      <c r="V13" s="75">
        <f t="shared" si="1"/>
        <v>5</v>
      </c>
      <c r="W13" s="81">
        <f t="shared" si="1"/>
        <v>0.55555555555555558</v>
      </c>
      <c r="X13" s="47"/>
      <c r="Y13" s="72"/>
      <c r="Z13" s="73"/>
      <c r="AA13" s="82"/>
      <c r="AB13" s="83"/>
      <c r="AC13" s="84"/>
      <c r="AD13" s="84"/>
      <c r="AE13" s="85"/>
      <c r="AF13" s="50"/>
      <c r="AG13" s="51"/>
      <c r="AH13" s="51"/>
      <c r="AI13" s="51"/>
      <c r="AJ13" s="51"/>
      <c r="AK13" s="51"/>
      <c r="AL13" s="52"/>
    </row>
    <row r="14" spans="1:38" ht="76.5" customHeight="1">
      <c r="A14" s="71">
        <v>5</v>
      </c>
      <c r="B14" s="72"/>
      <c r="C14" s="72"/>
      <c r="D14" s="86"/>
      <c r="E14" s="87"/>
      <c r="F14" s="74" t="str">
        <f>'[1]Formulacion_POA '!F11</f>
        <v>Evaluar las respuestas a los informes de las visitas realizadas durante 2017 del régimen simplificado a organizaciones del grupo 3.</v>
      </c>
      <c r="G14" s="75" t="str">
        <f>'[1]Formulacion_POA '!G11</f>
        <v>Delegatura para la supervisión del ahorro y la forma asociativa</v>
      </c>
      <c r="H14" s="75" t="str">
        <f>'[1]Formulacion_POA '!H11</f>
        <v>(N° de evaluaciones a respuestas informes de vista grupo 3 /N° de respuestas a informes de visitas 2017 de estados financieros programadas)</v>
      </c>
      <c r="I14" s="75">
        <f>'[1]Formulacion_POA '!I11</f>
        <v>30</v>
      </c>
      <c r="J14" s="75">
        <f t="shared" si="0"/>
        <v>30</v>
      </c>
      <c r="K14" s="76">
        <f>'[1]Formulacion_POA '!J11</f>
        <v>0.1</v>
      </c>
      <c r="L14" s="77">
        <f>'[1]Formulacion_POA '!K11</f>
        <v>43132</v>
      </c>
      <c r="M14" s="78">
        <f>'[1]Formulacion_POA '!L11</f>
        <v>43464</v>
      </c>
      <c r="N14" s="79">
        <f>'[1]F-TRI-1'!M12</f>
        <v>1</v>
      </c>
      <c r="O14" s="76">
        <f>'[1]F-TRI-1'!N12</f>
        <v>3.3333333333333333E-2</v>
      </c>
      <c r="P14" s="80">
        <f>'[1]F-TRI-2'!M12</f>
        <v>26</v>
      </c>
      <c r="Q14" s="76">
        <f>'[1]F-TRI-2'!N12</f>
        <v>0.8666666666666667</v>
      </c>
      <c r="R14" s="75">
        <f>'[1]F-TRI-3'!M12</f>
        <v>0</v>
      </c>
      <c r="S14" s="76">
        <f>'[1]F-TRI-3'!N12</f>
        <v>0</v>
      </c>
      <c r="T14" s="75">
        <f>'[1]F-TRI-4'!M12</f>
        <v>0</v>
      </c>
      <c r="U14" s="76">
        <f>'[1]F-TRI-4'!N12</f>
        <v>0</v>
      </c>
      <c r="V14" s="75">
        <f t="shared" si="1"/>
        <v>27</v>
      </c>
      <c r="W14" s="81">
        <f t="shared" si="1"/>
        <v>0.9</v>
      </c>
      <c r="X14" s="47"/>
      <c r="Y14" s="72"/>
      <c r="Z14" s="73"/>
      <c r="AA14" s="82"/>
      <c r="AB14" s="83"/>
      <c r="AC14" s="84"/>
      <c r="AD14" s="84"/>
      <c r="AE14" s="85"/>
      <c r="AF14" s="50"/>
      <c r="AG14" s="51"/>
      <c r="AH14" s="51"/>
      <c r="AI14" s="51"/>
      <c r="AJ14" s="51"/>
      <c r="AK14" s="51"/>
      <c r="AL14" s="52"/>
    </row>
    <row r="15" spans="1:38" ht="76.5" customHeight="1">
      <c r="A15" s="71">
        <v>6</v>
      </c>
      <c r="B15" s="72"/>
      <c r="C15" s="72"/>
      <c r="D15" s="88" t="s">
        <v>39</v>
      </c>
      <c r="E15" s="89">
        <v>0.3</v>
      </c>
      <c r="F15" s="74" t="str">
        <f>'[1]Formulacion_POA '!F12</f>
        <v xml:space="preserve">Desarrollar la matriz de riesgo LAFT como herramienta de supervisión. </v>
      </c>
      <c r="G15" s="75" t="str">
        <f>'[1]Formulacion_POA '!G12</f>
        <v>Delegatura  la supervisión del ahorro y la forma asociativa 
Delegatura para la supervisión de la actividad financiera
Oficina Asesora de Planeación y Sistemas</v>
      </c>
      <c r="H15" s="75" t="str">
        <f>'[1]Formulacion_POA '!H12</f>
        <v>Matriz desarrollada en la herramienta de supervisión</v>
      </c>
      <c r="I15" s="90">
        <f>'[1]Formulacion_POA '!I12</f>
        <v>1</v>
      </c>
      <c r="J15" s="90">
        <f t="shared" si="0"/>
        <v>1</v>
      </c>
      <c r="K15" s="76">
        <f>'[1]Formulacion_POA '!J12</f>
        <v>0.3</v>
      </c>
      <c r="L15" s="77">
        <f>'[1]Formulacion_POA '!K12</f>
        <v>43191</v>
      </c>
      <c r="M15" s="78">
        <f>'[1]Formulacion_POA '!L12</f>
        <v>43464</v>
      </c>
      <c r="N15" s="79">
        <f>'[1]F-TRI-1'!M13</f>
        <v>0</v>
      </c>
      <c r="O15" s="76">
        <f>'[1]F-TRI-1'!N13</f>
        <v>0</v>
      </c>
      <c r="P15" s="91">
        <f>'[1]F-TRI-2'!M13</f>
        <v>0.1</v>
      </c>
      <c r="Q15" s="76">
        <f>'[1]F-TRI-2'!N13</f>
        <v>0.1</v>
      </c>
      <c r="R15" s="75">
        <f>'[1]F-TRI-3'!M13</f>
        <v>0.6</v>
      </c>
      <c r="S15" s="76">
        <f>'[1]F-TRI-3'!N13</f>
        <v>0.6</v>
      </c>
      <c r="T15" s="75">
        <f>'[1]F-TRI-4'!M13</f>
        <v>0</v>
      </c>
      <c r="U15" s="76">
        <f>'[1]F-TRI-4'!N13</f>
        <v>0</v>
      </c>
      <c r="V15" s="92">
        <f t="shared" si="1"/>
        <v>0.7</v>
      </c>
      <c r="W15" s="81">
        <f t="shared" si="1"/>
        <v>0.7</v>
      </c>
      <c r="X15" s="47"/>
      <c r="Y15" s="72"/>
      <c r="Z15" s="73"/>
      <c r="AA15" s="82"/>
      <c r="AB15" s="83"/>
      <c r="AC15" s="84"/>
      <c r="AD15" s="84"/>
      <c r="AE15" s="85"/>
      <c r="AF15" s="50"/>
      <c r="AG15" s="51"/>
      <c r="AH15" s="51"/>
      <c r="AI15" s="51"/>
      <c r="AJ15" s="51"/>
      <c r="AK15" s="51"/>
      <c r="AL15" s="52"/>
    </row>
    <row r="16" spans="1:38" ht="76.5" customHeight="1">
      <c r="A16" s="71">
        <v>7</v>
      </c>
      <c r="B16" s="72"/>
      <c r="C16" s="72"/>
      <c r="D16" s="72"/>
      <c r="E16" s="73"/>
      <c r="F16" s="74" t="str">
        <f>'[1]Formulacion_POA '!F13</f>
        <v>Determinar la gradualidad para la implementación del  SARL.</v>
      </c>
      <c r="G16" s="75" t="str">
        <f>'[1]Formulacion_POA '!G13</f>
        <v>Delegatura  la supervisión del ahorro y la forma asociativa 
Delegatura para la supervisión de la actividad financiera
Oficina Asesora de Planeación y Sistemas</v>
      </c>
      <c r="H16" s="75" t="str">
        <f>'[1]Formulacion_POA '!H13</f>
        <v>Cronograma de implementación</v>
      </c>
      <c r="I16" s="90">
        <f>'[1]Formulacion_POA '!I13</f>
        <v>1</v>
      </c>
      <c r="J16" s="90">
        <f t="shared" si="0"/>
        <v>1</v>
      </c>
      <c r="K16" s="76">
        <f>'[1]Formulacion_POA '!J13</f>
        <v>0.4</v>
      </c>
      <c r="L16" s="77">
        <f>'[1]Formulacion_POA '!K13</f>
        <v>43191</v>
      </c>
      <c r="M16" s="78">
        <f>'[1]Formulacion_POA '!L13</f>
        <v>43464</v>
      </c>
      <c r="N16" s="93">
        <f>'[1]F-TRI-1'!M14</f>
        <v>0</v>
      </c>
      <c r="O16" s="76">
        <f>'[1]F-TRI-1'!N14</f>
        <v>0</v>
      </c>
      <c r="P16" s="80">
        <f>'[1]F-TRI-2'!M14</f>
        <v>0.15</v>
      </c>
      <c r="Q16" s="76">
        <f>'[1]F-TRI-2'!N14</f>
        <v>0.15</v>
      </c>
      <c r="R16" s="75">
        <f>'[1]F-TRI-3'!M14</f>
        <v>0</v>
      </c>
      <c r="S16" s="76">
        <f>'[1]F-TRI-3'!N14</f>
        <v>0</v>
      </c>
      <c r="T16" s="75">
        <f>'[1]F-TRI-4'!M14</f>
        <v>0</v>
      </c>
      <c r="U16" s="76">
        <f>'[1]F-TRI-4'!N14</f>
        <v>0</v>
      </c>
      <c r="V16" s="76">
        <f t="shared" si="1"/>
        <v>0.15</v>
      </c>
      <c r="W16" s="81">
        <f t="shared" si="1"/>
        <v>0.15</v>
      </c>
      <c r="X16" s="47"/>
      <c r="Y16" s="72"/>
      <c r="Z16" s="73"/>
      <c r="AA16" s="82"/>
      <c r="AB16" s="83"/>
      <c r="AC16" s="84"/>
      <c r="AD16" s="84"/>
      <c r="AE16" s="85"/>
      <c r="AF16" s="50"/>
      <c r="AG16" s="51"/>
      <c r="AH16" s="51"/>
      <c r="AI16" s="51"/>
      <c r="AJ16" s="51"/>
      <c r="AK16" s="51"/>
      <c r="AL16" s="52"/>
    </row>
    <row r="17" spans="1:38" ht="76.5" customHeight="1">
      <c r="A17" s="71">
        <v>8</v>
      </c>
      <c r="B17" s="72"/>
      <c r="C17" s="72"/>
      <c r="D17" s="86"/>
      <c r="E17" s="87"/>
      <c r="F17" s="74" t="str">
        <f>'[1]Formulacion_POA '!F14</f>
        <v>Realizar pruebas al proyecto de modelo de pérdida esperada del riesgo de crédito SARC</v>
      </c>
      <c r="G17" s="75" t="str">
        <f>'[1]Formulacion_POA '!G14</f>
        <v>Delegatura  la supervisión del ahorro y la forma asociativa 
Delegatura para la supervisión de la actividad financiera
Oficina Asesora de Planeación y Sistemas</v>
      </c>
      <c r="H17" s="75" t="str">
        <f>'[1]Formulacion_POA '!H14</f>
        <v>Informe del resultado de pruebas</v>
      </c>
      <c r="I17" s="90">
        <f>'[1]Formulacion_POA '!I14</f>
        <v>1</v>
      </c>
      <c r="J17" s="90">
        <f t="shared" si="0"/>
        <v>1</v>
      </c>
      <c r="K17" s="76">
        <f>'[1]Formulacion_POA '!J14</f>
        <v>0.3</v>
      </c>
      <c r="L17" s="77">
        <f>'[1]Formulacion_POA '!K14</f>
        <v>43191</v>
      </c>
      <c r="M17" s="78">
        <f>'[1]Formulacion_POA '!L14</f>
        <v>43464</v>
      </c>
      <c r="N17" s="79">
        <f>'[1]F-TRI-1'!M15</f>
        <v>0</v>
      </c>
      <c r="O17" s="76">
        <f>'[1]F-TRI-1'!N15</f>
        <v>0</v>
      </c>
      <c r="P17" s="80">
        <f>'[1]F-TRI-2'!M15</f>
        <v>0</v>
      </c>
      <c r="Q17" s="76">
        <f>'[1]F-TRI-2'!N15</f>
        <v>0</v>
      </c>
      <c r="R17" s="75">
        <f>'[1]F-TRI-3'!M15</f>
        <v>0</v>
      </c>
      <c r="S17" s="76">
        <f>'[1]F-TRI-3'!N15</f>
        <v>0</v>
      </c>
      <c r="T17" s="75">
        <f>'[1]F-TRI-4'!M15</f>
        <v>0</v>
      </c>
      <c r="U17" s="76">
        <f>'[1]F-TRI-4'!N15</f>
        <v>0</v>
      </c>
      <c r="V17" s="75">
        <f t="shared" si="1"/>
        <v>0</v>
      </c>
      <c r="W17" s="81">
        <f t="shared" si="1"/>
        <v>0</v>
      </c>
      <c r="X17" s="47"/>
      <c r="Y17" s="72"/>
      <c r="Z17" s="73"/>
      <c r="AA17" s="82"/>
      <c r="AB17" s="83"/>
      <c r="AC17" s="84"/>
      <c r="AD17" s="84"/>
      <c r="AE17" s="85"/>
      <c r="AF17" s="50"/>
      <c r="AG17" s="51"/>
      <c r="AH17" s="51"/>
      <c r="AI17" s="51"/>
      <c r="AJ17" s="51"/>
      <c r="AK17" s="51"/>
      <c r="AL17" s="52"/>
    </row>
    <row r="18" spans="1:38" ht="76.5" customHeight="1">
      <c r="A18" s="71">
        <v>9</v>
      </c>
      <c r="B18" s="72"/>
      <c r="C18" s="72"/>
      <c r="D18" s="88" t="s">
        <v>40</v>
      </c>
      <c r="E18" s="89">
        <v>0.3</v>
      </c>
      <c r="F18" s="74" t="str">
        <f>'[1]Formulacion_POA '!F15</f>
        <v>Proyectar el ajuste en Isolución de los procedimientos relacionados con el riesgo de liquidez.</v>
      </c>
      <c r="G18" s="75" t="str">
        <f>'[1]Formulacion_POA '!G15</f>
        <v>Delegatura  la supervisión del ahorro y la forma asociativa 
Delegatura para la supervisión de la actividad financiera
Oficina Asesora de Planeación y Sistemas</v>
      </c>
      <c r="H18" s="75" t="str">
        <f>'[1]Formulacion_POA '!H15</f>
        <v>Procedimiento proyectado</v>
      </c>
      <c r="I18" s="90">
        <f>'[1]Formulacion_POA '!I15</f>
        <v>1</v>
      </c>
      <c r="J18" s="90">
        <f t="shared" si="0"/>
        <v>1</v>
      </c>
      <c r="K18" s="76">
        <f>'[1]Formulacion_POA '!J15</f>
        <v>0.3</v>
      </c>
      <c r="L18" s="77">
        <f>'[1]Formulacion_POA '!K15</f>
        <v>43252</v>
      </c>
      <c r="M18" s="78">
        <f>'[1]Formulacion_POA '!L15</f>
        <v>43464</v>
      </c>
      <c r="N18" s="79">
        <f>'[1]F-TRI-1'!M16</f>
        <v>0</v>
      </c>
      <c r="O18" s="76">
        <f>'[1]F-TRI-1'!N16</f>
        <v>0</v>
      </c>
      <c r="P18" s="80">
        <f>'[1]F-TRI-2'!M16</f>
        <v>0</v>
      </c>
      <c r="Q18" s="76">
        <f>'[1]F-TRI-2'!N16</f>
        <v>0</v>
      </c>
      <c r="R18" s="75">
        <f>'[1]F-TRI-3'!M16</f>
        <v>0</v>
      </c>
      <c r="S18" s="76">
        <f>'[1]F-TRI-3'!N16</f>
        <v>0</v>
      </c>
      <c r="T18" s="75">
        <f>'[1]F-TRI-4'!M16</f>
        <v>0</v>
      </c>
      <c r="U18" s="76">
        <f>'[1]F-TRI-4'!N16</f>
        <v>0</v>
      </c>
      <c r="V18" s="75">
        <f t="shared" si="1"/>
        <v>0</v>
      </c>
      <c r="W18" s="81">
        <f t="shared" si="1"/>
        <v>0</v>
      </c>
      <c r="X18" s="47"/>
      <c r="Y18" s="72"/>
      <c r="Z18" s="73"/>
      <c r="AA18" s="82"/>
      <c r="AB18" s="83"/>
      <c r="AC18" s="84"/>
      <c r="AD18" s="84"/>
      <c r="AE18" s="85"/>
      <c r="AF18" s="50"/>
      <c r="AG18" s="51"/>
      <c r="AH18" s="51"/>
      <c r="AI18" s="51"/>
      <c r="AJ18" s="51"/>
      <c r="AK18" s="51"/>
      <c r="AL18" s="52"/>
    </row>
    <row r="19" spans="1:38" ht="76.5" customHeight="1">
      <c r="A19" s="71">
        <v>10</v>
      </c>
      <c r="B19" s="72"/>
      <c r="C19" s="72"/>
      <c r="D19" s="72"/>
      <c r="E19" s="73"/>
      <c r="F19" s="74" t="str">
        <f>'[1]Formulacion_POA '!F16</f>
        <v>Actualizar y/o elaborar los formatos del Formulario Oficial de Rendición de Cuentas  para la medición del Riesgo de Liquidez.</v>
      </c>
      <c r="G19" s="75" t="str">
        <f>'[1]Formulacion_POA '!G16</f>
        <v>Delegatura  la supervisión del ahorro y la forma asociativa 
Delegatura para la supervisión de la actividad financiera</v>
      </c>
      <c r="H19" s="75" t="str">
        <f>'[1]Formulacion_POA '!H16</f>
        <v>Formulario actualizado para la medición del Riesgo de Liquidez</v>
      </c>
      <c r="I19" s="90">
        <f>'[1]Formulacion_POA '!I16</f>
        <v>1</v>
      </c>
      <c r="J19" s="90">
        <f t="shared" si="0"/>
        <v>1</v>
      </c>
      <c r="K19" s="76">
        <f>'[1]Formulacion_POA '!J16</f>
        <v>0.15</v>
      </c>
      <c r="L19" s="77">
        <f>'[1]Formulacion_POA '!K16</f>
        <v>43252</v>
      </c>
      <c r="M19" s="78">
        <f>'[1]Formulacion_POA '!L16</f>
        <v>43464</v>
      </c>
      <c r="N19" s="79">
        <f>'[1]F-TRI-1'!M17</f>
        <v>0</v>
      </c>
      <c r="O19" s="76">
        <f>'[1]F-TRI-1'!N17</f>
        <v>0</v>
      </c>
      <c r="P19" s="80">
        <f>'[1]F-TRI-2'!M17</f>
        <v>0</v>
      </c>
      <c r="Q19" s="76">
        <f>'[1]F-TRI-2'!N17</f>
        <v>0</v>
      </c>
      <c r="R19" s="75">
        <f>'[1]F-TRI-3'!M17</f>
        <v>0</v>
      </c>
      <c r="S19" s="76">
        <f>'[1]F-TRI-3'!N17</f>
        <v>0</v>
      </c>
      <c r="T19" s="75">
        <f>'[1]F-TRI-4'!M17</f>
        <v>0</v>
      </c>
      <c r="U19" s="76">
        <f>'[1]F-TRI-4'!N17</f>
        <v>0</v>
      </c>
      <c r="V19" s="75">
        <f t="shared" si="1"/>
        <v>0</v>
      </c>
      <c r="W19" s="81">
        <f t="shared" si="1"/>
        <v>0</v>
      </c>
      <c r="X19" s="47"/>
      <c r="Y19" s="72"/>
      <c r="Z19" s="73"/>
      <c r="AA19" s="82"/>
      <c r="AB19" s="83"/>
      <c r="AC19" s="84"/>
      <c r="AD19" s="84"/>
      <c r="AE19" s="85"/>
      <c r="AF19" s="50"/>
      <c r="AG19" s="51"/>
      <c r="AH19" s="51"/>
      <c r="AI19" s="51"/>
      <c r="AJ19" s="51"/>
      <c r="AK19" s="51"/>
      <c r="AL19" s="52"/>
    </row>
    <row r="20" spans="1:38" ht="76.5" customHeight="1">
      <c r="A20" s="71">
        <v>11</v>
      </c>
      <c r="B20" s="72"/>
      <c r="C20" s="72"/>
      <c r="D20" s="72"/>
      <c r="E20" s="73"/>
      <c r="F20" s="74" t="str">
        <f>'[1]Formulacion_POA '!F17</f>
        <v>Actualizar en la herramienta de supervisión (Fábrica de Reportes) la metodología para la medición del Riesgo de Liquidez.</v>
      </c>
      <c r="G20" s="75" t="str">
        <f>'[1]Formulacion_POA '!G17</f>
        <v>Delegatura  la supervisión del ahorro y la forma asociativa 
Delegatura para la supervisión de la actividad financiera
Oficina Asesora de Planeación y Sistemas</v>
      </c>
      <c r="H20" s="75" t="str">
        <f>'[1]Formulacion_POA '!H17</f>
        <v>Formato actualizado para la medición del Riesgo de Liquidez</v>
      </c>
      <c r="I20" s="90">
        <f>'[1]Formulacion_POA '!I17</f>
        <v>1</v>
      </c>
      <c r="J20" s="90">
        <f t="shared" si="0"/>
        <v>1</v>
      </c>
      <c r="K20" s="76">
        <f>'[1]Formulacion_POA '!J17</f>
        <v>0.15</v>
      </c>
      <c r="L20" s="77">
        <f>'[1]Formulacion_POA '!K17</f>
        <v>43252</v>
      </c>
      <c r="M20" s="78">
        <f>'[1]Formulacion_POA '!L17</f>
        <v>43464</v>
      </c>
      <c r="N20" s="79">
        <f>'[1]F-TRI-1'!M18</f>
        <v>0</v>
      </c>
      <c r="O20" s="76">
        <f>'[1]F-TRI-1'!N18</f>
        <v>0</v>
      </c>
      <c r="P20" s="94">
        <f>'[1]F-TRI-2'!M18</f>
        <v>0</v>
      </c>
      <c r="Q20" s="76">
        <f>'[1]F-TRI-2'!N18</f>
        <v>0</v>
      </c>
      <c r="R20" s="75">
        <f>'[1]F-TRI-3'!M18</f>
        <v>0</v>
      </c>
      <c r="S20" s="76">
        <f>'[1]F-TRI-3'!N18</f>
        <v>0</v>
      </c>
      <c r="T20" s="75">
        <f>'[1]F-TRI-4'!M18</f>
        <v>0</v>
      </c>
      <c r="U20" s="76">
        <f>'[1]F-TRI-4'!N18</f>
        <v>0</v>
      </c>
      <c r="V20" s="90">
        <f t="shared" si="1"/>
        <v>0</v>
      </c>
      <c r="W20" s="81">
        <f t="shared" si="1"/>
        <v>0</v>
      </c>
      <c r="X20" s="47"/>
      <c r="Y20" s="72"/>
      <c r="Z20" s="73"/>
      <c r="AA20" s="82"/>
      <c r="AB20" s="83"/>
      <c r="AC20" s="84"/>
      <c r="AD20" s="84"/>
      <c r="AE20" s="85"/>
      <c r="AF20" s="50"/>
      <c r="AG20" s="51"/>
      <c r="AH20" s="51"/>
      <c r="AI20" s="51"/>
      <c r="AJ20" s="51"/>
      <c r="AK20" s="51"/>
      <c r="AL20" s="52"/>
    </row>
    <row r="21" spans="1:38" ht="76.5" customHeight="1">
      <c r="A21" s="71">
        <v>12</v>
      </c>
      <c r="B21" s="72"/>
      <c r="C21" s="72"/>
      <c r="D21" s="72"/>
      <c r="E21" s="73"/>
      <c r="F21" s="74" t="str">
        <f>'[1]Formulacion_POA '!F18</f>
        <v>Actualizar y/o elaborar los formatos del Formulario Oficial de Rendición de Cuentas  para la medición del Riesgo de Crédito.</v>
      </c>
      <c r="G21" s="75" t="str">
        <f>'[1]Formulacion_POA '!G18</f>
        <v>Delegatura para la supervisión de la actividad financiera</v>
      </c>
      <c r="H21" s="75" t="str">
        <f>'[1]Formulacion_POA '!H18</f>
        <v>Formulario actualizado para la medición del Riesgo de Crédito</v>
      </c>
      <c r="I21" s="90">
        <f>'[1]Formulacion_POA '!I18</f>
        <v>1</v>
      </c>
      <c r="J21" s="90">
        <f t="shared" si="0"/>
        <v>1</v>
      </c>
      <c r="K21" s="76">
        <f>'[1]Formulacion_POA '!J18</f>
        <v>0.15</v>
      </c>
      <c r="L21" s="77">
        <f>'[1]Formulacion_POA '!K18</f>
        <v>43252</v>
      </c>
      <c r="M21" s="78">
        <f>'[1]Formulacion_POA '!L18</f>
        <v>43464</v>
      </c>
      <c r="N21" s="79">
        <f>'[1]F-TRI-1'!M19</f>
        <v>0</v>
      </c>
      <c r="O21" s="76">
        <f>'[1]F-TRI-1'!N19</f>
        <v>0</v>
      </c>
      <c r="P21" s="80">
        <f>'[1]F-TRI-2'!M19</f>
        <v>0</v>
      </c>
      <c r="Q21" s="76">
        <f>'[1]F-TRI-2'!N19</f>
        <v>0</v>
      </c>
      <c r="R21" s="75">
        <f>'[1]F-TRI-3'!M19</f>
        <v>0</v>
      </c>
      <c r="S21" s="76">
        <f>'[1]F-TRI-3'!N19</f>
        <v>0</v>
      </c>
      <c r="T21" s="75">
        <f>'[1]F-TRI-4'!M19</f>
        <v>0</v>
      </c>
      <c r="U21" s="76">
        <f>'[1]F-TRI-4'!N19</f>
        <v>0</v>
      </c>
      <c r="V21" s="75">
        <f t="shared" si="1"/>
        <v>0</v>
      </c>
      <c r="W21" s="81">
        <f t="shared" si="1"/>
        <v>0</v>
      </c>
      <c r="X21" s="47"/>
      <c r="Y21" s="72"/>
      <c r="Z21" s="73"/>
      <c r="AA21" s="82"/>
      <c r="AB21" s="83"/>
      <c r="AC21" s="84"/>
      <c r="AD21" s="84"/>
      <c r="AE21" s="85"/>
      <c r="AF21" s="50"/>
      <c r="AG21" s="51"/>
      <c r="AH21" s="51"/>
      <c r="AI21" s="51"/>
      <c r="AJ21" s="51"/>
      <c r="AK21" s="51"/>
      <c r="AL21" s="52"/>
    </row>
    <row r="22" spans="1:38" ht="76.5" customHeight="1">
      <c r="A22" s="71">
        <v>13</v>
      </c>
      <c r="B22" s="72"/>
      <c r="C22" s="72"/>
      <c r="D22" s="72"/>
      <c r="E22" s="73"/>
      <c r="F22" s="74" t="str">
        <f>'[1]Formulacion_POA '!F19</f>
        <v>Actualizar la herramienta de supervisión (Fábrica de Reportes) para la determinar las matrices de transición.</v>
      </c>
      <c r="G22" s="75" t="str">
        <f>'[1]Formulacion_POA '!G19</f>
        <v>Delegatura  la supervisión del ahorro y la forma asociativa 
Delegatura para la supervisión de la actividad financiera
Oficina Asesora de Planeación y Sistemas</v>
      </c>
      <c r="H22" s="75" t="str">
        <f>'[1]Formulacion_POA '!H19</f>
        <v xml:space="preserve">Herramienta actualizada en fábrica para la determinar las matrices de transición </v>
      </c>
      <c r="I22" s="90">
        <f>'[1]Formulacion_POA '!I19</f>
        <v>1</v>
      </c>
      <c r="J22" s="90">
        <f t="shared" si="0"/>
        <v>1</v>
      </c>
      <c r="K22" s="76">
        <f>'[1]Formulacion_POA '!J19</f>
        <v>0.15</v>
      </c>
      <c r="L22" s="77">
        <f>'[1]Formulacion_POA '!K19</f>
        <v>43252</v>
      </c>
      <c r="M22" s="78">
        <f>'[1]Formulacion_POA '!L19</f>
        <v>43464</v>
      </c>
      <c r="N22" s="79">
        <f>'[1]F-TRI-1'!M20</f>
        <v>0</v>
      </c>
      <c r="O22" s="76">
        <f>'[1]F-TRI-1'!N20</f>
        <v>0</v>
      </c>
      <c r="P22" s="80">
        <f>'[1]F-TRI-2'!M20</f>
        <v>0</v>
      </c>
      <c r="Q22" s="76">
        <f>'[1]F-TRI-2'!N20</f>
        <v>0</v>
      </c>
      <c r="R22" s="75">
        <f>'[1]F-TRI-3'!M20</f>
        <v>0</v>
      </c>
      <c r="S22" s="76">
        <f>'[1]F-TRI-3'!N20</f>
        <v>0</v>
      </c>
      <c r="T22" s="75">
        <f>'[1]F-TRI-4'!M20</f>
        <v>0</v>
      </c>
      <c r="U22" s="76">
        <f>'[1]F-TRI-4'!N20</f>
        <v>0</v>
      </c>
      <c r="V22" s="75">
        <f t="shared" si="1"/>
        <v>0</v>
      </c>
      <c r="W22" s="81">
        <f t="shared" si="1"/>
        <v>0</v>
      </c>
      <c r="X22" s="47"/>
      <c r="Y22" s="72"/>
      <c r="Z22" s="73"/>
      <c r="AA22" s="82"/>
      <c r="AB22" s="83"/>
      <c r="AC22" s="84"/>
      <c r="AD22" s="84"/>
      <c r="AE22" s="85"/>
      <c r="AF22" s="50"/>
      <c r="AG22" s="51"/>
      <c r="AH22" s="51"/>
      <c r="AI22" s="51"/>
      <c r="AJ22" s="51"/>
      <c r="AK22" s="51"/>
      <c r="AL22" s="52"/>
    </row>
    <row r="23" spans="1:38" ht="76.5" customHeight="1">
      <c r="A23" s="71">
        <v>14</v>
      </c>
      <c r="B23" s="72"/>
      <c r="C23" s="86"/>
      <c r="D23" s="86"/>
      <c r="E23" s="87"/>
      <c r="F23" s="74" t="str">
        <f>'[1]Formulacion_POA '!F20</f>
        <v>Proyectar la formulación de herramientas y metodología para el análisis de alertas tempranas  para evaluar la exposición al riesgo de entidades con actividad financiera.</v>
      </c>
      <c r="G23" s="75" t="str">
        <f>'[1]Formulacion_POA '!G20</f>
        <v>Delegatura para la supervisión de la actividad financiera
Oficina Asesora de Planeación y Sistemas</v>
      </c>
      <c r="H23" s="75" t="str">
        <f>'[1]Formulacion_POA '!H20</f>
        <v>Formulación de herramientas y metodología</v>
      </c>
      <c r="I23" s="90">
        <f>'[1]Formulacion_POA '!I20</f>
        <v>1</v>
      </c>
      <c r="J23" s="90">
        <f t="shared" si="0"/>
        <v>1</v>
      </c>
      <c r="K23" s="76">
        <f>'[1]Formulacion_POA '!J20</f>
        <v>0.1</v>
      </c>
      <c r="L23" s="77">
        <f>'[1]Formulacion_POA '!K20</f>
        <v>43221</v>
      </c>
      <c r="M23" s="78">
        <f>'[1]Formulacion_POA '!L20</f>
        <v>43464</v>
      </c>
      <c r="N23" s="79">
        <f>'[1]F-TRI-1'!M21</f>
        <v>0</v>
      </c>
      <c r="O23" s="76">
        <f>'[1]F-TRI-1'!N21</f>
        <v>0</v>
      </c>
      <c r="P23" s="91">
        <f>'[1]F-TRI-2'!M21</f>
        <v>0.1</v>
      </c>
      <c r="Q23" s="76">
        <f>'[1]F-TRI-2'!N21</f>
        <v>0.1</v>
      </c>
      <c r="R23" s="75">
        <f>'[1]F-TRI-3'!M21</f>
        <v>0.25</v>
      </c>
      <c r="S23" s="76">
        <f>'[1]F-TRI-3'!N21</f>
        <v>0.25</v>
      </c>
      <c r="T23" s="75">
        <f>'[1]F-TRI-4'!M21</f>
        <v>0</v>
      </c>
      <c r="U23" s="76">
        <f>'[1]F-TRI-4'!N21</f>
        <v>0</v>
      </c>
      <c r="V23" s="92">
        <f t="shared" si="1"/>
        <v>0.35</v>
      </c>
      <c r="W23" s="81">
        <f t="shared" si="1"/>
        <v>0.35</v>
      </c>
      <c r="X23" s="95"/>
      <c r="Y23" s="86"/>
      <c r="Z23" s="87"/>
      <c r="AA23" s="82"/>
      <c r="AB23" s="83"/>
      <c r="AC23" s="84"/>
      <c r="AD23" s="84"/>
      <c r="AE23" s="85"/>
      <c r="AF23" s="50"/>
      <c r="AG23" s="51"/>
      <c r="AH23" s="51"/>
      <c r="AI23" s="51"/>
      <c r="AJ23" s="51"/>
      <c r="AK23" s="51"/>
      <c r="AL23" s="52"/>
    </row>
    <row r="24" spans="1:38" ht="76.5" customHeight="1">
      <c r="A24" s="71">
        <v>15</v>
      </c>
      <c r="B24" s="72"/>
      <c r="C24" s="96" t="s">
        <v>41</v>
      </c>
      <c r="D24" s="96" t="s">
        <v>42</v>
      </c>
      <c r="E24" s="89">
        <v>0.6</v>
      </c>
      <c r="F24" s="74" t="str">
        <f>'[1]Formulacion_POA '!F21</f>
        <v xml:space="preserve">Adelantar las medidas de toma de posesión y/o de adopción de institutos de salvamento </v>
      </c>
      <c r="G24" s="75" t="str">
        <f>'[1]Formulacion_POA '!G21</f>
        <v>Delegatura para la supervisión de la actividad financiera</v>
      </c>
      <c r="H24" s="75" t="str">
        <f>'[1]Formulacion_POA '!H21</f>
        <v xml:space="preserve">Medidas Ejecutadas / Medidas adoptadas </v>
      </c>
      <c r="I24" s="76">
        <f>'[1]Formulacion_POA '!I21</f>
        <v>1</v>
      </c>
      <c r="J24" s="76">
        <f t="shared" si="0"/>
        <v>1</v>
      </c>
      <c r="K24" s="76">
        <f>'[1]Formulacion_POA '!J21</f>
        <v>0.03</v>
      </c>
      <c r="L24" s="77">
        <f>'[1]Formulacion_POA '!K21</f>
        <v>43132</v>
      </c>
      <c r="M24" s="78">
        <f>'[1]Formulacion_POA '!L21</f>
        <v>43464</v>
      </c>
      <c r="N24" s="97">
        <f>IF(O24=25%,100%,'[1]F-TRI-3'!I22)</f>
        <v>1</v>
      </c>
      <c r="O24" s="98">
        <f>'[1]F-TRI-1'!N22</f>
        <v>0.25</v>
      </c>
      <c r="P24" s="98">
        <f>IF(Q24=25%,100%,'[1]F-TRI-3'!K22)</f>
        <v>1</v>
      </c>
      <c r="Q24" s="98">
        <f>'[1]F-TRI-2'!N22</f>
        <v>0.25</v>
      </c>
      <c r="R24" s="98">
        <f>IF(S24=25%,100%,'[1]F-TRI-3'!M22)</f>
        <v>1</v>
      </c>
      <c r="S24" s="98">
        <f>'[1]F-TRI-3'!N22</f>
        <v>0.25</v>
      </c>
      <c r="T24" s="75">
        <f>'[1]F-TRI-4'!M22</f>
        <v>0</v>
      </c>
      <c r="U24" s="76">
        <f>'[1]F-TRI-4'!N22</f>
        <v>0</v>
      </c>
      <c r="V24" s="76">
        <f t="shared" ref="V24:V26" si="2">(N24+P24+R24+T24)/4</f>
        <v>0.75</v>
      </c>
      <c r="W24" s="81">
        <f t="shared" si="1"/>
        <v>0.75</v>
      </c>
      <c r="X24" s="99">
        <v>1016461810</v>
      </c>
      <c r="Y24" s="100">
        <f>SUM('[1]F-TRI-1'!Q22+'[1]F-TRI-2'!Q22+'[1]F-TRI-3'!Q22+'[1]F-TRI-4'!Q22)</f>
        <v>634514000</v>
      </c>
      <c r="Z24" s="89">
        <f>IFERROR(Y24/X24,0)</f>
        <v>0.62423791406388396</v>
      </c>
      <c r="AA24" s="82"/>
      <c r="AB24" s="83"/>
      <c r="AC24" s="84"/>
      <c r="AD24" s="84"/>
      <c r="AE24" s="85"/>
      <c r="AF24" s="50"/>
      <c r="AG24" s="51"/>
      <c r="AH24" s="51"/>
      <c r="AI24" s="51"/>
      <c r="AJ24" s="51"/>
      <c r="AK24" s="51"/>
      <c r="AL24" s="52"/>
    </row>
    <row r="25" spans="1:38" ht="76.5" customHeight="1">
      <c r="A25" s="71">
        <v>16</v>
      </c>
      <c r="B25" s="72"/>
      <c r="C25" s="72"/>
      <c r="D25" s="72"/>
      <c r="E25" s="73"/>
      <c r="F25" s="74" t="str">
        <f>'[1]Formulacion_POA '!F22</f>
        <v>Adelantar los tramites de autorización previa (Fusión, incorporación, transformación o escisión) de las organizaciones vigiladas</v>
      </c>
      <c r="G25" s="75" t="str">
        <f>'[1]Formulacion_POA '!G22</f>
        <v>Delegatura para la supervisión de la actividad financiera</v>
      </c>
      <c r="H25" s="75" t="str">
        <f>'[1]Formulacion_POA '!H22</f>
        <v>Solicitudes atendidas dentro de los términos/Solicitudes presentadas</v>
      </c>
      <c r="I25" s="76">
        <f>'[1]Formulacion_POA '!I22</f>
        <v>1</v>
      </c>
      <c r="J25" s="76">
        <f t="shared" si="0"/>
        <v>1</v>
      </c>
      <c r="K25" s="76">
        <f>'[1]Formulacion_POA '!J22</f>
        <v>0.03</v>
      </c>
      <c r="L25" s="77">
        <f>'[1]Formulacion_POA '!K22</f>
        <v>43132</v>
      </c>
      <c r="M25" s="78">
        <f>'[1]Formulacion_POA '!L22</f>
        <v>43464</v>
      </c>
      <c r="N25" s="97">
        <f>IF(O25=25%,100%,'[1]F-TRI-3'!I23)</f>
        <v>1</v>
      </c>
      <c r="O25" s="98">
        <f>'[1]F-TRI-1'!N23</f>
        <v>0.25</v>
      </c>
      <c r="P25" s="98">
        <f>IF(Q25=25%,100%,'[1]F-TRI-3'!K23)</f>
        <v>1</v>
      </c>
      <c r="Q25" s="98">
        <f>'[1]F-TRI-2'!N23</f>
        <v>0.25</v>
      </c>
      <c r="R25" s="98">
        <f>IF(S25=25%,100%,'[1]F-TRI-3'!M23)</f>
        <v>1</v>
      </c>
      <c r="S25" s="98">
        <f>'[1]F-TRI-3'!N23</f>
        <v>0.25</v>
      </c>
      <c r="T25" s="75">
        <f>'[1]F-TRI-4'!M23</f>
        <v>0</v>
      </c>
      <c r="U25" s="76">
        <f>'[1]F-TRI-4'!N23</f>
        <v>0</v>
      </c>
      <c r="V25" s="76">
        <f t="shared" si="2"/>
        <v>0.75</v>
      </c>
      <c r="W25" s="81">
        <f t="shared" si="1"/>
        <v>0.75</v>
      </c>
      <c r="X25" s="47"/>
      <c r="Y25" s="72"/>
      <c r="Z25" s="73"/>
      <c r="AA25" s="82"/>
      <c r="AB25" s="83"/>
      <c r="AC25" s="84"/>
      <c r="AD25" s="84"/>
      <c r="AE25" s="85"/>
      <c r="AF25" s="50"/>
      <c r="AG25" s="51"/>
      <c r="AH25" s="51"/>
      <c r="AI25" s="51"/>
      <c r="AJ25" s="51"/>
      <c r="AK25" s="51"/>
      <c r="AL25" s="52"/>
    </row>
    <row r="26" spans="1:38" ht="76.5" customHeight="1">
      <c r="A26" s="71">
        <v>17</v>
      </c>
      <c r="B26" s="72"/>
      <c r="C26" s="72"/>
      <c r="D26" s="72"/>
      <c r="E26" s="73"/>
      <c r="F26" s="74" t="str">
        <f>'[1]Formulacion_POA '!F23</f>
        <v xml:space="preserve">Hacer seguimiento a los procesos de intervención forzosa administrativa e institutos de salvamento, de las cooperativas de ahorro y crédito que se encuentren bajo estas medidas, a través de visitas de inspección o evaluaciones extra situ o de informes de gestión </v>
      </c>
      <c r="G26" s="75" t="str">
        <f>'[1]Formulacion_POA '!G23</f>
        <v>Delegatura para la supervisión de la actividad financiera</v>
      </c>
      <c r="H26" s="75" t="str">
        <f>'[1]Formulacion_POA '!H23</f>
        <v>Informes evaluados / Informes presentados</v>
      </c>
      <c r="I26" s="76">
        <f>'[1]Formulacion_POA '!I23</f>
        <v>1</v>
      </c>
      <c r="J26" s="76">
        <f t="shared" si="0"/>
        <v>1</v>
      </c>
      <c r="K26" s="76">
        <f>'[1]Formulacion_POA '!J23</f>
        <v>0.02</v>
      </c>
      <c r="L26" s="77">
        <f>'[1]Formulacion_POA '!K23</f>
        <v>43132</v>
      </c>
      <c r="M26" s="78">
        <f>'[1]Formulacion_POA '!L23</f>
        <v>43464</v>
      </c>
      <c r="N26" s="97">
        <v>0</v>
      </c>
      <c r="O26" s="98">
        <f>'[1]F-TRI-1'!N24</f>
        <v>0</v>
      </c>
      <c r="P26" s="98">
        <f>IF(Q26=25%,100%,'[1]F-TRI-3'!K24)</f>
        <v>1</v>
      </c>
      <c r="Q26" s="98">
        <f>'[1]F-TRI-2'!N24</f>
        <v>0.25</v>
      </c>
      <c r="R26" s="98">
        <f>IF(S26=25%,100%,'[1]F-TRI-3'!M24)</f>
        <v>1</v>
      </c>
      <c r="S26" s="98">
        <f>'[1]F-TRI-3'!N24</f>
        <v>0.25</v>
      </c>
      <c r="T26" s="75">
        <f>'[1]F-TRI-4'!M24</f>
        <v>0</v>
      </c>
      <c r="U26" s="76">
        <f>'[1]F-TRI-4'!N24</f>
        <v>0</v>
      </c>
      <c r="V26" s="76">
        <f t="shared" si="2"/>
        <v>0.5</v>
      </c>
      <c r="W26" s="81">
        <f t="shared" ref="W26:W28" si="3">O26+Q26+S26+U26</f>
        <v>0.5</v>
      </c>
      <c r="X26" s="47"/>
      <c r="Y26" s="72"/>
      <c r="Z26" s="73"/>
      <c r="AA26" s="82"/>
      <c r="AB26" s="83"/>
      <c r="AC26" s="84"/>
      <c r="AD26" s="84"/>
      <c r="AE26" s="85"/>
      <c r="AF26" s="50"/>
      <c r="AG26" s="51"/>
      <c r="AH26" s="51"/>
      <c r="AI26" s="51"/>
      <c r="AJ26" s="51"/>
      <c r="AK26" s="51"/>
      <c r="AL26" s="52"/>
    </row>
    <row r="27" spans="1:38" ht="76.5" customHeight="1">
      <c r="A27" s="71">
        <v>18</v>
      </c>
      <c r="B27" s="72"/>
      <c r="C27" s="72"/>
      <c r="D27" s="72"/>
      <c r="E27" s="73"/>
      <c r="F27" s="74" t="str">
        <f>'[1]Formulacion_POA '!F24</f>
        <v>Hacer seguimiento a cooperativas de ahorro y crédito mediante visitas de inspección in situ o reuniones con directivos de la entidad.</v>
      </c>
      <c r="G27" s="75" t="str">
        <f>'[1]Formulacion_POA '!G24</f>
        <v>Delegatura para la supervisión de la actividad financiera</v>
      </c>
      <c r="H27" s="75" t="str">
        <f>'[1]Formulacion_POA '!H24</f>
        <v>(No. informes o No. actas realizados / N° de visitas o reuniones programadas)</v>
      </c>
      <c r="I27" s="101">
        <f>'[1]Formulacion_POA '!I24</f>
        <v>90</v>
      </c>
      <c r="J27" s="101">
        <f t="shared" si="0"/>
        <v>90</v>
      </c>
      <c r="K27" s="76">
        <f>'[1]Formulacion_POA '!J24</f>
        <v>0.08</v>
      </c>
      <c r="L27" s="77">
        <f>'[1]Formulacion_POA '!K24</f>
        <v>43132</v>
      </c>
      <c r="M27" s="78">
        <f>'[1]Formulacion_POA '!L24</f>
        <v>43464</v>
      </c>
      <c r="N27" s="102">
        <f>'[1]F-TRI-1'!M25</f>
        <v>1</v>
      </c>
      <c r="O27" s="76">
        <f>'[1]F-TRI-1'!N25</f>
        <v>1.1111111111111112E-2</v>
      </c>
      <c r="P27" s="80">
        <f>'[1]F-TRI-2'!M25</f>
        <v>7</v>
      </c>
      <c r="Q27" s="76">
        <f>'[1]F-TRI-2'!N25</f>
        <v>7.7777777777777779E-2</v>
      </c>
      <c r="R27" s="75">
        <f>'[1]F-TRI-3'!M25</f>
        <v>32</v>
      </c>
      <c r="S27" s="76">
        <f>'[1]F-TRI-3'!N25</f>
        <v>0.35555555555555557</v>
      </c>
      <c r="T27" s="75">
        <f>'[1]F-TRI-4'!M25</f>
        <v>0</v>
      </c>
      <c r="U27" s="76">
        <f>'[1]F-TRI-4'!N25</f>
        <v>0</v>
      </c>
      <c r="V27" s="101">
        <f t="shared" ref="V27:W30" si="4">N27+P27+R27+T27</f>
        <v>40</v>
      </c>
      <c r="W27" s="81">
        <f t="shared" si="4"/>
        <v>0.44444444444444448</v>
      </c>
      <c r="X27" s="47"/>
      <c r="Y27" s="72"/>
      <c r="Z27" s="73"/>
      <c r="AA27" s="82"/>
      <c r="AB27" s="83"/>
      <c r="AC27" s="84"/>
      <c r="AD27" s="84"/>
      <c r="AE27" s="85"/>
      <c r="AF27" s="50"/>
      <c r="AG27" s="51"/>
      <c r="AH27" s="51"/>
      <c r="AI27" s="51"/>
      <c r="AJ27" s="51"/>
      <c r="AK27" s="51"/>
      <c r="AL27" s="52"/>
    </row>
    <row r="28" spans="1:38" ht="76.5" customHeight="1">
      <c r="A28" s="71">
        <v>19</v>
      </c>
      <c r="B28" s="72"/>
      <c r="C28" s="72"/>
      <c r="D28" s="72"/>
      <c r="E28" s="73"/>
      <c r="F28" s="74" t="str">
        <f>'[1]Formulacion_POA '!F25</f>
        <v>Realizar los controles de legalidad de las reformas estatutarias adelantadas por las cooperativas de ahorro y crédito y multiactivas con sección de ahorro y crédito de acuerdo a los tiempos establecidos en CBJ</v>
      </c>
      <c r="G28" s="75" t="str">
        <f>'[1]Formulacion_POA '!G25</f>
        <v>Delegatura para la supervisión de la actividad financiera</v>
      </c>
      <c r="H28" s="75" t="str">
        <f>'[1]Formulacion_POA '!H25</f>
        <v xml:space="preserve">Número de controles realizados//No. de controles de legalidad solicitados  </v>
      </c>
      <c r="I28" s="76">
        <f>'[1]Formulacion_POA '!I25</f>
        <v>1</v>
      </c>
      <c r="J28" s="76">
        <f t="shared" si="0"/>
        <v>1</v>
      </c>
      <c r="K28" s="76">
        <f>'[1]Formulacion_POA '!J25</f>
        <v>0.08</v>
      </c>
      <c r="L28" s="77">
        <f>'[1]Formulacion_POA '!K25</f>
        <v>43132</v>
      </c>
      <c r="M28" s="78">
        <f>'[1]Formulacion_POA '!L25</f>
        <v>43464</v>
      </c>
      <c r="N28" s="97">
        <f>IF(O28=25%,100%,'[1]F-TRI-3'!I26)</f>
        <v>1</v>
      </c>
      <c r="O28" s="98">
        <f>'[1]F-TRI-1'!N26</f>
        <v>0.25</v>
      </c>
      <c r="P28" s="98">
        <f>IF(Q28=25%,100%,'[1]F-TRI-3'!K26)</f>
        <v>1</v>
      </c>
      <c r="Q28" s="98">
        <f>'[1]F-TRI-2'!N26</f>
        <v>0.25</v>
      </c>
      <c r="R28" s="98">
        <f>IF(S28=25%,100%,'[1]F-TRI-3'!M26)</f>
        <v>1</v>
      </c>
      <c r="S28" s="98">
        <f>'[1]F-TRI-3'!N26</f>
        <v>0.25</v>
      </c>
      <c r="T28" s="75">
        <f>'[1]F-TRI-4'!M26</f>
        <v>0</v>
      </c>
      <c r="U28" s="76">
        <f>'[1]F-TRI-4'!N26</f>
        <v>0</v>
      </c>
      <c r="V28" s="76">
        <f t="shared" ref="V28:V30" si="5">(N28+P28+R28+T28)/4</f>
        <v>0.75</v>
      </c>
      <c r="W28" s="81">
        <f t="shared" si="4"/>
        <v>0.75</v>
      </c>
      <c r="X28" s="47"/>
      <c r="Y28" s="72"/>
      <c r="Z28" s="73"/>
      <c r="AA28" s="82"/>
      <c r="AB28" s="83"/>
      <c r="AC28" s="84"/>
      <c r="AD28" s="84"/>
      <c r="AE28" s="85"/>
      <c r="AF28" s="50"/>
      <c r="AG28" s="51"/>
      <c r="AH28" s="51"/>
      <c r="AI28" s="51"/>
      <c r="AJ28" s="51"/>
      <c r="AK28" s="51"/>
      <c r="AL28" s="52"/>
    </row>
    <row r="29" spans="1:38" ht="76.5" customHeight="1">
      <c r="A29" s="71">
        <v>20</v>
      </c>
      <c r="B29" s="72"/>
      <c r="C29" s="72"/>
      <c r="D29" s="72"/>
      <c r="E29" s="73"/>
      <c r="F29" s="74" t="str">
        <f>'[1]Formulacion_POA '!F26</f>
        <v>Realizar el trámite de posesión de los directivos de las cooperativas de ahorro y crédito y multiactivas con sección de ahorro y crédito de acuerdo a los tiempos establecidos en CBJ</v>
      </c>
      <c r="G29" s="75" t="str">
        <f>'[1]Formulacion_POA '!G26</f>
        <v>Delegatura para la supervisión de la actividad financiera</v>
      </c>
      <c r="H29" s="75" t="str">
        <f>'[1]Formulacion_POA '!H26</f>
        <v xml:space="preserve"> Número de posesiones tramitadas//No de solicitudes de posesiones recibidas </v>
      </c>
      <c r="I29" s="76">
        <f>'[1]Formulacion_POA '!I26</f>
        <v>1</v>
      </c>
      <c r="J29" s="76">
        <f t="shared" si="0"/>
        <v>1</v>
      </c>
      <c r="K29" s="76">
        <f>'[1]Formulacion_POA '!J26</f>
        <v>0.08</v>
      </c>
      <c r="L29" s="77">
        <f>'[1]Formulacion_POA '!K26</f>
        <v>43132</v>
      </c>
      <c r="M29" s="78">
        <f>'[1]Formulacion_POA '!L26</f>
        <v>43464</v>
      </c>
      <c r="N29" s="97">
        <f>IF(O29=25%,100%,'[1]F-TRI-3'!I27)</f>
        <v>1</v>
      </c>
      <c r="O29" s="98">
        <f>'[1]F-TRI-1'!N27</f>
        <v>0.25</v>
      </c>
      <c r="P29" s="98">
        <f>IF(Q29=25%,100%,'[1]F-TRI-3'!K27)</f>
        <v>1</v>
      </c>
      <c r="Q29" s="98">
        <f>'[1]F-TRI-2'!N27</f>
        <v>0.25</v>
      </c>
      <c r="R29" s="98">
        <f>IF(S29=25%,100%,'[1]F-TRI-3'!M27)</f>
        <v>1</v>
      </c>
      <c r="S29" s="98">
        <f>'[1]F-TRI-3'!N27</f>
        <v>0.25</v>
      </c>
      <c r="T29" s="75">
        <f>'[1]F-TRI-4'!M27</f>
        <v>0</v>
      </c>
      <c r="U29" s="76">
        <f>'[1]F-TRI-4'!N27</f>
        <v>0</v>
      </c>
      <c r="V29" s="76">
        <f t="shared" si="5"/>
        <v>0.75</v>
      </c>
      <c r="W29" s="81">
        <f t="shared" si="4"/>
        <v>0.75</v>
      </c>
      <c r="X29" s="47"/>
      <c r="Y29" s="72"/>
      <c r="Z29" s="73"/>
      <c r="AA29" s="82"/>
      <c r="AB29" s="83"/>
      <c r="AC29" s="84"/>
      <c r="AD29" s="84"/>
      <c r="AE29" s="85"/>
      <c r="AF29" s="50"/>
      <c r="AG29" s="51"/>
      <c r="AH29" s="51"/>
      <c r="AI29" s="51"/>
      <c r="AJ29" s="51"/>
      <c r="AK29" s="51"/>
      <c r="AL29" s="52"/>
    </row>
    <row r="30" spans="1:38" ht="76.5" customHeight="1">
      <c r="A30" s="71">
        <v>21</v>
      </c>
      <c r="B30" s="72"/>
      <c r="C30" s="72"/>
      <c r="D30" s="72"/>
      <c r="E30" s="73"/>
      <c r="F30" s="74" t="str">
        <f>'[1]Formulacion_POA '!F27</f>
        <v xml:space="preserve">Realizar los traslados y acuses de recibo respecto de los requerimientos y solicitudes que se presenten a la Delegatura Financiera de acuerdo a los tiempos establecidos en CBJ. </v>
      </c>
      <c r="G30" s="75" t="str">
        <f>'[1]Formulacion_POA '!G27</f>
        <v>Delegatura para la supervisión de la actividad financiera</v>
      </c>
      <c r="H30" s="75" t="str">
        <f>'[1]Formulacion_POA '!H27</f>
        <v>Número de traslados y acuses de recibo respecto de las peticiones, quejas, reclamos y solicitudes realizadas / No. de traslados y acuses de recibo respecto de las peticiones, quejas, reclamos y solicitudes recibidos.</v>
      </c>
      <c r="I30" s="76">
        <f>'[1]Formulacion_POA '!I27</f>
        <v>1</v>
      </c>
      <c r="J30" s="76">
        <f t="shared" si="0"/>
        <v>1</v>
      </c>
      <c r="K30" s="76">
        <f>'[1]Formulacion_POA '!J27</f>
        <v>0.03</v>
      </c>
      <c r="L30" s="77">
        <f>'[1]Formulacion_POA '!K27</f>
        <v>43132</v>
      </c>
      <c r="M30" s="78">
        <f>'[1]Formulacion_POA '!L27</f>
        <v>43464</v>
      </c>
      <c r="N30" s="97">
        <f>IF(O30=25%,100%,'[1]F-TRI-3'!I28)</f>
        <v>1</v>
      </c>
      <c r="O30" s="98">
        <f>'[1]F-TRI-1'!N28</f>
        <v>0.25</v>
      </c>
      <c r="P30" s="98">
        <f>IF(Q30=25%,100%,'[1]F-TRI-3'!K28)</f>
        <v>1</v>
      </c>
      <c r="Q30" s="98">
        <f>'[1]F-TRI-2'!N28</f>
        <v>0.25</v>
      </c>
      <c r="R30" s="98">
        <f>IF(S30=25%,100%,'[1]F-TRI-3'!M28)</f>
        <v>1</v>
      </c>
      <c r="S30" s="98">
        <f>'[1]F-TRI-3'!N28</f>
        <v>0.25</v>
      </c>
      <c r="T30" s="75">
        <f>'[1]F-TRI-4'!M28</f>
        <v>0</v>
      </c>
      <c r="U30" s="76">
        <f>'[1]F-TRI-4'!N28</f>
        <v>0</v>
      </c>
      <c r="V30" s="76">
        <f t="shared" si="5"/>
        <v>0.75</v>
      </c>
      <c r="W30" s="81">
        <f t="shared" si="4"/>
        <v>0.75</v>
      </c>
      <c r="X30" s="47"/>
      <c r="Y30" s="72"/>
      <c r="Z30" s="73"/>
      <c r="AA30" s="82"/>
      <c r="AB30" s="83"/>
      <c r="AC30" s="84"/>
      <c r="AD30" s="84"/>
      <c r="AE30" s="85"/>
      <c r="AF30" s="50"/>
      <c r="AG30" s="51"/>
      <c r="AH30" s="51"/>
      <c r="AI30" s="51"/>
      <c r="AJ30" s="51"/>
      <c r="AK30" s="51"/>
      <c r="AL30" s="52"/>
    </row>
    <row r="31" spans="1:38" ht="76.5" customHeight="1">
      <c r="A31" s="71">
        <v>22</v>
      </c>
      <c r="B31" s="72"/>
      <c r="C31" s="72"/>
      <c r="D31" s="72"/>
      <c r="E31" s="73"/>
      <c r="F31" s="74" t="str">
        <f>'[1]Formulacion_POA '!F28</f>
        <v>Disponer  estadísticas actualizadas respecto de la gestión que se realiza en la  delegatura financiera.</v>
      </c>
      <c r="G31" s="75" t="str">
        <f>'[1]Formulacion_POA '!G28</f>
        <v>Delegatura para la supervisión de la actividad financiera</v>
      </c>
      <c r="H31" s="75" t="str">
        <f>'[1]Formulacion_POA '!H28</f>
        <v xml:space="preserve">N° publicaciones realizadas/ No. de publicaciones programas </v>
      </c>
      <c r="I31" s="75">
        <f>'[1]Formulacion_POA '!I28</f>
        <v>3</v>
      </c>
      <c r="J31" s="75">
        <f t="shared" si="0"/>
        <v>3</v>
      </c>
      <c r="K31" s="76">
        <f>'[1]Formulacion_POA '!J28</f>
        <v>0.02</v>
      </c>
      <c r="L31" s="77">
        <f>'[1]Formulacion_POA '!K28</f>
        <v>43191</v>
      </c>
      <c r="M31" s="78">
        <f>'[1]Formulacion_POA '!L28</f>
        <v>43464</v>
      </c>
      <c r="N31" s="79">
        <f>'[1]F-TRI-1'!M29</f>
        <v>0</v>
      </c>
      <c r="O31" s="76">
        <f>'[1]F-TRI-1'!N29</f>
        <v>0</v>
      </c>
      <c r="P31" s="63">
        <f>'[1]F-TRI-2'!M29</f>
        <v>0</v>
      </c>
      <c r="Q31" s="76">
        <f>'[1]F-TRI-2'!N29</f>
        <v>0</v>
      </c>
      <c r="R31" s="75">
        <f>'[1]F-TRI-3'!M29</f>
        <v>1</v>
      </c>
      <c r="S31" s="76">
        <f>'[1]F-TRI-3'!N29</f>
        <v>0.33333333333333331</v>
      </c>
      <c r="T31" s="75">
        <f>'[1]F-TRI-4'!M29</f>
        <v>0</v>
      </c>
      <c r="U31" s="76">
        <f>'[1]F-TRI-4'!N29</f>
        <v>0</v>
      </c>
      <c r="V31" s="90">
        <f t="shared" ref="V31:W34" si="6">N31+P31+R31+T31</f>
        <v>1</v>
      </c>
      <c r="W31" s="81">
        <f t="shared" si="6"/>
        <v>0.33333333333333331</v>
      </c>
      <c r="X31" s="95"/>
      <c r="Y31" s="86"/>
      <c r="Z31" s="87"/>
      <c r="AA31" s="82"/>
      <c r="AB31" s="83"/>
      <c r="AC31" s="84"/>
      <c r="AD31" s="84"/>
      <c r="AE31" s="85"/>
      <c r="AF31" s="50"/>
      <c r="AG31" s="51"/>
      <c r="AH31" s="51"/>
      <c r="AI31" s="51"/>
      <c r="AJ31" s="51"/>
      <c r="AK31" s="51"/>
      <c r="AL31" s="52"/>
    </row>
    <row r="32" spans="1:38" ht="76.5" customHeight="1">
      <c r="A32" s="71">
        <v>23</v>
      </c>
      <c r="B32" s="72"/>
      <c r="C32" s="72"/>
      <c r="D32" s="72"/>
      <c r="E32" s="73"/>
      <c r="F32" s="74" t="str">
        <f>'[1]Formulacion_POA '!F29</f>
        <v>Hacer seguimiento a los procesos de intervención forzosa administrativa e institutos de salvamento, de las organizaciones de los niveles 1,2 y 3 que se encuentren bajo estas medidas, a través de visitas de inspección o evaluaciones extra situ o de informes de gestión</v>
      </c>
      <c r="G32" s="75" t="str">
        <f>'[1]Formulacion_POA '!G29</f>
        <v xml:space="preserve">Delegatura para la supervisión del ahorro y la forma asociativa 
Asuntos Especiales </v>
      </c>
      <c r="H32" s="75" t="str">
        <f>'[1]Formulacion_POA '!H29</f>
        <v>No. De seguimientos realizados / No. De seguimientos programados</v>
      </c>
      <c r="I32" s="90">
        <f>'[1]Formulacion_POA '!I29</f>
        <v>100</v>
      </c>
      <c r="J32" s="90">
        <f t="shared" si="0"/>
        <v>100</v>
      </c>
      <c r="K32" s="76">
        <f>'[1]Formulacion_POA '!J29</f>
        <v>0.02</v>
      </c>
      <c r="L32" s="77">
        <f>'[1]Formulacion_POA '!K29</f>
        <v>43132</v>
      </c>
      <c r="M32" s="78">
        <f>'[1]Formulacion_POA '!L29</f>
        <v>43465</v>
      </c>
      <c r="N32" s="103">
        <f>'[1]F-TRI-1'!M30</f>
        <v>12</v>
      </c>
      <c r="O32" s="76">
        <f>'[1]F-TRI-1'!N30</f>
        <v>0.12</v>
      </c>
      <c r="P32" s="94">
        <f>'[1]F-TRI-2'!M30</f>
        <v>58</v>
      </c>
      <c r="Q32" s="76">
        <f>'[1]F-TRI-2'!N30</f>
        <v>0.57999999999999996</v>
      </c>
      <c r="R32" s="75">
        <f>'[1]F-TRI-3'!M30</f>
        <v>30</v>
      </c>
      <c r="S32" s="76">
        <f>'[1]F-TRI-3'!N30</f>
        <v>0.3</v>
      </c>
      <c r="T32" s="75">
        <f>'[1]F-TRI-4'!M30</f>
        <v>0</v>
      </c>
      <c r="U32" s="76">
        <f>'[1]F-TRI-4'!N30</f>
        <v>0</v>
      </c>
      <c r="V32" s="90">
        <f t="shared" si="6"/>
        <v>100</v>
      </c>
      <c r="W32" s="81">
        <f t="shared" si="6"/>
        <v>1</v>
      </c>
      <c r="X32" s="99">
        <v>287775857</v>
      </c>
      <c r="Y32" s="100">
        <f>SUM('[1]F-TRI-1'!Q30+'[1]F-TRI-2'!Q30+'[1]F-TRI-3'!Q30+'[1]F-TRI-4'!Q30)</f>
        <v>178421000</v>
      </c>
      <c r="Z32" s="89">
        <f>IFERROR(Y32/X32,0)</f>
        <v>0.61999989109579823</v>
      </c>
      <c r="AA32" s="82"/>
      <c r="AB32" s="83"/>
      <c r="AC32" s="84"/>
      <c r="AD32" s="84"/>
      <c r="AE32" s="85"/>
      <c r="AF32" s="50"/>
      <c r="AG32" s="51"/>
      <c r="AH32" s="51"/>
      <c r="AI32" s="51"/>
      <c r="AJ32" s="51"/>
      <c r="AK32" s="51"/>
      <c r="AL32" s="52"/>
    </row>
    <row r="33" spans="1:38" ht="76.5" customHeight="1">
      <c r="A33" s="71">
        <v>24</v>
      </c>
      <c r="B33" s="72"/>
      <c r="C33" s="72"/>
      <c r="D33" s="72"/>
      <c r="E33" s="73"/>
      <c r="F33" s="74" t="str">
        <f>'[1]Formulacion_POA '!F30</f>
        <v xml:space="preserve">Adelantar las medidas de toma de posesión y/o de adopción de institutos de salvamento </v>
      </c>
      <c r="G33" s="75" t="str">
        <f>'[1]Formulacion_POA '!G30</f>
        <v>Delegatura para la supervisión de la actividad Asociativa (Grupo de Asuntos Especiales )</v>
      </c>
      <c r="H33" s="75" t="str">
        <f>'[1]Formulacion_POA '!H30</f>
        <v>Medidas ejecutadas /Medidas  adoptadas</v>
      </c>
      <c r="I33" s="76">
        <f>'[1]Formulacion_POA '!I30</f>
        <v>1</v>
      </c>
      <c r="J33" s="76">
        <f t="shared" si="0"/>
        <v>1</v>
      </c>
      <c r="K33" s="76">
        <f>'[1]Formulacion_POA '!J30</f>
        <v>0.03</v>
      </c>
      <c r="L33" s="77">
        <f>'[1]Formulacion_POA '!K30</f>
        <v>43132</v>
      </c>
      <c r="M33" s="78">
        <f>'[1]Formulacion_POA '!L30</f>
        <v>43465</v>
      </c>
      <c r="N33" s="76">
        <f>IF(O33=25%,100%,'[1]F-TRI-3'!I31)</f>
        <v>1</v>
      </c>
      <c r="O33" s="76">
        <f>'[1]F-TRI-1'!N31</f>
        <v>0.25</v>
      </c>
      <c r="P33" s="76">
        <f>IF(Q33=25%,100%,'[1]F-TRI-3'!K31)</f>
        <v>1</v>
      </c>
      <c r="Q33" s="76">
        <f>'[1]F-TRI-2'!N31</f>
        <v>0.25</v>
      </c>
      <c r="R33" s="76">
        <f>IF(S33=25%,100%,'[1]F-TRI-3'!M31)</f>
        <v>1</v>
      </c>
      <c r="S33" s="76">
        <f>'[1]F-TRI-3'!N31</f>
        <v>0.25</v>
      </c>
      <c r="T33" s="75">
        <f>'[1]F-TRI-4'!M31</f>
        <v>0</v>
      </c>
      <c r="U33" s="76">
        <f>'[1]F-TRI-4'!N31</f>
        <v>0</v>
      </c>
      <c r="V33" s="76">
        <f t="shared" ref="V33:V34" si="7">(N33+P33+R33+T33)/4</f>
        <v>0.75</v>
      </c>
      <c r="W33" s="81">
        <f t="shared" si="6"/>
        <v>0.75</v>
      </c>
      <c r="X33" s="47"/>
      <c r="Y33" s="72"/>
      <c r="Z33" s="73"/>
      <c r="AA33" s="82"/>
      <c r="AB33" s="83"/>
      <c r="AC33" s="84"/>
      <c r="AD33" s="84"/>
      <c r="AE33" s="85"/>
      <c r="AF33" s="50"/>
      <c r="AG33" s="51"/>
      <c r="AH33" s="51"/>
      <c r="AI33" s="51"/>
      <c r="AJ33" s="51"/>
      <c r="AK33" s="51"/>
      <c r="AL33" s="52"/>
    </row>
    <row r="34" spans="1:38" ht="76.5" customHeight="1">
      <c r="A34" s="71">
        <v>25</v>
      </c>
      <c r="B34" s="72"/>
      <c r="C34" s="72"/>
      <c r="D34" s="72"/>
      <c r="E34" s="73"/>
      <c r="F34" s="74" t="str">
        <f>'[1]Formulacion_POA '!F31</f>
        <v>Adelantar los tramites de autorización previa (Fusión, incorporación, transformación o escisión) de las organizaciones vigiladas</v>
      </c>
      <c r="G34" s="75" t="str">
        <f>'[1]Formulacion_POA '!G31</f>
        <v>Delegatura para la supervisión de la actividad Asociativa (Grupo de Asuntos Especiales )</v>
      </c>
      <c r="H34" s="75" t="str">
        <f>'[1]Formulacion_POA '!H31</f>
        <v>Solicitudes atendidas dentro de los términos/Solicitudes presentadas</v>
      </c>
      <c r="I34" s="76">
        <f>'[1]Formulacion_POA '!I31</f>
        <v>1</v>
      </c>
      <c r="J34" s="76">
        <f t="shared" si="0"/>
        <v>1</v>
      </c>
      <c r="K34" s="76">
        <f>'[1]Formulacion_POA '!J31</f>
        <v>0.02</v>
      </c>
      <c r="L34" s="77">
        <f>'[1]Formulacion_POA '!K31</f>
        <v>43132</v>
      </c>
      <c r="M34" s="78">
        <f>'[1]Formulacion_POA '!L31</f>
        <v>43465</v>
      </c>
      <c r="N34" s="76">
        <f>IF(O34=25%,100%,'[1]F-TRI-3'!I32)</f>
        <v>1</v>
      </c>
      <c r="O34" s="76">
        <f>'[1]F-TRI-1'!N32</f>
        <v>0.25</v>
      </c>
      <c r="P34" s="76">
        <f>IF(Q34=25%,100%,'[1]F-TRI-3'!K32)</f>
        <v>1</v>
      </c>
      <c r="Q34" s="76">
        <f>'[1]F-TRI-2'!N32</f>
        <v>0.25</v>
      </c>
      <c r="R34" s="76">
        <f>IF(S34=25%,100%,'[1]F-TRI-3'!M32)</f>
        <v>1</v>
      </c>
      <c r="S34" s="76">
        <f>'[1]F-TRI-3'!N32</f>
        <v>0.25</v>
      </c>
      <c r="T34" s="75">
        <f>'[1]F-TRI-4'!M32</f>
        <v>0</v>
      </c>
      <c r="U34" s="76">
        <f>'[1]F-TRI-4'!N32</f>
        <v>0</v>
      </c>
      <c r="V34" s="76">
        <f t="shared" si="7"/>
        <v>0.75</v>
      </c>
      <c r="W34" s="81">
        <f t="shared" si="6"/>
        <v>0.75</v>
      </c>
      <c r="X34" s="47"/>
      <c r="Y34" s="72"/>
      <c r="Z34" s="73"/>
      <c r="AA34" s="82"/>
      <c r="AB34" s="83"/>
      <c r="AC34" s="84"/>
      <c r="AD34" s="84"/>
      <c r="AE34" s="85"/>
      <c r="AF34" s="50"/>
      <c r="AG34" s="51"/>
      <c r="AH34" s="51"/>
      <c r="AI34" s="51"/>
      <c r="AJ34" s="51"/>
      <c r="AK34" s="51"/>
      <c r="AL34" s="52"/>
    </row>
    <row r="35" spans="1:38" ht="76.5" customHeight="1">
      <c r="A35" s="71">
        <v>26</v>
      </c>
      <c r="B35" s="72"/>
      <c r="C35" s="72"/>
      <c r="D35" s="72"/>
      <c r="E35" s="73"/>
      <c r="F35" s="74" t="str">
        <f>'[1]Formulacion_POA '!F32</f>
        <v>Realizar visitas de inspección a las organizaciones que se encuentran en nivel 3 de supervisión</v>
      </c>
      <c r="G35" s="75" t="str">
        <f>'[1]Formulacion_POA '!G32</f>
        <v xml:space="preserve">Delegatura para la supervisión del ahorro y la forma asociativa </v>
      </c>
      <c r="H35" s="75" t="str">
        <f>'[1]Formulacion_POA '!H32</f>
        <v>(N° organizaciones solidarias visitadas / N° organizaciones solidarias visitadas)</v>
      </c>
      <c r="I35" s="75">
        <f>'[1]Formulacion_POA '!I32</f>
        <v>70</v>
      </c>
      <c r="J35" s="75">
        <f t="shared" si="0"/>
        <v>70</v>
      </c>
      <c r="K35" s="76">
        <f>'[1]Formulacion_POA '!J32</f>
        <v>0.08</v>
      </c>
      <c r="L35" s="77">
        <f>'[1]Formulacion_POA '!K32</f>
        <v>43132</v>
      </c>
      <c r="M35" s="78">
        <f>'[1]Formulacion_POA '!L32</f>
        <v>43465</v>
      </c>
      <c r="N35" s="79">
        <f>'[1]F-TRI-1'!M33</f>
        <v>17</v>
      </c>
      <c r="O35" s="76">
        <f>'[1]F-TRI-1'!N33</f>
        <v>0.24285714285714285</v>
      </c>
      <c r="P35" s="63">
        <v>22</v>
      </c>
      <c r="Q35" s="76">
        <f>'[1]F-TRI-2'!N33</f>
        <v>0.31428571428571428</v>
      </c>
      <c r="R35" s="75">
        <f>'[1]F-TRI-3'!M33</f>
        <v>17</v>
      </c>
      <c r="S35" s="76">
        <f>'[1]F-TRI-3'!N33</f>
        <v>0.24285714285714285</v>
      </c>
      <c r="T35" s="75">
        <f>'[1]F-TRI-4'!M33</f>
        <v>0</v>
      </c>
      <c r="U35" s="76">
        <f>'[1]F-TRI-4'!N33</f>
        <v>0</v>
      </c>
      <c r="V35" s="90">
        <f t="shared" ref="V35:W50" si="8">N35+P35+R35+T35</f>
        <v>56</v>
      </c>
      <c r="W35" s="81">
        <f t="shared" si="8"/>
        <v>0.8</v>
      </c>
      <c r="X35" s="47"/>
      <c r="Y35" s="72"/>
      <c r="Z35" s="73"/>
      <c r="AA35" s="82"/>
      <c r="AB35" s="83"/>
      <c r="AC35" s="84"/>
      <c r="AD35" s="84"/>
      <c r="AE35" s="85"/>
      <c r="AF35" s="50"/>
      <c r="AG35" s="51"/>
      <c r="AH35" s="51"/>
      <c r="AI35" s="51"/>
      <c r="AJ35" s="51"/>
      <c r="AK35" s="51"/>
      <c r="AL35" s="52"/>
    </row>
    <row r="36" spans="1:38" ht="76.5" customHeight="1">
      <c r="A36" s="71">
        <v>27</v>
      </c>
      <c r="B36" s="72"/>
      <c r="C36" s="72"/>
      <c r="D36" s="72"/>
      <c r="E36" s="73"/>
      <c r="F36" s="74" t="str">
        <f>'[1]Formulacion_POA '!F33</f>
        <v xml:space="preserve">Realizar visitas de inspección a organizaciones que se encuentran en nivel 1 y  2 de supervisión </v>
      </c>
      <c r="G36" s="75" t="str">
        <f>'[1]Formulacion_POA '!G33</f>
        <v xml:space="preserve">Delegatura para la supervisión del ahorro y la forma asociativa </v>
      </c>
      <c r="H36" s="75" t="str">
        <f>'[1]Formulacion_POA '!H33</f>
        <v>(N° informes realizados sobre la visita in-situ/ N° de visitas programadas)</v>
      </c>
      <c r="I36" s="75">
        <f>'[1]Formulacion_POA '!I33</f>
        <v>70</v>
      </c>
      <c r="J36" s="75">
        <f t="shared" si="0"/>
        <v>70</v>
      </c>
      <c r="K36" s="76">
        <f>'[1]Formulacion_POA '!J33</f>
        <v>0.08</v>
      </c>
      <c r="L36" s="77">
        <f>'[1]Formulacion_POA '!K33</f>
        <v>43132</v>
      </c>
      <c r="M36" s="78">
        <f>'[1]Formulacion_POA '!L33</f>
        <v>43465</v>
      </c>
      <c r="N36" s="79">
        <f>'[1]F-TRI-1'!M34</f>
        <v>6</v>
      </c>
      <c r="O36" s="76">
        <f>'[1]F-TRI-1'!N34</f>
        <v>8.5714285714285715E-2</v>
      </c>
      <c r="P36" s="80">
        <v>22</v>
      </c>
      <c r="Q36" s="76">
        <f>'[1]F-TRI-2'!N34</f>
        <v>0.31428571428571428</v>
      </c>
      <c r="R36" s="75">
        <f>'[1]F-TRI-3'!M34</f>
        <v>29</v>
      </c>
      <c r="S36" s="76">
        <f>'[1]F-TRI-3'!N34</f>
        <v>0.41428571428571431</v>
      </c>
      <c r="T36" s="75">
        <f>'[1]F-TRI-4'!M34</f>
        <v>0</v>
      </c>
      <c r="U36" s="76">
        <f>'[1]F-TRI-4'!N34</f>
        <v>0</v>
      </c>
      <c r="V36" s="75">
        <f t="shared" si="8"/>
        <v>57</v>
      </c>
      <c r="W36" s="81">
        <f t="shared" si="8"/>
        <v>0.81428571428571428</v>
      </c>
      <c r="X36" s="47"/>
      <c r="Y36" s="72"/>
      <c r="Z36" s="73"/>
      <c r="AA36" s="82"/>
      <c r="AB36" s="83"/>
      <c r="AC36" s="84"/>
      <c r="AD36" s="84"/>
      <c r="AE36" s="85"/>
      <c r="AF36" s="50"/>
      <c r="AG36" s="51"/>
      <c r="AH36" s="51"/>
      <c r="AI36" s="51"/>
      <c r="AJ36" s="51"/>
      <c r="AK36" s="51"/>
      <c r="AL36" s="52"/>
    </row>
    <row r="37" spans="1:38" ht="76.5" customHeight="1">
      <c r="A37" s="71">
        <v>28</v>
      </c>
      <c r="B37" s="72"/>
      <c r="C37" s="72"/>
      <c r="D37" s="72"/>
      <c r="E37" s="73"/>
      <c r="F37" s="74" t="str">
        <f>'[1]Formulacion_POA '!F34</f>
        <v xml:space="preserve">Realizar 800 evaluaciones extra situs a los fondos de empelados y/o seguimientos a las evaluaciones realizadas en el año 2017 </v>
      </c>
      <c r="G37" s="75" t="str">
        <f>'[1]Formulacion_POA '!G34</f>
        <v xml:space="preserve">Delegatura para la supervisión del ahorro y la forma asociativa </v>
      </c>
      <c r="H37" s="75" t="str">
        <f>'[1]Formulacion_POA '!H34</f>
        <v xml:space="preserve">( No. de evaluaciones realizadas / NO. de  evaluaciones programadas </v>
      </c>
      <c r="I37" s="75">
        <f>'[1]Formulacion_POA '!I34</f>
        <v>800</v>
      </c>
      <c r="J37" s="75">
        <f t="shared" si="0"/>
        <v>800</v>
      </c>
      <c r="K37" s="76">
        <f>'[1]Formulacion_POA '!J34</f>
        <v>0.08</v>
      </c>
      <c r="L37" s="77">
        <f>'[1]Formulacion_POA '!K34</f>
        <v>43160</v>
      </c>
      <c r="M37" s="78">
        <f>'[1]Formulacion_POA '!L34</f>
        <v>43465</v>
      </c>
      <c r="N37" s="79">
        <f>'[1]F-TRI-1'!M35</f>
        <v>13</v>
      </c>
      <c r="O37" s="76">
        <f>'[1]F-TRI-1'!N35</f>
        <v>1.6250000000000001E-2</v>
      </c>
      <c r="P37" s="80">
        <f>'[1]F-TRI-2'!M35</f>
        <v>412</v>
      </c>
      <c r="Q37" s="76">
        <f>'[1]F-TRI-2'!N35</f>
        <v>0.51500000000000001</v>
      </c>
      <c r="R37" s="75">
        <f>'[1]F-TRI-3'!M35</f>
        <v>304</v>
      </c>
      <c r="S37" s="76">
        <f>'[1]F-TRI-3'!N35</f>
        <v>0.38</v>
      </c>
      <c r="T37" s="75">
        <f>'[1]F-TRI-4'!M35</f>
        <v>0</v>
      </c>
      <c r="U37" s="76">
        <f>'[1]F-TRI-4'!N35</f>
        <v>0</v>
      </c>
      <c r="V37" s="75">
        <f t="shared" si="8"/>
        <v>729</v>
      </c>
      <c r="W37" s="81">
        <f t="shared" si="8"/>
        <v>0.91125</v>
      </c>
      <c r="X37" s="47"/>
      <c r="Y37" s="72"/>
      <c r="Z37" s="73"/>
      <c r="AA37" s="82"/>
      <c r="AB37" s="83"/>
      <c r="AC37" s="84"/>
      <c r="AD37" s="84"/>
      <c r="AE37" s="85"/>
      <c r="AF37" s="50"/>
      <c r="AG37" s="51"/>
      <c r="AH37" s="51"/>
      <c r="AI37" s="51"/>
      <c r="AJ37" s="51"/>
      <c r="AK37" s="51"/>
      <c r="AL37" s="52"/>
    </row>
    <row r="38" spans="1:38" ht="76.5" customHeight="1">
      <c r="A38" s="71">
        <v>29</v>
      </c>
      <c r="B38" s="72"/>
      <c r="C38" s="72"/>
      <c r="D38" s="72"/>
      <c r="E38" s="73"/>
      <c r="F38" s="74" t="str">
        <f>'[1]Formulacion_POA '!F35</f>
        <v xml:space="preserve">Realizar la evaluación los 90 planes de acción para autorizar o requerir </v>
      </c>
      <c r="G38" s="75" t="str">
        <f>'[1]Formulacion_POA '!G35</f>
        <v xml:space="preserve">Delegatura para la supervisión del ahorro y la forma asociativa </v>
      </c>
      <c r="H38" s="75" t="str">
        <f>'[1]Formulacion_POA '!H35</f>
        <v xml:space="preserve">Evaluaciones realizadas / evaluaciones programadas </v>
      </c>
      <c r="I38" s="75">
        <f>'[1]Formulacion_POA '!I35</f>
        <v>90</v>
      </c>
      <c r="J38" s="75">
        <f t="shared" si="0"/>
        <v>90</v>
      </c>
      <c r="K38" s="76">
        <f>'[1]Formulacion_POA '!J35</f>
        <v>0.08</v>
      </c>
      <c r="L38" s="77">
        <f>'[1]Formulacion_POA '!K35</f>
        <v>43132</v>
      </c>
      <c r="M38" s="78">
        <f>'[1]Formulacion_POA '!L35</f>
        <v>43373</v>
      </c>
      <c r="N38" s="79">
        <f>'[1]F-TRI-1'!M36</f>
        <v>31</v>
      </c>
      <c r="O38" s="76">
        <f>'[1]F-TRI-1'!N36</f>
        <v>0.34444444444444444</v>
      </c>
      <c r="P38" s="80">
        <f>'[1]F-TRI-2'!M36</f>
        <v>0</v>
      </c>
      <c r="Q38" s="76">
        <f>'[1]F-TRI-2'!N36</f>
        <v>0</v>
      </c>
      <c r="R38" s="75">
        <f>'[1]F-TRI-3'!M36</f>
        <v>12</v>
      </c>
      <c r="S38" s="76">
        <f>'[1]F-TRI-3'!N36</f>
        <v>0.13333333333333333</v>
      </c>
      <c r="T38" s="75">
        <f>'[1]F-TRI-4'!M36</f>
        <v>0</v>
      </c>
      <c r="U38" s="76">
        <f>'[1]F-TRI-4'!N36</f>
        <v>0</v>
      </c>
      <c r="V38" s="75">
        <f t="shared" si="8"/>
        <v>43</v>
      </c>
      <c r="W38" s="81">
        <f t="shared" si="8"/>
        <v>0.47777777777777775</v>
      </c>
      <c r="X38" s="47"/>
      <c r="Y38" s="72"/>
      <c r="Z38" s="73"/>
      <c r="AA38" s="82"/>
      <c r="AB38" s="83"/>
      <c r="AC38" s="84"/>
      <c r="AD38" s="84"/>
      <c r="AE38" s="85"/>
      <c r="AF38" s="50"/>
      <c r="AG38" s="51"/>
      <c r="AH38" s="51"/>
      <c r="AI38" s="51"/>
      <c r="AJ38" s="51"/>
      <c r="AK38" s="51"/>
      <c r="AL38" s="52"/>
    </row>
    <row r="39" spans="1:38" ht="130.5" customHeight="1">
      <c r="A39" s="71">
        <v>30</v>
      </c>
      <c r="B39" s="72"/>
      <c r="C39" s="72"/>
      <c r="D39" s="72"/>
      <c r="E39" s="73"/>
      <c r="F39" s="74" t="str">
        <f>'[1]Formulacion_POA '!F36</f>
        <v>Hacer evaluaciones jurídicas, control de legalidad y/o requerimientos a organizaciones de primer, segundo y tercer nivel</v>
      </c>
      <c r="G39" s="75" t="str">
        <f>'[1]Formulacion_POA '!G36</f>
        <v xml:space="preserve">Delegatura para la supervisión del ahorro y la forma asociativa </v>
      </c>
      <c r="H39" s="75" t="str">
        <f>'[1]Formulacion_POA '!H36</f>
        <v>(N° de controles de legalidad realizados/ N° de controles de legalidad programados)</v>
      </c>
      <c r="I39" s="75">
        <f>'[1]Formulacion_POA '!I36</f>
        <v>1537</v>
      </c>
      <c r="J39" s="75">
        <f t="shared" si="0"/>
        <v>1537</v>
      </c>
      <c r="K39" s="76">
        <f>'[1]Formulacion_POA '!J36</f>
        <v>0.08</v>
      </c>
      <c r="L39" s="77">
        <f>'[1]Formulacion_POA '!K36</f>
        <v>43132</v>
      </c>
      <c r="M39" s="78">
        <f>'[1]Formulacion_POA '!L36</f>
        <v>43465</v>
      </c>
      <c r="N39" s="79">
        <f>'[1]F-TRI-1'!M37</f>
        <v>388</v>
      </c>
      <c r="O39" s="76">
        <f>'[1]F-TRI-1'!N37</f>
        <v>0.25243981782693559</v>
      </c>
      <c r="P39" s="94">
        <f>'[1]F-TRI-2'!M37</f>
        <v>463</v>
      </c>
      <c r="Q39" s="76">
        <f>'[1]F-TRI-2'!N37</f>
        <v>0.30123617436564737</v>
      </c>
      <c r="R39" s="75">
        <f>'[1]F-TRI-3'!M37</f>
        <v>377</v>
      </c>
      <c r="S39" s="76">
        <f>'[1]F-TRI-3'!N37</f>
        <v>0.24528301886792453</v>
      </c>
      <c r="T39" s="75">
        <f>'[1]F-TRI-4'!M37</f>
        <v>0</v>
      </c>
      <c r="U39" s="76">
        <f>'[1]F-TRI-4'!N37</f>
        <v>0</v>
      </c>
      <c r="V39" s="90">
        <f t="shared" si="8"/>
        <v>1228</v>
      </c>
      <c r="W39" s="81">
        <f t="shared" si="8"/>
        <v>0.79895901106050737</v>
      </c>
      <c r="X39" s="47"/>
      <c r="Y39" s="72"/>
      <c r="Z39" s="73"/>
      <c r="AA39" s="82"/>
      <c r="AB39" s="83" t="str">
        <f>'[1]F-TRI-3'!T37</f>
        <v xml:space="preserve">Solicitud área: En la descripción de la actividad se solicitó suprimir: "a 181  organizaciones de primer nivel , 531 del segundo nivel y 825 de tercer nivel y/o requerimiento (560 fondos de empleados 977 demás organizaciones)".
Aprobación Comité: Descripción de la actividad:
“Hacer evaluaciones jurídicas control de legalidad y / o requerimientos a organizaciones de primer, segundo y tercer nivel”.
</v>
      </c>
      <c r="AC39" s="84"/>
      <c r="AD39" s="84"/>
      <c r="AE39" s="85" t="s">
        <v>113</v>
      </c>
      <c r="AF39" s="50"/>
      <c r="AG39" s="51"/>
      <c r="AH39" s="51"/>
      <c r="AI39" s="51"/>
      <c r="AJ39" s="51"/>
      <c r="AK39" s="51"/>
      <c r="AL39" s="52"/>
    </row>
    <row r="40" spans="1:38" ht="76.5" customHeight="1">
      <c r="A40" s="71">
        <v>31</v>
      </c>
      <c r="B40" s="72"/>
      <c r="C40" s="72"/>
      <c r="D40" s="72"/>
      <c r="E40" s="73"/>
      <c r="F40" s="74" t="str">
        <f>'[1]Formulacion_POA '!F37</f>
        <v xml:space="preserve">Desarrollar las investigaciones en curso para emitir la decisión que en derecho corresponda y/o dar inicio a las que soliciten los grupos internos de trabajo.
Nota: Incluidos 500 (pendientes del año 2016), correspondiente a la actividad POA: "Realizar seguimiento a las organizaciones requeridas que no reportaron información financiera durante los años 2014 y 2015"  </v>
      </c>
      <c r="G40" s="75" t="str">
        <f>'[1]Formulacion_POA '!G37</f>
        <v xml:space="preserve">Delegatura para la supervisión del ahorro y la forma asociativa </v>
      </c>
      <c r="H40" s="75" t="str">
        <f>'[1]Formulacion_POA '!H37</f>
        <v>(N° de decisiones de fondo y/o actos de tramite de investigaciones realizados/ N° de seguimientos a investigaciones programados)</v>
      </c>
      <c r="I40" s="75">
        <f>'[1]Formulacion_POA '!I37</f>
        <v>1400</v>
      </c>
      <c r="J40" s="75">
        <f t="shared" si="0"/>
        <v>1400</v>
      </c>
      <c r="K40" s="76">
        <f>'[1]Formulacion_POA '!J37</f>
        <v>0.08</v>
      </c>
      <c r="L40" s="77">
        <f>'[1]Formulacion_POA '!K37</f>
        <v>43132</v>
      </c>
      <c r="M40" s="78">
        <f>'[1]Formulacion_POA '!L37</f>
        <v>43465</v>
      </c>
      <c r="N40" s="79">
        <f>'[1]F-TRI-1'!M38</f>
        <v>214</v>
      </c>
      <c r="O40" s="76">
        <f>'[1]F-TRI-1'!N38</f>
        <v>0.15285714285714286</v>
      </c>
      <c r="P40" s="63">
        <f>'[1]F-TRI-2'!M38</f>
        <v>683</v>
      </c>
      <c r="Q40" s="76">
        <f>'[1]F-TRI-2'!N38</f>
        <v>0.48785714285714288</v>
      </c>
      <c r="R40" s="75">
        <f>'[1]F-TRI-3'!M38</f>
        <v>127</v>
      </c>
      <c r="S40" s="76">
        <f>'[1]F-TRI-3'!N38</f>
        <v>9.071428571428572E-2</v>
      </c>
      <c r="T40" s="75">
        <f>'[1]F-TRI-4'!M38</f>
        <v>0</v>
      </c>
      <c r="U40" s="76">
        <f>'[1]F-TRI-4'!N38</f>
        <v>0</v>
      </c>
      <c r="V40" s="90">
        <f t="shared" si="8"/>
        <v>1024</v>
      </c>
      <c r="W40" s="81">
        <f t="shared" si="8"/>
        <v>0.73142857142857154</v>
      </c>
      <c r="X40" s="47"/>
      <c r="Y40" s="72"/>
      <c r="Z40" s="73"/>
      <c r="AA40" s="82"/>
      <c r="AB40" s="83"/>
      <c r="AC40" s="84"/>
      <c r="AD40" s="84"/>
      <c r="AE40" s="85"/>
      <c r="AF40" s="50"/>
      <c r="AG40" s="51"/>
      <c r="AH40" s="51"/>
      <c r="AI40" s="51"/>
      <c r="AJ40" s="51"/>
      <c r="AK40" s="51"/>
      <c r="AL40" s="52"/>
    </row>
    <row r="41" spans="1:38" ht="76.5" customHeight="1">
      <c r="A41" s="71">
        <v>32</v>
      </c>
      <c r="B41" s="72"/>
      <c r="C41" s="72"/>
      <c r="D41" s="86"/>
      <c r="E41" s="87"/>
      <c r="F41" s="74" t="str">
        <f>'[1]Formulacion_POA '!F38</f>
        <v>Hacer evaluación extrasitu a organizaciones solidarias, con énfasis en las organizaciones diferentes a fondos de empleados  del nivel 1, 2 y 3 de supervisión y/o seguimientos a las evaluaciones realizadas en el año 2017.
Nota: Incluidos 150 (pendientes del año 2016), correspondiente a la actividad: "Revisar estados financieros del régimen simplificado  a organizaciones del grupo 3"</v>
      </c>
      <c r="G41" s="75" t="str">
        <f>'[1]Formulacion_POA '!G38</f>
        <v xml:space="preserve">Delegatura para la supervisión del ahorro y la forma asociativa </v>
      </c>
      <c r="H41" s="75" t="str">
        <f>'[1]Formulacion_POA '!H38</f>
        <v>(N° de evaluaciones extrasitu realizadas y/o requerimientos / N° de evaluaciones extrasitu y/o requerimientos programadas)</v>
      </c>
      <c r="I41" s="75">
        <f>'[1]Formulacion_POA '!I38</f>
        <v>950</v>
      </c>
      <c r="J41" s="75">
        <f t="shared" si="0"/>
        <v>950</v>
      </c>
      <c r="K41" s="76">
        <f>'[1]Formulacion_POA '!J38</f>
        <v>0.08</v>
      </c>
      <c r="L41" s="77">
        <f>'[1]Formulacion_POA '!K38</f>
        <v>43132</v>
      </c>
      <c r="M41" s="78">
        <f>'[1]Formulacion_POA '!L38</f>
        <v>43465</v>
      </c>
      <c r="N41" s="79">
        <f>'[1]F-TRI-1'!M39</f>
        <v>150</v>
      </c>
      <c r="O41" s="76">
        <f>'[1]F-TRI-1'!N39</f>
        <v>0.15789473684210525</v>
      </c>
      <c r="P41" s="80">
        <f>'[1]F-TRI-2'!M39</f>
        <v>260</v>
      </c>
      <c r="Q41" s="76">
        <f>'[1]F-TRI-2'!N39</f>
        <v>0.27368421052631581</v>
      </c>
      <c r="R41" s="75">
        <f>'[1]F-TRI-3'!M39</f>
        <v>298</v>
      </c>
      <c r="S41" s="76">
        <f>'[1]F-TRI-3'!N39</f>
        <v>0.31368421052631579</v>
      </c>
      <c r="T41" s="75">
        <f>'[1]F-TRI-4'!M39</f>
        <v>0</v>
      </c>
      <c r="U41" s="76">
        <f>'[1]F-TRI-4'!N39</f>
        <v>0</v>
      </c>
      <c r="V41" s="75">
        <f t="shared" si="8"/>
        <v>708</v>
      </c>
      <c r="W41" s="81">
        <f t="shared" si="8"/>
        <v>0.74526315789473685</v>
      </c>
      <c r="X41" s="95"/>
      <c r="Y41" s="86"/>
      <c r="Z41" s="87"/>
      <c r="AA41" s="82"/>
      <c r="AB41" s="83"/>
      <c r="AC41" s="84"/>
      <c r="AD41" s="84"/>
      <c r="AE41" s="85"/>
      <c r="AF41" s="50"/>
      <c r="AG41" s="51"/>
      <c r="AH41" s="51"/>
      <c r="AI41" s="51"/>
      <c r="AJ41" s="51"/>
      <c r="AK41" s="51"/>
      <c r="AL41" s="52"/>
    </row>
    <row r="42" spans="1:38" ht="76.5" customHeight="1">
      <c r="A42" s="71">
        <v>33</v>
      </c>
      <c r="B42" s="72"/>
      <c r="C42" s="72"/>
      <c r="D42" s="104" t="s">
        <v>43</v>
      </c>
      <c r="E42" s="81">
        <v>0.2</v>
      </c>
      <c r="F42" s="74" t="str">
        <f>'[1]Formulacion_POA '!F39</f>
        <v>Realizar nuevos convenios interinstitucionales</v>
      </c>
      <c r="G42" s="75" t="str">
        <f>'[1]Formulacion_POA '!G39</f>
        <v xml:space="preserve">Delegatura  la supervisión del ahorro y la forma asociativa 
Delegatura para la supervisión de la actividad financiera
Oficina Asesora Jurídica
Despacho  </v>
      </c>
      <c r="H42" s="75" t="str">
        <f>'[1]Formulacion_POA '!H39</f>
        <v xml:space="preserve">No. Convenios realizados en el periodo / numero de convenios programados en el periodo </v>
      </c>
      <c r="I42" s="75">
        <f>'[1]Formulacion_POA '!I39</f>
        <v>2</v>
      </c>
      <c r="J42" s="75">
        <f t="shared" si="0"/>
        <v>2</v>
      </c>
      <c r="K42" s="76">
        <f>'[1]Formulacion_POA '!J39</f>
        <v>1</v>
      </c>
      <c r="L42" s="77">
        <f>'[1]Formulacion_POA '!K39</f>
        <v>43101</v>
      </c>
      <c r="M42" s="78">
        <f>'[1]Formulacion_POA '!L39</f>
        <v>43465</v>
      </c>
      <c r="N42" s="79">
        <f>'[1]F-TRI-1'!M40</f>
        <v>0</v>
      </c>
      <c r="O42" s="76">
        <f>'[1]F-TRI-1'!N40</f>
        <v>0</v>
      </c>
      <c r="P42" s="80">
        <f>'[1]F-TRI-2'!M40</f>
        <v>0</v>
      </c>
      <c r="Q42" s="76">
        <f>'[1]F-TRI-2'!N40</f>
        <v>0</v>
      </c>
      <c r="R42" s="75">
        <f>'[1]F-TRI-3'!M40</f>
        <v>0.5</v>
      </c>
      <c r="S42" s="76">
        <f>'[1]F-TRI-3'!N40</f>
        <v>0.25</v>
      </c>
      <c r="T42" s="75">
        <f>'[1]F-TRI-4'!M40</f>
        <v>0</v>
      </c>
      <c r="U42" s="76">
        <f>'[1]F-TRI-4'!N40</f>
        <v>0</v>
      </c>
      <c r="V42" s="75">
        <f t="shared" si="8"/>
        <v>0.5</v>
      </c>
      <c r="W42" s="81">
        <f t="shared" si="8"/>
        <v>0.25</v>
      </c>
      <c r="X42" s="105">
        <v>0</v>
      </c>
      <c r="Y42" s="106">
        <f>SUM('[1]F-TRI-1'!Q40+'[1]F-TRI-2'!Q40+'[1]F-TRI-3'!Q40+'[1]F-TRI-4'!Q40)</f>
        <v>0</v>
      </c>
      <c r="Z42" s="81">
        <f t="shared" ref="Z42:Z128" si="9">IFERROR(Y42/X42,0)</f>
        <v>0</v>
      </c>
      <c r="AA42" s="82"/>
      <c r="AB42" s="83"/>
      <c r="AC42" s="84"/>
      <c r="AD42" s="84"/>
      <c r="AE42" s="85"/>
      <c r="AF42" s="50"/>
      <c r="AG42" s="51"/>
      <c r="AH42" s="51"/>
      <c r="AI42" s="51"/>
      <c r="AJ42" s="51"/>
      <c r="AK42" s="51"/>
      <c r="AL42" s="52"/>
    </row>
    <row r="43" spans="1:38" ht="76.5" customHeight="1">
      <c r="A43" s="71">
        <v>34</v>
      </c>
      <c r="B43" s="72"/>
      <c r="C43" s="72"/>
      <c r="D43" s="88" t="s">
        <v>44</v>
      </c>
      <c r="E43" s="89">
        <v>0.2</v>
      </c>
      <c r="F43" s="74" t="str">
        <f>'[1]Formulacion_POA '!F40</f>
        <v xml:space="preserve">Realizar requerimientos a las organizaciones  que no reportaron información financiera durante el 2016 y 2017 </v>
      </c>
      <c r="G43" s="75" t="str">
        <f>'[1]Formulacion_POA '!G40</f>
        <v>Delegatura para la supervisión del ahorro y la forma asociativa
Oficina Asesora de Planeación y Sistemas</v>
      </c>
      <c r="H43" s="75" t="str">
        <f>'[1]Formulacion_POA '!H40</f>
        <v>(N°de entidades requeridas / No. De entidades a requerir programadas</v>
      </c>
      <c r="I43" s="75">
        <f>'[1]Formulacion_POA '!I40</f>
        <v>1000</v>
      </c>
      <c r="J43" s="75">
        <f t="shared" si="0"/>
        <v>1000</v>
      </c>
      <c r="K43" s="76">
        <f>'[1]Formulacion_POA '!J40</f>
        <v>0.7</v>
      </c>
      <c r="L43" s="77">
        <f>'[1]Formulacion_POA '!K40</f>
        <v>43160</v>
      </c>
      <c r="M43" s="78">
        <f>'[1]Formulacion_POA '!L40</f>
        <v>43465</v>
      </c>
      <c r="N43" s="79">
        <f>'[1]F-TRI-1'!M41</f>
        <v>210</v>
      </c>
      <c r="O43" s="76">
        <f>'[1]F-TRI-1'!N41</f>
        <v>0.21</v>
      </c>
      <c r="P43" s="80">
        <f>'[1]F-TRI-2'!M41</f>
        <v>570</v>
      </c>
      <c r="Q43" s="76">
        <f>'[1]F-TRI-2'!N41</f>
        <v>0.56999999999999995</v>
      </c>
      <c r="R43" s="75">
        <f>'[1]F-TRI-3'!M41</f>
        <v>220</v>
      </c>
      <c r="S43" s="76">
        <f>'[1]F-TRI-3'!N41</f>
        <v>0.22</v>
      </c>
      <c r="T43" s="75">
        <f>'[1]F-TRI-4'!M41</f>
        <v>0</v>
      </c>
      <c r="U43" s="76">
        <f>'[1]F-TRI-4'!N41</f>
        <v>0</v>
      </c>
      <c r="V43" s="75">
        <f t="shared" si="8"/>
        <v>1000</v>
      </c>
      <c r="W43" s="81">
        <f t="shared" si="8"/>
        <v>0.99999999999999989</v>
      </c>
      <c r="X43" s="105">
        <v>0</v>
      </c>
      <c r="Y43" s="106">
        <f>SUM('[1]F-TRI-1'!Q41+'[1]F-TRI-2'!Q41+'[1]F-TRI-3'!Q41+'[1]F-TRI-4'!Q41)</f>
        <v>0</v>
      </c>
      <c r="Z43" s="81">
        <f t="shared" si="9"/>
        <v>0</v>
      </c>
      <c r="AA43" s="82"/>
      <c r="AB43" s="83"/>
      <c r="AC43" s="84"/>
      <c r="AD43" s="84"/>
      <c r="AE43" s="85"/>
      <c r="AF43" s="50"/>
      <c r="AG43" s="51"/>
      <c r="AH43" s="51"/>
      <c r="AI43" s="51"/>
      <c r="AJ43" s="51"/>
      <c r="AK43" s="51"/>
      <c r="AL43" s="52"/>
    </row>
    <row r="44" spans="1:38" ht="258.75" customHeight="1">
      <c r="A44" s="71">
        <v>35</v>
      </c>
      <c r="B44" s="72"/>
      <c r="C44" s="86"/>
      <c r="D44" s="86"/>
      <c r="E44" s="87"/>
      <c r="F44" s="74" t="str">
        <f>'[1]Formulacion_POA '!F41</f>
        <v>Realizar requerimientos electrónicos a entidades solidarias identificadas en Confecámaras con registro mercantil vigente y que no están reportando información financiera con corte a diciembre 31 de 2017</v>
      </c>
      <c r="G44" s="75" t="str">
        <f>'[1]Formulacion_POA '!G41</f>
        <v>Delegatura para la supervisión del ahorro y la forma asociativa 
Oficina Asesora de Planeación y Sistemas</v>
      </c>
      <c r="H44" s="75" t="str">
        <f>'[1]Formulacion_POA '!H41</f>
        <v>(N°  de requerimientos realizados / N° de entidades a requerir)</v>
      </c>
      <c r="I44" s="75">
        <f>'[1]Formulacion_POA '!I41</f>
        <v>1500</v>
      </c>
      <c r="J44" s="75">
        <f t="shared" si="0"/>
        <v>1500</v>
      </c>
      <c r="K44" s="76">
        <f>'[1]Formulacion_POA '!J41</f>
        <v>0.3</v>
      </c>
      <c r="L44" s="77">
        <f>'[1]Formulacion_POA '!K41</f>
        <v>43191</v>
      </c>
      <c r="M44" s="78">
        <f>'[1]Formulacion_POA '!L41</f>
        <v>43465</v>
      </c>
      <c r="N44" s="79">
        <f>'[1]F-TRI-1'!M42</f>
        <v>0</v>
      </c>
      <c r="O44" s="76">
        <f>'[1]F-TRI-1'!N42</f>
        <v>0</v>
      </c>
      <c r="P44" s="80">
        <f>'[1]F-TRI-2'!M42</f>
        <v>4</v>
      </c>
      <c r="Q44" s="76">
        <f>'[1]F-TRI-2'!N42</f>
        <v>2.6666666666666666E-3</v>
      </c>
      <c r="R44" s="75">
        <f>'[1]F-TRI-3'!M42</f>
        <v>4</v>
      </c>
      <c r="S44" s="76">
        <f>'[1]F-TRI-3'!N42</f>
        <v>2.6666666666666666E-3</v>
      </c>
      <c r="T44" s="75">
        <f>'[1]F-TRI-4'!M42</f>
        <v>0</v>
      </c>
      <c r="U44" s="76">
        <f>'[1]F-TRI-4'!N42</f>
        <v>0</v>
      </c>
      <c r="V44" s="75">
        <f t="shared" si="8"/>
        <v>8</v>
      </c>
      <c r="W44" s="81">
        <f t="shared" si="8"/>
        <v>5.3333333333333332E-3</v>
      </c>
      <c r="X44" s="105">
        <v>0</v>
      </c>
      <c r="Y44" s="106">
        <f>SUM('[1]F-TRI-1'!Q42+'[1]F-TRI-2'!Q42+'[1]F-TRI-3'!Q42+'[1]F-TRI-4'!Q42)</f>
        <v>0</v>
      </c>
      <c r="Z44" s="81">
        <f t="shared" si="9"/>
        <v>0</v>
      </c>
      <c r="AA44" s="82"/>
      <c r="AB44" s="83" t="str">
        <f>'[1]F-TRI-3'!T42</f>
        <v xml:space="preserve">Solicitud área: Es necesario que la actividad apunte a la estrategia prevista en el Plan Estratégico Institucional 2014-2018, la cual señala: “identificar  organizaciones  del  sector solidario  activas    que    no    estén reportando       información a la Superintendencia”, razón por la cual se solicitó ajustar la descripción de la actividad a: “Realizar requerimientos electrónicos a entidades solidarias identificadas en Confecámaras con registro mercantil vigente y que no están reportando información financiera con corte a diciembre 31 de 2017”. Así mismo, se solicitó modificar el indicador.
Aprobación Comité: 
Descripción de la actividad: “Realizar requerimientos electrónicos a entidades solidarias identificadas en Confecámaras con registro mercantil vigente y que no están reportando información financiera con corte a diciembre 31 de 2017”.
Fórmula de indicador: (N°  de requerimentos realizados / N° de entidades a requerir).
</v>
      </c>
      <c r="AC44" s="84"/>
      <c r="AD44" s="84"/>
      <c r="AE44" s="85" t="s">
        <v>113</v>
      </c>
      <c r="AF44" s="50"/>
      <c r="AG44" s="51"/>
      <c r="AH44" s="51"/>
      <c r="AI44" s="51"/>
      <c r="AJ44" s="51"/>
      <c r="AK44" s="51"/>
      <c r="AL44" s="52"/>
    </row>
    <row r="45" spans="1:38" ht="76.5" customHeight="1">
      <c r="A45" s="71">
        <v>36</v>
      </c>
      <c r="B45" s="72"/>
      <c r="C45" s="96" t="s">
        <v>45</v>
      </c>
      <c r="D45" s="88" t="s">
        <v>46</v>
      </c>
      <c r="E45" s="89">
        <v>1</v>
      </c>
      <c r="F45" s="74" t="str">
        <f>'[1]Formulacion_POA '!F42</f>
        <v>Ajustar la metodología de inspección en sus etapas de planeación, ejecución y elaboración de informes en el riesgo de liquidez</v>
      </c>
      <c r="G45" s="75" t="str">
        <f>'[1]Formulacion_POA '!G42</f>
        <v>Delegatura  la supervisión del ahorro y la forma asociativa 
Delegatura para la supervisión de la actividad financiera</v>
      </c>
      <c r="H45" s="75" t="str">
        <f>'[1]Formulacion_POA '!H42</f>
        <v>Número de guías elaboradas / Número de guías a elaborar</v>
      </c>
      <c r="I45" s="75">
        <f>'[1]Formulacion_POA '!I42</f>
        <v>1</v>
      </c>
      <c r="J45" s="75">
        <f t="shared" si="0"/>
        <v>1</v>
      </c>
      <c r="K45" s="76">
        <f>'[1]Formulacion_POA '!J42</f>
        <v>0.5</v>
      </c>
      <c r="L45" s="77">
        <f>'[1]Formulacion_POA '!K42</f>
        <v>43191</v>
      </c>
      <c r="M45" s="78">
        <f>'[1]Formulacion_POA '!L42</f>
        <v>43464</v>
      </c>
      <c r="N45" s="93">
        <f>'[1]F-TRI-1'!M43</f>
        <v>0</v>
      </c>
      <c r="O45" s="76">
        <f>'[1]F-TRI-1'!N43</f>
        <v>0</v>
      </c>
      <c r="P45" s="80">
        <f>'[1]F-TRI-2'!M43</f>
        <v>0</v>
      </c>
      <c r="Q45" s="76">
        <f>'[1]F-TRI-2'!N43</f>
        <v>0</v>
      </c>
      <c r="R45" s="75">
        <f>'[1]F-TRI-3'!M43</f>
        <v>0</v>
      </c>
      <c r="S45" s="76">
        <f>'[1]F-TRI-3'!N43</f>
        <v>0</v>
      </c>
      <c r="T45" s="75">
        <f>'[1]F-TRI-4'!M43</f>
        <v>0</v>
      </c>
      <c r="U45" s="76">
        <f>'[1]F-TRI-4'!N43</f>
        <v>0</v>
      </c>
      <c r="V45" s="76">
        <f t="shared" si="8"/>
        <v>0</v>
      </c>
      <c r="W45" s="81">
        <f t="shared" si="8"/>
        <v>0</v>
      </c>
      <c r="X45" s="105">
        <v>0</v>
      </c>
      <c r="Y45" s="106">
        <f>SUM('[1]F-TRI-1'!Q43+'[1]F-TRI-2'!Q43+'[1]F-TRI-3'!Q43+'[1]F-TRI-4'!Q43)</f>
        <v>0</v>
      </c>
      <c r="Z45" s="81">
        <f t="shared" si="9"/>
        <v>0</v>
      </c>
      <c r="AA45" s="82"/>
      <c r="AB45" s="83"/>
      <c r="AC45" s="84"/>
      <c r="AD45" s="84"/>
      <c r="AE45" s="85"/>
      <c r="AF45" s="50"/>
      <c r="AG45" s="51"/>
      <c r="AH45" s="51"/>
      <c r="AI45" s="51"/>
      <c r="AJ45" s="51"/>
      <c r="AK45" s="51"/>
      <c r="AL45" s="52"/>
    </row>
    <row r="46" spans="1:38" ht="76.5" customHeight="1">
      <c r="A46" s="71">
        <v>37</v>
      </c>
      <c r="B46" s="72"/>
      <c r="C46" s="86"/>
      <c r="D46" s="86"/>
      <c r="E46" s="87"/>
      <c r="F46" s="74" t="str">
        <f>'[1]Formulacion_POA '!F43</f>
        <v xml:space="preserve">Ajustar la metodología de inspección en sus etapas de planeación, ejecución y elaboración de informes para fondos de empleados, ante nuevo marco regulatorio. </v>
      </c>
      <c r="G46" s="75" t="str">
        <f>'[1]Formulacion_POA '!G43</f>
        <v>Delegatura para la supervisión del ahorro y la forma asociativa</v>
      </c>
      <c r="H46" s="75" t="str">
        <f>'[1]Formulacion_POA '!H43</f>
        <v xml:space="preserve">Número de guías elaboradas / Número de guías programadas </v>
      </c>
      <c r="I46" s="75">
        <f>'[1]Formulacion_POA '!I43</f>
        <v>1</v>
      </c>
      <c r="J46" s="75">
        <f t="shared" si="0"/>
        <v>1</v>
      </c>
      <c r="K46" s="76">
        <f>'[1]Formulacion_POA '!J43</f>
        <v>0.5</v>
      </c>
      <c r="L46" s="77">
        <f>'[1]Formulacion_POA '!K43</f>
        <v>43132</v>
      </c>
      <c r="M46" s="78">
        <f>'[1]Formulacion_POA '!L43</f>
        <v>43465</v>
      </c>
      <c r="N46" s="79">
        <f>'[1]F-TRI-1'!M44</f>
        <v>0</v>
      </c>
      <c r="O46" s="76">
        <f>'[1]F-TRI-1'!N44</f>
        <v>0</v>
      </c>
      <c r="P46" s="91">
        <f>'[1]F-TRI-2'!M44</f>
        <v>0.5</v>
      </c>
      <c r="Q46" s="76">
        <f>'[1]F-TRI-2'!N44</f>
        <v>0.5</v>
      </c>
      <c r="R46" s="76">
        <f>'[1]F-TRI-3'!M44</f>
        <v>0.5</v>
      </c>
      <c r="S46" s="76">
        <f>'[1]F-TRI-3'!N44</f>
        <v>0.5</v>
      </c>
      <c r="T46" s="75">
        <f>'[1]F-TRI-4'!M44</f>
        <v>0</v>
      </c>
      <c r="U46" s="76">
        <f>'[1]F-TRI-4'!N44</f>
        <v>0</v>
      </c>
      <c r="V46" s="92">
        <f t="shared" si="8"/>
        <v>1</v>
      </c>
      <c r="W46" s="81">
        <f t="shared" si="8"/>
        <v>1</v>
      </c>
      <c r="X46" s="105">
        <v>0</v>
      </c>
      <c r="Y46" s="106">
        <f>SUM('[1]F-TRI-1'!Q44+'[1]F-TRI-2'!Q44+'[1]F-TRI-3'!Q44+'[1]F-TRI-4'!Q44)</f>
        <v>0</v>
      </c>
      <c r="Z46" s="81">
        <f t="shared" si="9"/>
        <v>0</v>
      </c>
      <c r="AA46" s="82"/>
      <c r="AB46" s="83"/>
      <c r="AC46" s="84"/>
      <c r="AD46" s="84"/>
      <c r="AE46" s="85"/>
      <c r="AF46" s="50"/>
      <c r="AG46" s="51"/>
      <c r="AH46" s="51"/>
      <c r="AI46" s="51"/>
      <c r="AJ46" s="51"/>
      <c r="AK46" s="51"/>
      <c r="AL46" s="52"/>
    </row>
    <row r="47" spans="1:38" ht="76.5" customHeight="1">
      <c r="A47" s="71">
        <v>38</v>
      </c>
      <c r="B47" s="72"/>
      <c r="C47" s="96" t="s">
        <v>47</v>
      </c>
      <c r="D47" s="104" t="s">
        <v>48</v>
      </c>
      <c r="E47" s="81">
        <v>0.3</v>
      </c>
      <c r="F47" s="74" t="str">
        <f>'[1]Formulacion_POA '!F44</f>
        <v>Realizar mesas técnicas con los gremios</v>
      </c>
      <c r="G47" s="75" t="str">
        <f>'[1]Formulacion_POA '!G44</f>
        <v>Delegatura  la supervisión del ahorro y la forma asociativa 
Delegatura para la supervisión de la actividad financiera
Despacho</v>
      </c>
      <c r="H47" s="75" t="str">
        <f>'[1]Formulacion_POA '!H44</f>
        <v xml:space="preserve">Número de reuniones con los gremios realizadas  Número de reuniones programadas </v>
      </c>
      <c r="I47" s="75">
        <f>'[1]Formulacion_POA '!I44</f>
        <v>2</v>
      </c>
      <c r="J47" s="75">
        <f t="shared" si="0"/>
        <v>2</v>
      </c>
      <c r="K47" s="76">
        <f>'[1]Formulacion_POA '!J44</f>
        <v>1</v>
      </c>
      <c r="L47" s="77">
        <f>'[1]Formulacion_POA '!K44</f>
        <v>43101</v>
      </c>
      <c r="M47" s="78">
        <f>'[1]Formulacion_POA '!L44</f>
        <v>43465</v>
      </c>
      <c r="N47" s="79">
        <f>'[1]F-TRI-1'!M45</f>
        <v>0</v>
      </c>
      <c r="O47" s="76">
        <f>'[1]F-TRI-1'!N45</f>
        <v>0</v>
      </c>
      <c r="P47" s="63">
        <f>'[1]F-TRI-2'!M45</f>
        <v>1</v>
      </c>
      <c r="Q47" s="76">
        <f>'[1]F-TRI-2'!N45</f>
        <v>0.5</v>
      </c>
      <c r="R47" s="75">
        <f>'[1]F-TRI-3'!M45</f>
        <v>1</v>
      </c>
      <c r="S47" s="76">
        <f>'[1]F-TRI-3'!N45</f>
        <v>0.5</v>
      </c>
      <c r="T47" s="75">
        <f>'[1]F-TRI-4'!M45</f>
        <v>0</v>
      </c>
      <c r="U47" s="76">
        <f>'[1]F-TRI-4'!N45</f>
        <v>0</v>
      </c>
      <c r="V47" s="90">
        <f t="shared" si="8"/>
        <v>2</v>
      </c>
      <c r="W47" s="81">
        <f t="shared" si="8"/>
        <v>1</v>
      </c>
      <c r="X47" s="105">
        <v>0</v>
      </c>
      <c r="Y47" s="106">
        <f>SUM('[1]F-TRI-1'!Q45+'[1]F-TRI-2'!Q45+'[1]F-TRI-3'!Q45+'[1]F-TRI-4'!Q45)</f>
        <v>0</v>
      </c>
      <c r="Z47" s="81">
        <f t="shared" si="9"/>
        <v>0</v>
      </c>
      <c r="AA47" s="82"/>
      <c r="AB47" s="83"/>
      <c r="AC47" s="84"/>
      <c r="AD47" s="84"/>
      <c r="AE47" s="85"/>
      <c r="AF47" s="50"/>
      <c r="AG47" s="51"/>
      <c r="AH47" s="51"/>
      <c r="AI47" s="51"/>
      <c r="AJ47" s="51"/>
      <c r="AK47" s="51"/>
      <c r="AL47" s="52"/>
    </row>
    <row r="48" spans="1:38" ht="76.5" customHeight="1">
      <c r="A48" s="71">
        <v>39</v>
      </c>
      <c r="B48" s="72"/>
      <c r="C48" s="72"/>
      <c r="D48" s="107" t="s">
        <v>49</v>
      </c>
      <c r="E48" s="89">
        <v>0.4</v>
      </c>
      <c r="F48" s="74" t="str">
        <f>'[1]Formulacion_POA '!F45</f>
        <v xml:space="preserve">Realizar una prueba piloto, ajustar el formato de medición de balance social y expedir la circular externa para su aplicación </v>
      </c>
      <c r="G48" s="75" t="str">
        <f>'[1]Formulacion_POA '!G45</f>
        <v>Delegatura  la supervisión del ahorro y la forma asociativa 
Delegatura para la supervisión de la actividad financiera
Oficina Jurídica
Despacho</v>
      </c>
      <c r="H48" s="75" t="str">
        <f>'[1]Formulacion_POA '!H45</f>
        <v>Actividades realizadas del proceso de formulación del balance social / Actividades programadas del proceso de formulación del balance social</v>
      </c>
      <c r="I48" s="76">
        <f>'[1]Formulacion_POA '!I45</f>
        <v>1</v>
      </c>
      <c r="J48" s="76">
        <f t="shared" si="0"/>
        <v>1</v>
      </c>
      <c r="K48" s="76">
        <f>'[1]Formulacion_POA '!J45</f>
        <v>0.5</v>
      </c>
      <c r="L48" s="77">
        <f>'[1]Formulacion_POA '!K45</f>
        <v>43132</v>
      </c>
      <c r="M48" s="78">
        <f>'[1]Formulacion_POA '!L45</f>
        <v>43464</v>
      </c>
      <c r="N48" s="93">
        <f>'[1]F-TRI-1'!M46</f>
        <v>0.1</v>
      </c>
      <c r="O48" s="76">
        <f>'[1]F-TRI-1'!N46</f>
        <v>0.1</v>
      </c>
      <c r="P48" s="108">
        <f>'[1]F-TRI-2'!M46</f>
        <v>0.3</v>
      </c>
      <c r="Q48" s="76">
        <f>'[1]F-TRI-2'!N46</f>
        <v>0.3</v>
      </c>
      <c r="R48" s="76">
        <f>'[1]F-TRI-3'!M46</f>
        <v>0.3</v>
      </c>
      <c r="S48" s="76">
        <f>'[1]F-TRI-3'!N46</f>
        <v>0.3</v>
      </c>
      <c r="T48" s="75">
        <f>'[1]F-TRI-4'!M46</f>
        <v>0</v>
      </c>
      <c r="U48" s="76">
        <f>'[1]F-TRI-4'!N46</f>
        <v>0</v>
      </c>
      <c r="V48" s="76">
        <f t="shared" si="8"/>
        <v>0.7</v>
      </c>
      <c r="W48" s="81">
        <f t="shared" si="8"/>
        <v>0.7</v>
      </c>
      <c r="X48" s="105">
        <v>0</v>
      </c>
      <c r="Y48" s="106">
        <f>SUM('[1]F-TRI-1'!Q46+'[1]F-TRI-2'!Q46+'[1]F-TRI-3'!Q46+'[1]F-TRI-4'!Q46)</f>
        <v>0</v>
      </c>
      <c r="Z48" s="81">
        <f t="shared" si="9"/>
        <v>0</v>
      </c>
      <c r="AA48" s="82"/>
      <c r="AB48" s="83"/>
      <c r="AC48" s="84"/>
      <c r="AD48" s="84"/>
      <c r="AE48" s="85"/>
      <c r="AF48" s="50"/>
      <c r="AG48" s="51"/>
      <c r="AH48" s="51"/>
      <c r="AI48" s="51"/>
      <c r="AJ48" s="51"/>
      <c r="AK48" s="51"/>
      <c r="AL48" s="52"/>
    </row>
    <row r="49" spans="1:38" ht="76.5" customHeight="1">
      <c r="A49" s="71">
        <v>40</v>
      </c>
      <c r="B49" s="72"/>
      <c r="C49" s="72"/>
      <c r="D49" s="86"/>
      <c r="E49" s="87"/>
      <c r="F49" s="74" t="str">
        <f>'[1]Formulacion_POA '!F46</f>
        <v>Sensibilizar la  circular externa para presentación del balance social en asambleas</v>
      </c>
      <c r="G49" s="75" t="str">
        <f>'[1]Formulacion_POA '!G46</f>
        <v xml:space="preserve">Delegatura para la supervisión del ahorro y la forma asociativa </v>
      </c>
      <c r="H49" s="75" t="str">
        <f>'[1]Formulacion_POA '!H46</f>
        <v xml:space="preserve">(No. sensibilizaciones ejecutadas / No. sensibilizaciones programadas) </v>
      </c>
      <c r="I49" s="75">
        <f>'[1]Formulacion_POA '!I46</f>
        <v>1</v>
      </c>
      <c r="J49" s="75">
        <f t="shared" si="0"/>
        <v>1</v>
      </c>
      <c r="K49" s="76">
        <f>'[1]Formulacion_POA '!J46</f>
        <v>0.5</v>
      </c>
      <c r="L49" s="77">
        <f>'[1]Formulacion_POA '!K46</f>
        <v>43282</v>
      </c>
      <c r="M49" s="78">
        <f>'[1]Formulacion_POA '!L46</f>
        <v>43464</v>
      </c>
      <c r="N49" s="79">
        <f>'[1]F-TRI-1'!M47</f>
        <v>0</v>
      </c>
      <c r="O49" s="76">
        <f>'[1]F-TRI-1'!N47</f>
        <v>0</v>
      </c>
      <c r="P49" s="109">
        <f>'[1]F-TRI-2'!M47</f>
        <v>0</v>
      </c>
      <c r="Q49" s="76">
        <f>'[1]F-TRI-2'!N47</f>
        <v>0</v>
      </c>
      <c r="R49" s="75">
        <f>'[1]F-TRI-3'!M47</f>
        <v>1</v>
      </c>
      <c r="S49" s="76">
        <f>'[1]F-TRI-3'!N47</f>
        <v>1</v>
      </c>
      <c r="T49" s="75">
        <f>'[1]F-TRI-4'!M47</f>
        <v>0</v>
      </c>
      <c r="U49" s="76">
        <f>'[1]F-TRI-4'!N47</f>
        <v>0</v>
      </c>
      <c r="V49" s="75">
        <f t="shared" si="8"/>
        <v>1</v>
      </c>
      <c r="W49" s="81">
        <f t="shared" si="8"/>
        <v>1</v>
      </c>
      <c r="X49" s="105">
        <v>0</v>
      </c>
      <c r="Y49" s="106">
        <f>SUM('[1]F-TRI-1'!Q47+'[1]F-TRI-2'!Q47+'[1]F-TRI-3'!Q47+'[1]F-TRI-4'!Q47)</f>
        <v>0</v>
      </c>
      <c r="Z49" s="81">
        <f t="shared" si="9"/>
        <v>0</v>
      </c>
      <c r="AA49" s="82"/>
      <c r="AB49" s="83" t="str">
        <f>'[1]F-TRI-3'!T47</f>
        <v xml:space="preserve">Solicitud área:  Teniendo en cuenta que se realizaron jornadas analfistas, se solicitó modificar el indicador así: (No. de sensibilizaciones ejecutadas/ No. de sensibilizaciones programadas).
Aprobación comité:
 Fórmula del indicador: “(No. de sensibilizaciones ejecutadas/ No. de sensibilizaciones programadas)”.
</v>
      </c>
      <c r="AC49" s="84"/>
      <c r="AD49" s="84"/>
      <c r="AE49" s="85" t="s">
        <v>113</v>
      </c>
      <c r="AF49" s="50"/>
      <c r="AG49" s="51"/>
      <c r="AH49" s="51"/>
      <c r="AI49" s="51"/>
      <c r="AJ49" s="51"/>
      <c r="AK49" s="51"/>
      <c r="AL49" s="52"/>
    </row>
    <row r="50" spans="1:38" ht="76.5" customHeight="1" thickBot="1">
      <c r="A50" s="110">
        <v>41</v>
      </c>
      <c r="B50" s="44"/>
      <c r="C50" s="44"/>
      <c r="D50" s="111" t="s">
        <v>50</v>
      </c>
      <c r="E50" s="112">
        <v>0.3</v>
      </c>
      <c r="F50" s="113" t="str">
        <f>'[1]Formulacion_POA '!F47</f>
        <v>Realizar sensibilización sobre prácticas de Buen Gobierno en organizaciones del nivel 1 de supervisión</v>
      </c>
      <c r="G50" s="114" t="str">
        <f>'[1]Formulacion_POA '!G47</f>
        <v>Delegatura  la supervisión del ahorro y la forma asociativa 
Delegatura para la supervisión de la actividad financiera
Despacho</v>
      </c>
      <c r="H50" s="114" t="str">
        <f>'[1]Formulacion_POA '!H47</f>
        <v xml:space="preserve"> Número de sensibilizaciones realizadas/Número de sensibilizaciones programadas </v>
      </c>
      <c r="I50" s="114">
        <f>'[1]Formulacion_POA '!I47</f>
        <v>2</v>
      </c>
      <c r="J50" s="114">
        <f t="shared" si="0"/>
        <v>2</v>
      </c>
      <c r="K50" s="115">
        <f>'[1]Formulacion_POA '!J47</f>
        <v>1</v>
      </c>
      <c r="L50" s="116">
        <f>'[1]Formulacion_POA '!K47</f>
        <v>43252</v>
      </c>
      <c r="M50" s="117">
        <f>'[1]Formulacion_POA '!L47</f>
        <v>43464</v>
      </c>
      <c r="N50" s="118">
        <f>'[1]F-TRI-1'!M48</f>
        <v>0</v>
      </c>
      <c r="O50" s="115">
        <f>'[1]F-TRI-1'!N48</f>
        <v>0</v>
      </c>
      <c r="P50" s="80">
        <f>'[1]F-TRI-2'!M48</f>
        <v>0</v>
      </c>
      <c r="Q50" s="115">
        <f>'[1]F-TRI-2'!N48</f>
        <v>0</v>
      </c>
      <c r="R50" s="114">
        <f>'[1]F-TRI-3'!M48</f>
        <v>2</v>
      </c>
      <c r="S50" s="115">
        <f>'[1]F-TRI-3'!N48</f>
        <v>1</v>
      </c>
      <c r="T50" s="114">
        <f>'[1]F-TRI-4'!M48</f>
        <v>0</v>
      </c>
      <c r="U50" s="115">
        <f>'[1]F-TRI-4'!N48</f>
        <v>0</v>
      </c>
      <c r="V50" s="114">
        <f t="shared" si="8"/>
        <v>2</v>
      </c>
      <c r="W50" s="112">
        <f t="shared" si="8"/>
        <v>1</v>
      </c>
      <c r="X50" s="119">
        <v>0</v>
      </c>
      <c r="Y50" s="120">
        <f>SUM('[1]F-TRI-1'!Q48+'[1]F-TRI-2'!Q48+'[1]F-TRI-3'!Q48+'[1]F-TRI-4'!Q48)</f>
        <v>0</v>
      </c>
      <c r="Z50" s="112">
        <f t="shared" si="9"/>
        <v>0</v>
      </c>
      <c r="AA50" s="121"/>
      <c r="AB50" s="122"/>
      <c r="AC50" s="123"/>
      <c r="AD50" s="123"/>
      <c r="AE50" s="124"/>
      <c r="AF50" s="50"/>
      <c r="AG50" s="51"/>
      <c r="AH50" s="51"/>
      <c r="AI50" s="51"/>
      <c r="AJ50" s="51"/>
      <c r="AK50" s="51"/>
      <c r="AL50" s="52"/>
    </row>
    <row r="51" spans="1:38" ht="76.5" customHeight="1">
      <c r="A51" s="125">
        <v>42</v>
      </c>
      <c r="B51" s="54" t="s">
        <v>51</v>
      </c>
      <c r="C51" s="54" t="s">
        <v>52</v>
      </c>
      <c r="D51" s="54" t="s">
        <v>53</v>
      </c>
      <c r="E51" s="126">
        <f>1/7</f>
        <v>0.14285714285714285</v>
      </c>
      <c r="F51" s="57" t="str">
        <f>'[1]Formulacion_POA '!F48</f>
        <v>Llevar a una solucion informática con la caracterización del modelo para el crecimiento del universo de las entidades que deben reportar información.</v>
      </c>
      <c r="G51" s="58" t="str">
        <f>'[1]Formulacion_POA '!G48</f>
        <v>Oficina Asesora de Planeación y Sistemas</v>
      </c>
      <c r="H51" s="58" t="str">
        <f>'[1]Formulacion_POA '!H48</f>
        <v>Crecimiento en el No. De organizaciones que reportan información</v>
      </c>
      <c r="I51" s="58">
        <f>'[1]Formulacion_POA '!I48</f>
        <v>1</v>
      </c>
      <c r="J51" s="58">
        <f t="shared" si="0"/>
        <v>1</v>
      </c>
      <c r="K51" s="59">
        <f>'[1]Formulacion_POA '!J48</f>
        <v>0.6</v>
      </c>
      <c r="L51" s="60">
        <f>'[1]Formulacion_POA '!K48</f>
        <v>43101</v>
      </c>
      <c r="M51" s="61">
        <f>'[1]Formulacion_POA '!L48</f>
        <v>43465</v>
      </c>
      <c r="N51" s="127">
        <f>'[1]F-TRI-1'!M49</f>
        <v>0.5</v>
      </c>
      <c r="O51" s="59">
        <f>'[1]F-TRI-1'!N49</f>
        <v>0.5</v>
      </c>
      <c r="P51" s="91">
        <f>'[1]F-TRI-2'!M49</f>
        <v>0.4</v>
      </c>
      <c r="Q51" s="59">
        <f>'[1]F-TRI-2'!N49</f>
        <v>0.4</v>
      </c>
      <c r="R51" s="58">
        <f>'[1]F-TRI-3'!M49</f>
        <v>0</v>
      </c>
      <c r="S51" s="59">
        <f>'[1]F-TRI-3'!N49</f>
        <v>0</v>
      </c>
      <c r="T51" s="58">
        <f>'[1]F-TRI-4'!M49</f>
        <v>0</v>
      </c>
      <c r="U51" s="59">
        <f>'[1]F-TRI-4'!N49</f>
        <v>0</v>
      </c>
      <c r="V51" s="128">
        <f t="shared" ref="V51:W62" si="10">N51+P51+R51+T51</f>
        <v>0.9</v>
      </c>
      <c r="W51" s="65">
        <f t="shared" si="10"/>
        <v>0.9</v>
      </c>
      <c r="X51" s="129">
        <f>6677000*4+6677000+4875000</f>
        <v>38260000</v>
      </c>
      <c r="Y51" s="130">
        <f>SUM('[1]F-TRI-1'!Q49+'[1]F-TRI-2'!Q49+'[1]F-TRI-3'!Q49+'[1]F-TRI-4'!Q49)</f>
        <v>38259999</v>
      </c>
      <c r="Z51" s="65">
        <f t="shared" si="9"/>
        <v>0.99999997386304229</v>
      </c>
      <c r="AA51" s="131"/>
      <c r="AB51" s="132"/>
      <c r="AC51" s="133"/>
      <c r="AD51" s="133"/>
      <c r="AE51" s="134"/>
      <c r="AF51" s="50"/>
      <c r="AG51" s="51"/>
      <c r="AH51" s="51"/>
      <c r="AI51" s="51"/>
      <c r="AJ51" s="51"/>
      <c r="AK51" s="51"/>
      <c r="AL51" s="52"/>
    </row>
    <row r="52" spans="1:38" ht="76.5" customHeight="1">
      <c r="A52" s="71">
        <v>43</v>
      </c>
      <c r="B52" s="72"/>
      <c r="C52" s="72"/>
      <c r="D52" s="86"/>
      <c r="E52" s="86"/>
      <c r="F52" s="74" t="str">
        <f>'[1]Formulacion_POA '!F49</f>
        <v>Establecer las reglas de negocio, intercambio y remisión de información  con  confecamaras (RUES) para realizar seguimiento del reporte de rendición de cuentas del universo de organizaciones vigiladas.</v>
      </c>
      <c r="G52" s="75" t="str">
        <f>'[1]Formulacion_POA '!G49</f>
        <v>Oficina Asesora de Planeación y Sistemas</v>
      </c>
      <c r="H52" s="75" t="str">
        <f>'[1]Formulacion_POA '!H49</f>
        <v>No. De entidades que se incorporan en la base de datos/No. De entidades del universo identificadas que no reportaron</v>
      </c>
      <c r="I52" s="75">
        <f>'[1]Formulacion_POA '!I49</f>
        <v>1</v>
      </c>
      <c r="J52" s="75">
        <f t="shared" si="0"/>
        <v>1</v>
      </c>
      <c r="K52" s="76">
        <f>'[1]Formulacion_POA '!J49</f>
        <v>0.4</v>
      </c>
      <c r="L52" s="77">
        <f>'[1]Formulacion_POA '!K49</f>
        <v>43101</v>
      </c>
      <c r="M52" s="78">
        <f>'[1]Formulacion_POA '!L49</f>
        <v>43465</v>
      </c>
      <c r="N52" s="103">
        <f>'[1]F-TRI-1'!M50</f>
        <v>1</v>
      </c>
      <c r="O52" s="76">
        <f>'[1]F-TRI-1'!N50</f>
        <v>1</v>
      </c>
      <c r="P52" s="63">
        <f>'[1]F-TRI-2'!M50</f>
        <v>0</v>
      </c>
      <c r="Q52" s="76">
        <f>'[1]F-TRI-2'!N50</f>
        <v>0</v>
      </c>
      <c r="R52" s="75">
        <f>'[1]F-TRI-3'!M50</f>
        <v>0</v>
      </c>
      <c r="S52" s="76">
        <f>'[1]F-TRI-3'!N50</f>
        <v>0</v>
      </c>
      <c r="T52" s="75">
        <f>'[1]F-TRI-4'!M50</f>
        <v>0</v>
      </c>
      <c r="U52" s="76">
        <f>'[1]F-TRI-4'!N50</f>
        <v>0</v>
      </c>
      <c r="V52" s="90">
        <f t="shared" si="10"/>
        <v>1</v>
      </c>
      <c r="W52" s="81">
        <f t="shared" si="10"/>
        <v>1</v>
      </c>
      <c r="X52" s="105">
        <f>17358000*3+4785000*2+6677000*2+2782000*10*3+3895000*10*2+3338000*10</f>
        <v>269738000</v>
      </c>
      <c r="Y52" s="106">
        <f>SUM('[1]F-TRI-1'!Q50+'[1]F-TRI-2'!Q50+'[1]F-TRI-3'!Q50+'[1]F-TRI-4'!Q50)</f>
        <v>269738001</v>
      </c>
      <c r="Z52" s="81">
        <f t="shared" si="9"/>
        <v>1.0000000037073011</v>
      </c>
      <c r="AA52" s="82"/>
      <c r="AB52" s="83"/>
      <c r="AC52" s="84"/>
      <c r="AD52" s="84"/>
      <c r="AE52" s="85"/>
      <c r="AF52" s="50"/>
      <c r="AG52" s="51"/>
      <c r="AH52" s="51"/>
      <c r="AI52" s="51"/>
      <c r="AJ52" s="51"/>
      <c r="AK52" s="51"/>
      <c r="AL52" s="52"/>
    </row>
    <row r="53" spans="1:38" ht="76.5" customHeight="1">
      <c r="A53" s="71">
        <v>44</v>
      </c>
      <c r="B53" s="72"/>
      <c r="C53" s="72"/>
      <c r="D53" s="96" t="s">
        <v>54</v>
      </c>
      <c r="E53" s="135">
        <f>1/7</f>
        <v>0.14285714285714285</v>
      </c>
      <c r="F53" s="74" t="str">
        <f>'[1]Formulacion_POA '!F50</f>
        <v>Actualizar el marco de referencia técnica en la inteligencia de negocios</v>
      </c>
      <c r="G53" s="75" t="str">
        <f>'[1]Formulacion_POA '!G50</f>
        <v>Oficina Asesora de Planeación y Sistemas</v>
      </c>
      <c r="H53" s="75" t="str">
        <f>'[1]Formulacion_POA '!H50</f>
        <v>No documentos realizados / No documentos programados</v>
      </c>
      <c r="I53" s="75">
        <f>'[1]Formulacion_POA '!I50</f>
        <v>1</v>
      </c>
      <c r="J53" s="75">
        <f t="shared" si="0"/>
        <v>1</v>
      </c>
      <c r="K53" s="76">
        <f>'[1]Formulacion_POA '!J50</f>
        <v>0.2</v>
      </c>
      <c r="L53" s="77">
        <f>'[1]Formulacion_POA '!K50</f>
        <v>43101</v>
      </c>
      <c r="M53" s="78">
        <f>'[1]Formulacion_POA '!L50</f>
        <v>43465</v>
      </c>
      <c r="N53" s="136">
        <f>'[1]F-TRI-1'!M51</f>
        <v>0.5</v>
      </c>
      <c r="O53" s="76">
        <f>'[1]F-TRI-1'!N51</f>
        <v>0.5</v>
      </c>
      <c r="P53" s="91">
        <f>'[1]F-TRI-2'!M51</f>
        <v>0.5</v>
      </c>
      <c r="Q53" s="76">
        <f>'[1]F-TRI-2'!N51</f>
        <v>0.5</v>
      </c>
      <c r="R53" s="75">
        <f>'[1]F-TRI-3'!M51</f>
        <v>0</v>
      </c>
      <c r="S53" s="76">
        <f>'[1]F-TRI-3'!N51</f>
        <v>0</v>
      </c>
      <c r="T53" s="75">
        <f>'[1]F-TRI-4'!M51</f>
        <v>0</v>
      </c>
      <c r="U53" s="76">
        <f>'[1]F-TRI-4'!N51</f>
        <v>0</v>
      </c>
      <c r="V53" s="137">
        <f t="shared" si="10"/>
        <v>1</v>
      </c>
      <c r="W53" s="81">
        <f t="shared" si="10"/>
        <v>1</v>
      </c>
      <c r="X53" s="105">
        <f>6677000*8+4785000*2</f>
        <v>62986000</v>
      </c>
      <c r="Y53" s="106">
        <f>SUM('[1]F-TRI-1'!Q51+'[1]F-TRI-2'!Q51+'[1]F-TRI-3'!Q51+'[1]F-TRI-4'!Q51)</f>
        <v>62985999</v>
      </c>
      <c r="Z53" s="81">
        <f t="shared" si="9"/>
        <v>0.99999998412345603</v>
      </c>
      <c r="AA53" s="82"/>
      <c r="AB53" s="83"/>
      <c r="AC53" s="84"/>
      <c r="AD53" s="84"/>
      <c r="AE53" s="85"/>
      <c r="AF53" s="50"/>
      <c r="AG53" s="51"/>
      <c r="AH53" s="51"/>
      <c r="AI53" s="51"/>
      <c r="AJ53" s="51"/>
      <c r="AK53" s="51"/>
      <c r="AL53" s="52"/>
    </row>
    <row r="54" spans="1:38" ht="76.5" customHeight="1">
      <c r="A54" s="71">
        <v>45</v>
      </c>
      <c r="B54" s="72"/>
      <c r="C54" s="72"/>
      <c r="D54" s="72"/>
      <c r="E54" s="72"/>
      <c r="F54" s="74" t="str">
        <f>'[1]Formulacion_POA '!F51</f>
        <v>Capacitar el usuario final sobre el alcance y uso de la herramienta</v>
      </c>
      <c r="G54" s="75" t="str">
        <f>'[1]Formulacion_POA '!G51</f>
        <v>Oficina Asesora de Planeación y Sistemas</v>
      </c>
      <c r="H54" s="75" t="str">
        <f>'[1]Formulacion_POA '!H51</f>
        <v>No capacitaciones realizadas / No capacitaciones programadas</v>
      </c>
      <c r="I54" s="75">
        <f>'[1]Formulacion_POA '!I51</f>
        <v>4</v>
      </c>
      <c r="J54" s="75">
        <f t="shared" si="0"/>
        <v>4</v>
      </c>
      <c r="K54" s="76">
        <f>'[1]Formulacion_POA '!J51</f>
        <v>0.2</v>
      </c>
      <c r="L54" s="77">
        <f>'[1]Formulacion_POA '!K51</f>
        <v>43282</v>
      </c>
      <c r="M54" s="78">
        <f>'[1]Formulacion_POA '!L51</f>
        <v>43465</v>
      </c>
      <c r="N54" s="103">
        <f>'[1]F-TRI-1'!M52</f>
        <v>0</v>
      </c>
      <c r="O54" s="76">
        <f>'[1]F-TRI-1'!N52</f>
        <v>0</v>
      </c>
      <c r="P54" s="80">
        <f>'[1]F-TRI-2'!M52</f>
        <v>0</v>
      </c>
      <c r="Q54" s="76">
        <f>'[1]F-TRI-2'!N52</f>
        <v>0</v>
      </c>
      <c r="R54" s="75">
        <f>'[1]F-TRI-3'!M52</f>
        <v>4</v>
      </c>
      <c r="S54" s="76">
        <f>'[1]F-TRI-3'!N52</f>
        <v>1</v>
      </c>
      <c r="T54" s="75">
        <f>'[1]F-TRI-4'!M52</f>
        <v>0</v>
      </c>
      <c r="U54" s="76">
        <f>'[1]F-TRI-4'!N52</f>
        <v>0</v>
      </c>
      <c r="V54" s="90">
        <f t="shared" si="10"/>
        <v>4</v>
      </c>
      <c r="W54" s="81">
        <f t="shared" si="10"/>
        <v>1</v>
      </c>
      <c r="X54" s="105">
        <f>6677000*3+4785000*2</f>
        <v>29601000</v>
      </c>
      <c r="Y54" s="106">
        <f>SUM('[1]F-TRI-1'!Q52+'[1]F-TRI-2'!Q52+'[1]F-TRI-3'!Q52+'[1]F-TRI-4'!Q52)</f>
        <v>29601000</v>
      </c>
      <c r="Z54" s="81">
        <f t="shared" si="9"/>
        <v>1</v>
      </c>
      <c r="AA54" s="82"/>
      <c r="AB54" s="83"/>
      <c r="AC54" s="84"/>
      <c r="AD54" s="84"/>
      <c r="AE54" s="85"/>
      <c r="AF54" s="50"/>
      <c r="AG54" s="51"/>
      <c r="AH54" s="51"/>
      <c r="AI54" s="51"/>
      <c r="AJ54" s="51"/>
      <c r="AK54" s="51"/>
      <c r="AL54" s="52"/>
    </row>
    <row r="55" spans="1:38" ht="76.5" customHeight="1">
      <c r="A55" s="71">
        <v>46</v>
      </c>
      <c r="B55" s="72"/>
      <c r="C55" s="72"/>
      <c r="D55" s="72"/>
      <c r="E55" s="72"/>
      <c r="F55" s="74" t="str">
        <f>'[1]Formulacion_POA '!F52</f>
        <v>Entrega de producto y registro intelectual del producto</v>
      </c>
      <c r="G55" s="75" t="str">
        <f>'[1]Formulacion_POA '!G52</f>
        <v>Oficina Asesora de Planeación y Sistemas</v>
      </c>
      <c r="H55" s="75" t="str">
        <f>'[1]Formulacion_POA '!H52</f>
        <v>Documento registrado</v>
      </c>
      <c r="I55" s="75">
        <f>'[1]Formulacion_POA '!I52</f>
        <v>1</v>
      </c>
      <c r="J55" s="75">
        <f t="shared" si="0"/>
        <v>1</v>
      </c>
      <c r="K55" s="76">
        <f>'[1]Formulacion_POA '!J52</f>
        <v>0.3</v>
      </c>
      <c r="L55" s="77">
        <f>'[1]Formulacion_POA '!K52</f>
        <v>43101</v>
      </c>
      <c r="M55" s="78">
        <f>'[1]Formulacion_POA '!L52</f>
        <v>43465</v>
      </c>
      <c r="N55" s="103">
        <f>'[1]F-TRI-1'!M53</f>
        <v>0</v>
      </c>
      <c r="O55" s="76">
        <f>'[1]F-TRI-1'!N53</f>
        <v>0</v>
      </c>
      <c r="P55" s="80">
        <f>'[1]F-TRI-2'!M53</f>
        <v>0.25</v>
      </c>
      <c r="Q55" s="76">
        <f>'[1]F-TRI-2'!N53</f>
        <v>0.25</v>
      </c>
      <c r="R55" s="75">
        <f>'[1]F-TRI-3'!M53</f>
        <v>0</v>
      </c>
      <c r="S55" s="76">
        <f>'[1]F-TRI-3'!N53</f>
        <v>0</v>
      </c>
      <c r="T55" s="75">
        <f>'[1]F-TRI-4'!M53</f>
        <v>0</v>
      </c>
      <c r="U55" s="76">
        <f>'[1]F-TRI-4'!N53</f>
        <v>0</v>
      </c>
      <c r="V55" s="90">
        <f t="shared" si="10"/>
        <v>0.25</v>
      </c>
      <c r="W55" s="81">
        <f t="shared" si="10"/>
        <v>0.25</v>
      </c>
      <c r="X55" s="105">
        <v>0</v>
      </c>
      <c r="Y55" s="106">
        <f>SUM('[1]F-TRI-1'!Q53+'[1]F-TRI-2'!Q53+'[1]F-TRI-3'!Q53+'[1]F-TRI-4'!Q53)</f>
        <v>0</v>
      </c>
      <c r="Z55" s="81">
        <f t="shared" si="9"/>
        <v>0</v>
      </c>
      <c r="AA55" s="82"/>
      <c r="AB55" s="83"/>
      <c r="AC55" s="84"/>
      <c r="AD55" s="84"/>
      <c r="AE55" s="85"/>
      <c r="AF55" s="50"/>
      <c r="AG55" s="51"/>
      <c r="AH55" s="51"/>
      <c r="AI55" s="51"/>
      <c r="AJ55" s="51"/>
      <c r="AK55" s="51"/>
      <c r="AL55" s="52"/>
    </row>
    <row r="56" spans="1:38" ht="76.5" customHeight="1">
      <c r="A56" s="71">
        <v>47</v>
      </c>
      <c r="B56" s="72"/>
      <c r="C56" s="72"/>
      <c r="D56" s="86"/>
      <c r="E56" s="72"/>
      <c r="F56" s="74" t="str">
        <f>'[1]Formulacion_POA '!F53</f>
        <v>Incluir nuevas variables del formulario de rendición de cuentas de la circular básica contable y financiera y los ajustes, para la aplicación de normas NIIF y supervisión por riesgos, en la herramienta de inteligencia de negocios (Cubos de información).</v>
      </c>
      <c r="G56" s="75" t="str">
        <f>'[1]Formulacion_POA '!G53</f>
        <v>Oficina Asesora de Planeación y Sistemas</v>
      </c>
      <c r="H56" s="75" t="str">
        <f>'[1]Formulacion_POA '!H53</f>
        <v>No Cubos implementados / No de cubos programados</v>
      </c>
      <c r="I56" s="75">
        <f>'[1]Formulacion_POA '!I53</f>
        <v>3</v>
      </c>
      <c r="J56" s="75">
        <f t="shared" si="0"/>
        <v>3</v>
      </c>
      <c r="K56" s="76">
        <f>'[1]Formulacion_POA '!J53</f>
        <v>0.3</v>
      </c>
      <c r="L56" s="77">
        <f>'[1]Formulacion_POA '!K53</f>
        <v>43282</v>
      </c>
      <c r="M56" s="78">
        <f>'[1]Formulacion_POA '!L53</f>
        <v>43465</v>
      </c>
      <c r="N56" s="103">
        <f>'[1]F-TRI-1'!M54</f>
        <v>0</v>
      </c>
      <c r="O56" s="76">
        <f>'[1]F-TRI-1'!N54</f>
        <v>0</v>
      </c>
      <c r="P56" s="138">
        <f>'[1]F-TRI-2'!M54</f>
        <v>0.3</v>
      </c>
      <c r="Q56" s="76">
        <f>'[1]F-TRI-2'!N54</f>
        <v>9.9999999999999992E-2</v>
      </c>
      <c r="R56" s="75">
        <f>'[1]F-TRI-3'!M54</f>
        <v>2.4</v>
      </c>
      <c r="S56" s="76">
        <f>'[1]F-TRI-3'!N54</f>
        <v>0.79999999999999993</v>
      </c>
      <c r="T56" s="75">
        <f>'[1]F-TRI-4'!M54</f>
        <v>0</v>
      </c>
      <c r="U56" s="76">
        <f>'[1]F-TRI-4'!N54</f>
        <v>0</v>
      </c>
      <c r="V56" s="92">
        <f t="shared" si="10"/>
        <v>2.6999999999999997</v>
      </c>
      <c r="W56" s="81">
        <f t="shared" si="10"/>
        <v>0.89999999999999991</v>
      </c>
      <c r="X56" s="105">
        <f>6677000*2+4785000*3</f>
        <v>27709000</v>
      </c>
      <c r="Y56" s="106">
        <f>SUM('[1]F-TRI-1'!Q54+'[1]F-TRI-2'!Q54+'[1]F-TRI-3'!Q54+'[1]F-TRI-4'!Q54)</f>
        <v>0</v>
      </c>
      <c r="Z56" s="81">
        <f t="shared" si="9"/>
        <v>0</v>
      </c>
      <c r="AA56" s="82"/>
      <c r="AB56" s="83"/>
      <c r="AC56" s="84"/>
      <c r="AD56" s="84"/>
      <c r="AE56" s="85"/>
      <c r="AF56" s="50"/>
      <c r="AG56" s="51"/>
      <c r="AH56" s="51"/>
      <c r="AI56" s="51"/>
      <c r="AJ56" s="51"/>
      <c r="AK56" s="51"/>
      <c r="AL56" s="52"/>
    </row>
    <row r="57" spans="1:38" ht="76.5" customHeight="1">
      <c r="A57" s="71">
        <v>48</v>
      </c>
      <c r="B57" s="72"/>
      <c r="C57" s="72"/>
      <c r="D57" s="96" t="s">
        <v>55</v>
      </c>
      <c r="E57" s="135">
        <f>1/7</f>
        <v>0.14285714285714285</v>
      </c>
      <c r="F57" s="74" t="str">
        <f>'[1]Formulacion_POA '!F54</f>
        <v>Hacer inventario de todos los desarrollos propios y contratados que tiene la Superintendencia</v>
      </c>
      <c r="G57" s="75" t="str">
        <f>'[1]Formulacion_POA '!G54</f>
        <v>Oficina Asesora de Planeación y Sistemas</v>
      </c>
      <c r="H57" s="75" t="str">
        <f>'[1]Formulacion_POA '!H54</f>
        <v>Inventario realizado</v>
      </c>
      <c r="I57" s="75">
        <f>'[1]Formulacion_POA '!I54</f>
        <v>1</v>
      </c>
      <c r="J57" s="75">
        <f t="shared" si="0"/>
        <v>1</v>
      </c>
      <c r="K57" s="76">
        <f>'[1]Formulacion_POA '!J54</f>
        <v>0.1</v>
      </c>
      <c r="L57" s="77">
        <f>'[1]Formulacion_POA '!K54</f>
        <v>43101</v>
      </c>
      <c r="M57" s="78">
        <f>'[1]Formulacion_POA '!L54</f>
        <v>43465</v>
      </c>
      <c r="N57" s="103">
        <f>'[1]F-TRI-1'!M55</f>
        <v>1</v>
      </c>
      <c r="O57" s="76">
        <f>'[1]F-TRI-1'!N55</f>
        <v>1</v>
      </c>
      <c r="P57" s="80">
        <f>'[1]F-TRI-2'!M55</f>
        <v>0</v>
      </c>
      <c r="Q57" s="76">
        <f>'[1]F-TRI-2'!N55</f>
        <v>0</v>
      </c>
      <c r="R57" s="75">
        <f>'[1]F-TRI-3'!M55</f>
        <v>0</v>
      </c>
      <c r="S57" s="76">
        <f>'[1]F-TRI-3'!N55</f>
        <v>0</v>
      </c>
      <c r="T57" s="75">
        <f>'[1]F-TRI-4'!M55</f>
        <v>0</v>
      </c>
      <c r="U57" s="76">
        <f>'[1]F-TRI-4'!N55</f>
        <v>0</v>
      </c>
      <c r="V57" s="90">
        <f t="shared" si="10"/>
        <v>1</v>
      </c>
      <c r="W57" s="81">
        <f t="shared" si="10"/>
        <v>1</v>
      </c>
      <c r="X57" s="105">
        <f>5341000*2</f>
        <v>10682000</v>
      </c>
      <c r="Y57" s="106">
        <f>SUM('[1]F-TRI-1'!Q55+'[1]F-TRI-2'!Q55+'[1]F-TRI-3'!Q55+'[1]F-TRI-4'!Q55)</f>
        <v>10682000</v>
      </c>
      <c r="Z57" s="81">
        <f t="shared" si="9"/>
        <v>1</v>
      </c>
      <c r="AA57" s="82"/>
      <c r="AB57" s="83"/>
      <c r="AC57" s="84"/>
      <c r="AD57" s="84"/>
      <c r="AE57" s="85"/>
      <c r="AF57" s="50"/>
      <c r="AG57" s="51"/>
      <c r="AH57" s="51"/>
      <c r="AI57" s="51"/>
      <c r="AJ57" s="51"/>
      <c r="AK57" s="51"/>
      <c r="AL57" s="52"/>
    </row>
    <row r="58" spans="1:38" ht="76.5" customHeight="1">
      <c r="A58" s="71">
        <v>49</v>
      </c>
      <c r="B58" s="72"/>
      <c r="C58" s="72"/>
      <c r="D58" s="72"/>
      <c r="E58" s="72"/>
      <c r="F58" s="74" t="str">
        <f>'[1]Formulacion_POA '!F55</f>
        <v>Análisis comparado de los aplicativos inventariados contra la metodología SCRUM para establecer las brechas de cada uno de ellos.</v>
      </c>
      <c r="G58" s="75" t="str">
        <f>'[1]Formulacion_POA '!G55</f>
        <v>Oficina Asesora de Planeación y Sistemas</v>
      </c>
      <c r="H58" s="75" t="str">
        <f>'[1]Formulacion_POA '!H55</f>
        <v>Documento realizado</v>
      </c>
      <c r="I58" s="75">
        <f>'[1]Formulacion_POA '!I55</f>
        <v>1</v>
      </c>
      <c r="J58" s="75">
        <f t="shared" si="0"/>
        <v>1</v>
      </c>
      <c r="K58" s="76">
        <f>'[1]Formulacion_POA '!J55</f>
        <v>0.1</v>
      </c>
      <c r="L58" s="77">
        <f>'[1]Formulacion_POA '!K55</f>
        <v>43101</v>
      </c>
      <c r="M58" s="78">
        <f>'[1]Formulacion_POA '!L55</f>
        <v>43465</v>
      </c>
      <c r="N58" s="136">
        <f>'[1]F-TRI-1'!M56</f>
        <v>0.25</v>
      </c>
      <c r="O58" s="76">
        <f>'[1]F-TRI-1'!N56</f>
        <v>0.25</v>
      </c>
      <c r="P58" s="91">
        <f>'[1]F-TRI-2'!M56</f>
        <v>0.25</v>
      </c>
      <c r="Q58" s="76">
        <f>'[1]F-TRI-2'!N56</f>
        <v>0.25</v>
      </c>
      <c r="R58" s="75">
        <f>'[1]F-TRI-3'!M56</f>
        <v>0.25</v>
      </c>
      <c r="S58" s="76">
        <f>'[1]F-TRI-3'!N56</f>
        <v>0.25</v>
      </c>
      <c r="T58" s="75">
        <f>'[1]F-TRI-4'!M56</f>
        <v>0</v>
      </c>
      <c r="U58" s="76">
        <f>'[1]F-TRI-4'!N56</f>
        <v>0</v>
      </c>
      <c r="V58" s="137">
        <f t="shared" si="10"/>
        <v>0.75</v>
      </c>
      <c r="W58" s="81">
        <f t="shared" si="10"/>
        <v>0.75</v>
      </c>
      <c r="X58" s="105">
        <f>5341000*2+6677000+4785000</f>
        <v>22144000</v>
      </c>
      <c r="Y58" s="106">
        <f>SUM('[1]F-TRI-1'!Q56+'[1]F-TRI-2'!Q56+'[1]F-TRI-3'!Q56+'[1]F-TRI-4'!Q56)</f>
        <v>22143999</v>
      </c>
      <c r="Z58" s="81">
        <f t="shared" si="9"/>
        <v>0.99999995484104043</v>
      </c>
      <c r="AA58" s="82"/>
      <c r="AB58" s="83"/>
      <c r="AC58" s="84"/>
      <c r="AD58" s="84"/>
      <c r="AE58" s="85"/>
      <c r="AF58" s="50"/>
      <c r="AG58" s="51"/>
      <c r="AH58" s="51"/>
      <c r="AI58" s="51"/>
      <c r="AJ58" s="51"/>
      <c r="AK58" s="51"/>
      <c r="AL58" s="52"/>
    </row>
    <row r="59" spans="1:38" ht="76.5" customHeight="1">
      <c r="A59" s="71">
        <v>50</v>
      </c>
      <c r="B59" s="72"/>
      <c r="C59" s="72"/>
      <c r="D59" s="72"/>
      <c r="E59" s="72"/>
      <c r="F59" s="74" t="str">
        <f>'[1]Formulacion_POA '!F56</f>
        <v>Estructurar y capacitar sobre el uso interno de la metodología SCRUM por parte de usuarios y desarrolladores dentro de la entidad</v>
      </c>
      <c r="G59" s="75" t="str">
        <f>'[1]Formulacion_POA '!G56</f>
        <v>Oficina Asesora de Planeación y Sistemas</v>
      </c>
      <c r="H59" s="75" t="str">
        <f>'[1]Formulacion_POA '!H56</f>
        <v>No capacitaciones realizadoas / No Capacitaciones Programadas</v>
      </c>
      <c r="I59" s="75">
        <f>'[1]Formulacion_POA '!I56</f>
        <v>3</v>
      </c>
      <c r="J59" s="75">
        <f t="shared" si="0"/>
        <v>3</v>
      </c>
      <c r="K59" s="76">
        <f>'[1]Formulacion_POA '!J56</f>
        <v>0.2</v>
      </c>
      <c r="L59" s="77">
        <f>'[1]Formulacion_POA '!K56</f>
        <v>43101</v>
      </c>
      <c r="M59" s="78">
        <f>'[1]Formulacion_POA '!L56</f>
        <v>43465</v>
      </c>
      <c r="N59" s="79">
        <f>'[1]F-TRI-1'!M57</f>
        <v>1</v>
      </c>
      <c r="O59" s="76">
        <f>'[1]F-TRI-1'!N57</f>
        <v>0.33333333333333331</v>
      </c>
      <c r="P59" s="63">
        <f>'[1]F-TRI-2'!M57</f>
        <v>1</v>
      </c>
      <c r="Q59" s="76">
        <f>'[1]F-TRI-2'!N57</f>
        <v>0.33333333333333331</v>
      </c>
      <c r="R59" s="75">
        <f>'[1]F-TRI-3'!M57</f>
        <v>0</v>
      </c>
      <c r="S59" s="76">
        <f>'[1]F-TRI-3'!N57</f>
        <v>0</v>
      </c>
      <c r="T59" s="75">
        <f>'[1]F-TRI-4'!M57</f>
        <v>0</v>
      </c>
      <c r="U59" s="76">
        <f>'[1]F-TRI-4'!N57</f>
        <v>0</v>
      </c>
      <c r="V59" s="90">
        <f t="shared" si="10"/>
        <v>2</v>
      </c>
      <c r="W59" s="81">
        <f t="shared" si="10"/>
        <v>0.66666666666666663</v>
      </c>
      <c r="X59" s="105">
        <f>5341000*3</f>
        <v>16023000</v>
      </c>
      <c r="Y59" s="106">
        <f>SUM('[1]F-TRI-1'!Q57+'[1]F-TRI-2'!Q57+'[1]F-TRI-3'!Q57+'[1]F-TRI-4'!Q57)</f>
        <v>16023000</v>
      </c>
      <c r="Z59" s="81">
        <f t="shared" si="9"/>
        <v>1</v>
      </c>
      <c r="AA59" s="82"/>
      <c r="AB59" s="83"/>
      <c r="AC59" s="84"/>
      <c r="AD59" s="84"/>
      <c r="AE59" s="85"/>
      <c r="AF59" s="50"/>
      <c r="AG59" s="51"/>
      <c r="AH59" s="51"/>
      <c r="AI59" s="51"/>
      <c r="AJ59" s="51"/>
      <c r="AK59" s="51"/>
      <c r="AL59" s="52"/>
    </row>
    <row r="60" spans="1:38" ht="76.5" customHeight="1">
      <c r="A60" s="71">
        <v>51</v>
      </c>
      <c r="B60" s="72"/>
      <c r="C60" s="72"/>
      <c r="D60" s="72"/>
      <c r="E60" s="72"/>
      <c r="F60" s="74" t="str">
        <f>'[1]Formulacion_POA '!F57</f>
        <v>Separar los ambientes de desarrollo y producción en hardware</v>
      </c>
      <c r="G60" s="75" t="str">
        <f>'[1]Formulacion_POA '!G57</f>
        <v>Oficina Asesora de Planeación y Sistemas</v>
      </c>
      <c r="H60" s="75" t="str">
        <f>'[1]Formulacion_POA '!H57</f>
        <v>No. De ambientes separados / No. De ambientes programados</v>
      </c>
      <c r="I60" s="75">
        <f>'[1]Formulacion_POA '!I57</f>
        <v>2</v>
      </c>
      <c r="J60" s="75">
        <f t="shared" si="0"/>
        <v>2</v>
      </c>
      <c r="K60" s="76">
        <f>'[1]Formulacion_POA '!J57</f>
        <v>0.2</v>
      </c>
      <c r="L60" s="77">
        <f>'[1]Formulacion_POA '!K57</f>
        <v>43101</v>
      </c>
      <c r="M60" s="78">
        <f>'[1]Formulacion_POA '!L57</f>
        <v>43465</v>
      </c>
      <c r="N60" s="103">
        <f>'[1]F-TRI-1'!M58</f>
        <v>0.5</v>
      </c>
      <c r="O60" s="76">
        <f>'[1]F-TRI-1'!N58</f>
        <v>0.25</v>
      </c>
      <c r="P60" s="63">
        <f>'[1]F-TRI-2'!M58</f>
        <v>1.5</v>
      </c>
      <c r="Q60" s="76">
        <f>'[1]F-TRI-2'!N58</f>
        <v>0.75</v>
      </c>
      <c r="R60" s="75">
        <f>'[1]F-TRI-3'!M58</f>
        <v>0</v>
      </c>
      <c r="S60" s="76">
        <f>'[1]F-TRI-3'!N58</f>
        <v>0</v>
      </c>
      <c r="T60" s="75">
        <f>'[1]F-TRI-4'!M58</f>
        <v>0</v>
      </c>
      <c r="U60" s="76">
        <f>'[1]F-TRI-4'!N58</f>
        <v>0</v>
      </c>
      <c r="V60" s="90">
        <f t="shared" si="10"/>
        <v>2</v>
      </c>
      <c r="W60" s="81">
        <f t="shared" si="10"/>
        <v>1</v>
      </c>
      <c r="X60" s="105">
        <f>5341000*4+31436600+30602000</f>
        <v>83402600</v>
      </c>
      <c r="Y60" s="106">
        <f>SUM('[1]F-TRI-1'!Q58+'[1]F-TRI-2'!Q58+'[1]F-TRI-3'!Q58+'[1]F-TRI-4'!Q58)</f>
        <v>83402601</v>
      </c>
      <c r="Z60" s="81">
        <f t="shared" si="9"/>
        <v>1.0000000119900339</v>
      </c>
      <c r="AA60" s="82"/>
      <c r="AB60" s="83"/>
      <c r="AC60" s="84"/>
      <c r="AD60" s="84"/>
      <c r="AE60" s="85"/>
      <c r="AF60" s="50"/>
      <c r="AG60" s="51"/>
      <c r="AH60" s="51"/>
      <c r="AI60" s="51"/>
      <c r="AJ60" s="51"/>
      <c r="AK60" s="51"/>
      <c r="AL60" s="52"/>
    </row>
    <row r="61" spans="1:38" ht="76.5" customHeight="1">
      <c r="A61" s="71">
        <v>52</v>
      </c>
      <c r="B61" s="72"/>
      <c r="C61" s="72"/>
      <c r="D61" s="72"/>
      <c r="E61" s="72"/>
      <c r="F61" s="74" t="str">
        <f>'[1]Formulacion_POA '!F58</f>
        <v>Levantamiento de requisitos y desarrollo de productos bajo estandares de metodología SCRUM</v>
      </c>
      <c r="G61" s="75" t="str">
        <f>'[1]Formulacion_POA '!G58</f>
        <v>Oficina Asesora de Planeación y Sistemas</v>
      </c>
      <c r="H61" s="75" t="str">
        <f>'[1]Formulacion_POA '!H58</f>
        <v>Documento realizado</v>
      </c>
      <c r="I61" s="75">
        <f>'[1]Formulacion_POA '!I58</f>
        <v>1</v>
      </c>
      <c r="J61" s="75">
        <f t="shared" si="0"/>
        <v>1</v>
      </c>
      <c r="K61" s="76">
        <f>'[1]Formulacion_POA '!J58</f>
        <v>0.1</v>
      </c>
      <c r="L61" s="77">
        <f>'[1]Formulacion_POA '!K58</f>
        <v>43101</v>
      </c>
      <c r="M61" s="78">
        <f>'[1]Formulacion_POA '!L58</f>
        <v>43465</v>
      </c>
      <c r="N61" s="139">
        <f>'[1]F-TRI-1'!M59</f>
        <v>0.3</v>
      </c>
      <c r="O61" s="76">
        <f>'[1]F-TRI-1'!N59</f>
        <v>0.3</v>
      </c>
      <c r="P61" s="91">
        <f>'[1]F-TRI-2'!M59</f>
        <v>0.3</v>
      </c>
      <c r="Q61" s="76">
        <f>'[1]F-TRI-2'!N59</f>
        <v>0.3</v>
      </c>
      <c r="R61" s="75">
        <f>'[1]F-TRI-3'!M59</f>
        <v>0.2</v>
      </c>
      <c r="S61" s="76">
        <f>'[1]F-TRI-3'!N59</f>
        <v>0.2</v>
      </c>
      <c r="T61" s="75">
        <f>'[1]F-TRI-4'!M59</f>
        <v>0</v>
      </c>
      <c r="U61" s="76">
        <f>'[1]F-TRI-4'!N59</f>
        <v>0</v>
      </c>
      <c r="V61" s="92">
        <f t="shared" si="10"/>
        <v>0.8</v>
      </c>
      <c r="W61" s="81">
        <f t="shared" si="10"/>
        <v>0.8</v>
      </c>
      <c r="X61" s="105">
        <f>5341000*3</f>
        <v>16023000</v>
      </c>
      <c r="Y61" s="106">
        <f>SUM('[1]F-TRI-1'!Q59+'[1]F-TRI-2'!Q59+'[1]F-TRI-3'!Q59+'[1]F-TRI-4'!Q59)</f>
        <v>16023000</v>
      </c>
      <c r="Z61" s="81">
        <f t="shared" si="9"/>
        <v>1</v>
      </c>
      <c r="AA61" s="82"/>
      <c r="AB61" s="83"/>
      <c r="AC61" s="84"/>
      <c r="AD61" s="84"/>
      <c r="AE61" s="85"/>
      <c r="AF61" s="50"/>
      <c r="AG61" s="51"/>
      <c r="AH61" s="51"/>
      <c r="AI61" s="51"/>
      <c r="AJ61" s="51"/>
      <c r="AK61" s="51"/>
      <c r="AL61" s="52"/>
    </row>
    <row r="62" spans="1:38" ht="129" customHeight="1">
      <c r="A62" s="71">
        <v>53</v>
      </c>
      <c r="B62" s="72"/>
      <c r="C62" s="72"/>
      <c r="D62" s="72"/>
      <c r="E62" s="72"/>
      <c r="F62" s="74" t="str">
        <f>'[1]Formulacion_POA '!F59</f>
        <v>Actualización de procesos, procedimientos y formatos de la entidad en Isolución</v>
      </c>
      <c r="G62" s="75" t="str">
        <f>'[1]Formulacion_POA '!G59</f>
        <v>Oficina Asesora de Planeación y Sistemas y todos los responsables de los procesos</v>
      </c>
      <c r="H62" s="75" t="str">
        <f>'[1]Formulacion_POA '!H59</f>
        <v>Actualización realizada</v>
      </c>
      <c r="I62" s="75">
        <f>'[1]Formulacion_POA '!I59</f>
        <v>1</v>
      </c>
      <c r="J62" s="75">
        <f t="shared" si="0"/>
        <v>1</v>
      </c>
      <c r="K62" s="76">
        <f>'[1]Formulacion_POA '!J59</f>
        <v>0.1</v>
      </c>
      <c r="L62" s="77">
        <f>'[1]Formulacion_POA '!K59</f>
        <v>43101</v>
      </c>
      <c r="M62" s="78">
        <f>'[1]Formulacion_POA '!L59</f>
        <v>43465</v>
      </c>
      <c r="N62" s="139">
        <f>'[1]F-TRI-1'!M60</f>
        <v>0</v>
      </c>
      <c r="O62" s="76">
        <f>'[1]F-TRI-1'!N60</f>
        <v>0</v>
      </c>
      <c r="P62" s="140">
        <f>'[1]F-TRI-2'!M60</f>
        <v>0.5</v>
      </c>
      <c r="Q62" s="76">
        <f>'[1]F-TRI-2'!N60</f>
        <v>0.5</v>
      </c>
      <c r="R62" s="75">
        <f>'[1]F-TRI-3'!M60</f>
        <v>0.25</v>
      </c>
      <c r="S62" s="76">
        <f>'[1]F-TRI-3'!N60</f>
        <v>0.25</v>
      </c>
      <c r="T62" s="75">
        <f>'[1]F-TRI-4'!M60</f>
        <v>0</v>
      </c>
      <c r="U62" s="76">
        <f>'[1]F-TRI-4'!N60</f>
        <v>0</v>
      </c>
      <c r="V62" s="92">
        <f t="shared" si="10"/>
        <v>0.75</v>
      </c>
      <c r="W62" s="81">
        <f t="shared" si="10"/>
        <v>0.75</v>
      </c>
      <c r="X62" s="105">
        <f>2893000*2+2893000*2+2893000*2+2893000*3+3338000*1+3895000*2+2782000*3+33000000</f>
        <v>78511000</v>
      </c>
      <c r="Y62" s="106">
        <f>SUM('[1]F-TRI-1'!Q60+'[1]F-TRI-2'!Q60+'[1]F-TRI-3'!Q60+'[1]F-TRI-4'!Q60)</f>
        <v>52340666.666666664</v>
      </c>
      <c r="Z62" s="81">
        <f t="shared" si="9"/>
        <v>0.66666666666666663</v>
      </c>
      <c r="AA62" s="82"/>
      <c r="AB62" s="83" t="str">
        <f>'[1]F-TRI-3'!T60</f>
        <v xml:space="preserve">Solicitud área: En la dependencia responsable se asignó a la Oficina Asesora de Planeación y Sistemas. La funcionaria responsable del sistema Isolución solicitó que se adicionara a todos los responsables d elos procesos.
Aprobación comité:  
 Responsables: “Oficina Asesora de Planeación y Sistemas y todos los responsables de los procesos”.
</v>
      </c>
      <c r="AC62" s="84"/>
      <c r="AD62" s="84"/>
      <c r="AE62" s="85" t="s">
        <v>113</v>
      </c>
      <c r="AF62" s="50"/>
      <c r="AG62" s="51"/>
      <c r="AH62" s="51"/>
      <c r="AI62" s="51"/>
      <c r="AJ62" s="51"/>
      <c r="AK62" s="51"/>
      <c r="AL62" s="52"/>
    </row>
    <row r="63" spans="1:38" ht="76.5" customHeight="1">
      <c r="A63" s="71">
        <v>54</v>
      </c>
      <c r="B63" s="72"/>
      <c r="C63" s="72"/>
      <c r="D63" s="72"/>
      <c r="E63" s="72"/>
      <c r="F63" s="74" t="str">
        <f>'[1]Formulacion_POA '!F60</f>
        <v>Llevar los procesos actualizados a Isolución y establecer mediante el software la carga, seguimiento y divulgación de los resultados en cada uno de los procesos.</v>
      </c>
      <c r="G63" s="75" t="str">
        <f>'[1]Formulacion_POA '!G60</f>
        <v>Oficina Asesora de Planeación y Sistemas</v>
      </c>
      <c r="H63" s="75" t="str">
        <f>'[1]Formulacion_POA '!H60</f>
        <v>Procesos llevados a ISolución / total procesos Actualizados</v>
      </c>
      <c r="I63" s="76">
        <f>'[1]Formulacion_POA '!I60</f>
        <v>1</v>
      </c>
      <c r="J63" s="76">
        <f t="shared" si="0"/>
        <v>1</v>
      </c>
      <c r="K63" s="76">
        <f>'[1]Formulacion_POA '!J60</f>
        <v>0.1</v>
      </c>
      <c r="L63" s="77">
        <f>'[1]Formulacion_POA '!K60</f>
        <v>43101</v>
      </c>
      <c r="M63" s="78">
        <f>'[1]Formulacion_POA '!L60</f>
        <v>43465</v>
      </c>
      <c r="N63" s="76">
        <f>IF(O63=25%,100%,'[1]F-TRI-3'!I61)</f>
        <v>1</v>
      </c>
      <c r="O63" s="76">
        <f>'[1]F-TRI-1'!N61</f>
        <v>0.25</v>
      </c>
      <c r="P63" s="76">
        <f>IF(Q63=25%,100%,'[1]F-TRI-3'!K61)</f>
        <v>1</v>
      </c>
      <c r="Q63" s="76">
        <f>'[1]F-TRI-2'!N61</f>
        <v>0.25</v>
      </c>
      <c r="R63" s="76">
        <f>IF(S63=25%,100%,'[1]F-TRI-3'!M61)</f>
        <v>1</v>
      </c>
      <c r="S63" s="76">
        <f>'[1]F-TRI-3'!N61</f>
        <v>0.25</v>
      </c>
      <c r="T63" s="75">
        <f>'[1]F-TRI-4'!M61</f>
        <v>0</v>
      </c>
      <c r="U63" s="76">
        <f>'[1]F-TRI-4'!N61</f>
        <v>0</v>
      </c>
      <c r="V63" s="76">
        <f>(N63+P63+R63+T63)/4</f>
        <v>0.75</v>
      </c>
      <c r="W63" s="81">
        <f>O63+Q63+S63+U63</f>
        <v>0.75</v>
      </c>
      <c r="X63" s="105">
        <f>(2893000+2893000+2893000+2893000)*1</f>
        <v>11572000</v>
      </c>
      <c r="Y63" s="106">
        <f>SUM('[1]F-TRI-1'!Q61+'[1]F-TRI-2'!Q61+'[1]F-TRI-3'!Q61+'[1]F-TRI-4'!Q61)</f>
        <v>0</v>
      </c>
      <c r="Z63" s="81">
        <f t="shared" si="9"/>
        <v>0</v>
      </c>
      <c r="AA63" s="82"/>
      <c r="AB63" s="83"/>
      <c r="AC63" s="84"/>
      <c r="AD63" s="84"/>
      <c r="AE63" s="85"/>
      <c r="AF63" s="50"/>
      <c r="AG63" s="51"/>
      <c r="AH63" s="51"/>
      <c r="AI63" s="51"/>
      <c r="AJ63" s="51"/>
      <c r="AK63" s="51"/>
      <c r="AL63" s="52"/>
    </row>
    <row r="64" spans="1:38" ht="76.5" customHeight="1">
      <c r="A64" s="71">
        <v>55</v>
      </c>
      <c r="B64" s="72"/>
      <c r="C64" s="72"/>
      <c r="D64" s="86"/>
      <c r="E64" s="72"/>
      <c r="F64" s="74" t="str">
        <f>'[1]Formulacion_POA '!F61</f>
        <v>Identificar los procesos que serán automatizados</v>
      </c>
      <c r="G64" s="75" t="str">
        <f>'[1]Formulacion_POA '!G61</f>
        <v>Oficina Asesora de Planeación y Sistemas</v>
      </c>
      <c r="H64" s="75" t="str">
        <f>'[1]Formulacion_POA '!H61</f>
        <v>Documento realizado</v>
      </c>
      <c r="I64" s="75">
        <f>'[1]Formulacion_POA '!I61</f>
        <v>1</v>
      </c>
      <c r="J64" s="75">
        <f t="shared" si="0"/>
        <v>1</v>
      </c>
      <c r="K64" s="76">
        <f>'[1]Formulacion_POA '!J61</f>
        <v>0.1</v>
      </c>
      <c r="L64" s="77">
        <f>'[1]Formulacion_POA '!K61</f>
        <v>43101</v>
      </c>
      <c r="M64" s="78">
        <f>'[1]Formulacion_POA '!L61</f>
        <v>43465</v>
      </c>
      <c r="N64" s="136">
        <f>'[1]F-TRI-1'!M62</f>
        <v>0.25</v>
      </c>
      <c r="O64" s="76">
        <f>'[1]F-TRI-1'!N62</f>
        <v>0.25</v>
      </c>
      <c r="P64" s="91">
        <f>'[1]F-TRI-2'!M62</f>
        <v>0.25</v>
      </c>
      <c r="Q64" s="76">
        <f>'[1]F-TRI-2'!N62</f>
        <v>0.25</v>
      </c>
      <c r="R64" s="75">
        <f>'[1]F-TRI-3'!M62</f>
        <v>0.15</v>
      </c>
      <c r="S64" s="76">
        <f>'[1]F-TRI-3'!N62</f>
        <v>0.15</v>
      </c>
      <c r="T64" s="75">
        <f>'[1]F-TRI-4'!M62</f>
        <v>0</v>
      </c>
      <c r="U64" s="76">
        <f>'[1]F-TRI-4'!N62</f>
        <v>0</v>
      </c>
      <c r="V64" s="137">
        <f t="shared" ref="V64:W79" si="11">N64+P64+R64+T64</f>
        <v>0.65</v>
      </c>
      <c r="W64" s="81">
        <f t="shared" si="11"/>
        <v>0.65</v>
      </c>
      <c r="X64" s="105">
        <f>(2893000+2893000+2893000+2893000)*1+5341000</f>
        <v>16913000</v>
      </c>
      <c r="Y64" s="106">
        <f>SUM('[1]F-TRI-1'!Q62+'[1]F-TRI-2'!Q62+'[1]F-TRI-3'!Q62+'[1]F-TRI-4'!Q62)</f>
        <v>0</v>
      </c>
      <c r="Z64" s="81">
        <f t="shared" si="9"/>
        <v>0</v>
      </c>
      <c r="AA64" s="82"/>
      <c r="AB64" s="83"/>
      <c r="AC64" s="84"/>
      <c r="AD64" s="84"/>
      <c r="AE64" s="85"/>
      <c r="AF64" s="50"/>
      <c r="AG64" s="51"/>
      <c r="AH64" s="51"/>
      <c r="AI64" s="51"/>
      <c r="AJ64" s="51"/>
      <c r="AK64" s="51"/>
      <c r="AL64" s="52"/>
    </row>
    <row r="65" spans="1:38" ht="76.5" customHeight="1">
      <c r="A65" s="71">
        <v>56</v>
      </c>
      <c r="B65" s="72"/>
      <c r="C65" s="72"/>
      <c r="D65" s="96" t="s">
        <v>56</v>
      </c>
      <c r="E65" s="135">
        <f>1/7</f>
        <v>0.14285714285714285</v>
      </c>
      <c r="F65" s="74" t="str">
        <f>'[1]Formulacion_POA '!F62</f>
        <v>Análisis comparativo de tendencias del mercado tecnológico, marco definido por ministerio TIC y marco legal de la Supersolidaria.</v>
      </c>
      <c r="G65" s="75" t="str">
        <f>'[1]Formulacion_POA '!G62</f>
        <v>Oficina Asesora de Planeación y Sistemas</v>
      </c>
      <c r="H65" s="75" t="str">
        <f>'[1]Formulacion_POA '!H62</f>
        <v>No documentos realizados / No documentos programados</v>
      </c>
      <c r="I65" s="75">
        <f>'[1]Formulacion_POA '!I62</f>
        <v>1</v>
      </c>
      <c r="J65" s="75">
        <f t="shared" si="0"/>
        <v>1</v>
      </c>
      <c r="K65" s="76">
        <f>'[1]Formulacion_POA '!J62</f>
        <v>0.3</v>
      </c>
      <c r="L65" s="77">
        <f>'[1]Formulacion_POA '!K62</f>
        <v>43101</v>
      </c>
      <c r="M65" s="78">
        <f>'[1]Formulacion_POA '!L62</f>
        <v>43465</v>
      </c>
      <c r="N65" s="139">
        <f>'[1]F-TRI-1'!M63</f>
        <v>0.2</v>
      </c>
      <c r="O65" s="76">
        <f>'[1]F-TRI-1'!N63</f>
        <v>0.2</v>
      </c>
      <c r="P65" s="140">
        <f>'[1]F-TRI-2'!M63</f>
        <v>0.3</v>
      </c>
      <c r="Q65" s="76">
        <f>'[1]F-TRI-2'!N63</f>
        <v>0.3</v>
      </c>
      <c r="R65" s="75">
        <f>'[1]F-TRI-3'!M63</f>
        <v>0.3</v>
      </c>
      <c r="S65" s="76">
        <f>'[1]F-TRI-3'!N63</f>
        <v>0.3</v>
      </c>
      <c r="T65" s="75">
        <f>'[1]F-TRI-4'!M63</f>
        <v>0</v>
      </c>
      <c r="U65" s="76">
        <f>'[1]F-TRI-4'!N63</f>
        <v>0</v>
      </c>
      <c r="V65" s="137">
        <f t="shared" si="11"/>
        <v>0.8</v>
      </c>
      <c r="W65" s="81">
        <f t="shared" si="11"/>
        <v>0.8</v>
      </c>
      <c r="X65" s="105">
        <f>5354000*3+4785000*3+5341000*1+5341000*3</f>
        <v>51781000</v>
      </c>
      <c r="Y65" s="106">
        <f>SUM('[1]F-TRI-1'!Q63+'[1]F-TRI-2'!Q63+'[1]F-TRI-3'!Q63+'[1]F-TRI-4'!Q63)</f>
        <v>0</v>
      </c>
      <c r="Z65" s="81">
        <f t="shared" si="9"/>
        <v>0</v>
      </c>
      <c r="AA65" s="82"/>
      <c r="AB65" s="83"/>
      <c r="AC65" s="84"/>
      <c r="AD65" s="84"/>
      <c r="AE65" s="85"/>
      <c r="AF65" s="50"/>
      <c r="AG65" s="51"/>
      <c r="AH65" s="51"/>
      <c r="AI65" s="51"/>
      <c r="AJ65" s="51"/>
      <c r="AK65" s="51"/>
      <c r="AL65" s="52"/>
    </row>
    <row r="66" spans="1:38" ht="76.5" customHeight="1">
      <c r="A66" s="71">
        <v>57</v>
      </c>
      <c r="B66" s="72"/>
      <c r="C66" s="72"/>
      <c r="D66" s="72"/>
      <c r="E66" s="72"/>
      <c r="F66" s="74" t="str">
        <f>'[1]Formulacion_POA '!F63</f>
        <v>Formulación de los proyectos de inversión 2019 - 2022 bajos las lineas de gobernanza de TI</v>
      </c>
      <c r="G66" s="75" t="str">
        <f>'[1]Formulacion_POA '!G63</f>
        <v>Oficina Asesora de Planeación y Sistemas</v>
      </c>
      <c r="H66" s="75" t="str">
        <f>'[1]Formulacion_POA '!H63</f>
        <v>No  proyectos formulados / No proyectos programados</v>
      </c>
      <c r="I66" s="75">
        <f>'[1]Formulacion_POA '!I63</f>
        <v>3</v>
      </c>
      <c r="J66" s="75">
        <f t="shared" si="0"/>
        <v>3</v>
      </c>
      <c r="K66" s="76">
        <f>'[1]Formulacion_POA '!J63</f>
        <v>0.4</v>
      </c>
      <c r="L66" s="77">
        <f>'[1]Formulacion_POA '!K63</f>
        <v>43101</v>
      </c>
      <c r="M66" s="78">
        <f>'[1]Formulacion_POA '!L63</f>
        <v>43465</v>
      </c>
      <c r="N66" s="79">
        <f>'[1]F-TRI-1'!M64</f>
        <v>3</v>
      </c>
      <c r="O66" s="76">
        <f>'[1]F-TRI-1'!N64</f>
        <v>1</v>
      </c>
      <c r="P66" s="91">
        <f>'[1]F-TRI-2'!M64</f>
        <v>0</v>
      </c>
      <c r="Q66" s="76">
        <f>'[1]F-TRI-2'!N64</f>
        <v>0</v>
      </c>
      <c r="R66" s="75">
        <f>'[1]F-TRI-3'!M64</f>
        <v>0</v>
      </c>
      <c r="S66" s="76">
        <f>'[1]F-TRI-3'!N64</f>
        <v>0</v>
      </c>
      <c r="T66" s="75">
        <f>'[1]F-TRI-4'!M64</f>
        <v>0</v>
      </c>
      <c r="U66" s="76">
        <f>'[1]F-TRI-4'!N64</f>
        <v>0</v>
      </c>
      <c r="V66" s="90">
        <f t="shared" si="11"/>
        <v>3</v>
      </c>
      <c r="W66" s="81">
        <f t="shared" si="11"/>
        <v>1</v>
      </c>
      <c r="X66" s="105">
        <f>6677000*7</f>
        <v>46739000</v>
      </c>
      <c r="Y66" s="106">
        <f>SUM('[1]F-TRI-1'!Q64+'[1]F-TRI-2'!Q64+'[1]F-TRI-3'!Q64+'[1]F-TRI-4'!Q64)</f>
        <v>46739000</v>
      </c>
      <c r="Z66" s="81">
        <f t="shared" si="9"/>
        <v>1</v>
      </c>
      <c r="AA66" s="82"/>
      <c r="AB66" s="83"/>
      <c r="AC66" s="84"/>
      <c r="AD66" s="84"/>
      <c r="AE66" s="85"/>
      <c r="AF66" s="50"/>
      <c r="AG66" s="51"/>
      <c r="AH66" s="51"/>
      <c r="AI66" s="51"/>
      <c r="AJ66" s="51"/>
      <c r="AK66" s="51"/>
      <c r="AL66" s="52"/>
    </row>
    <row r="67" spans="1:38" ht="76.5" customHeight="1">
      <c r="A67" s="71">
        <v>58</v>
      </c>
      <c r="B67" s="72"/>
      <c r="C67" s="72"/>
      <c r="D67" s="86"/>
      <c r="E67" s="72"/>
      <c r="F67" s="74" t="str">
        <f>'[1]Formulacion_POA '!F64</f>
        <v>Presentar anteproyecto de presupuesto para vigencia 2019 incorporando los elementos de gobernanza de TI</v>
      </c>
      <c r="G67" s="75" t="str">
        <f>'[1]Formulacion_POA '!G64</f>
        <v>Oficina Asesora de Planeación y Sistemas</v>
      </c>
      <c r="H67" s="75" t="str">
        <f>'[1]Formulacion_POA '!H64</f>
        <v>Anteproyecto de presupuesto</v>
      </c>
      <c r="I67" s="75">
        <f>'[1]Formulacion_POA '!I64</f>
        <v>1</v>
      </c>
      <c r="J67" s="75">
        <f t="shared" si="0"/>
        <v>1</v>
      </c>
      <c r="K67" s="76">
        <f>'[1]Formulacion_POA '!J64</f>
        <v>0.3</v>
      </c>
      <c r="L67" s="77">
        <f>'[1]Formulacion_POA '!K64</f>
        <v>43101</v>
      </c>
      <c r="M67" s="78">
        <f>'[1]Formulacion_POA '!L64</f>
        <v>43465</v>
      </c>
      <c r="N67" s="79">
        <f>'[1]F-TRI-1'!M65</f>
        <v>1</v>
      </c>
      <c r="O67" s="76">
        <f>'[1]F-TRI-1'!N65</f>
        <v>1</v>
      </c>
      <c r="P67" s="91">
        <f>'[1]F-TRI-2'!M65</f>
        <v>0</v>
      </c>
      <c r="Q67" s="76">
        <f>'[1]F-TRI-2'!N65</f>
        <v>0</v>
      </c>
      <c r="R67" s="75">
        <f>'[1]F-TRI-3'!M65</f>
        <v>0</v>
      </c>
      <c r="S67" s="76">
        <f>'[1]F-TRI-3'!N65</f>
        <v>0</v>
      </c>
      <c r="T67" s="75">
        <f>'[1]F-TRI-4'!M65</f>
        <v>0</v>
      </c>
      <c r="U67" s="76">
        <f>'[1]F-TRI-4'!N65</f>
        <v>0</v>
      </c>
      <c r="V67" s="137">
        <f t="shared" si="11"/>
        <v>1</v>
      </c>
      <c r="W67" s="81">
        <f t="shared" si="11"/>
        <v>1</v>
      </c>
      <c r="X67" s="105">
        <v>6677000</v>
      </c>
      <c r="Y67" s="106">
        <f>SUM('[1]F-TRI-1'!Q65+'[1]F-TRI-2'!Q65+'[1]F-TRI-3'!Q65+'[1]F-TRI-4'!Q65)</f>
        <v>6677000</v>
      </c>
      <c r="Z67" s="81">
        <f t="shared" si="9"/>
        <v>1</v>
      </c>
      <c r="AA67" s="82"/>
      <c r="AB67" s="83"/>
      <c r="AC67" s="84"/>
      <c r="AD67" s="84"/>
      <c r="AE67" s="85"/>
      <c r="AF67" s="50"/>
      <c r="AG67" s="51"/>
      <c r="AH67" s="51"/>
      <c r="AI67" s="51"/>
      <c r="AJ67" s="51"/>
      <c r="AK67" s="51"/>
      <c r="AL67" s="52"/>
    </row>
    <row r="68" spans="1:38" ht="76.5" customHeight="1">
      <c r="A68" s="71">
        <v>59</v>
      </c>
      <c r="B68" s="72"/>
      <c r="C68" s="72"/>
      <c r="D68" s="75" t="s">
        <v>57</v>
      </c>
      <c r="E68" s="76">
        <f t="shared" ref="E68:E69" si="12">1/7</f>
        <v>0.14285714285714285</v>
      </c>
      <c r="F68" s="74" t="str">
        <f>'[1]Formulacion_POA '!F65</f>
        <v>Monitoreo de la fase 1 y 2 de la taxonomía para su correcto funcionamiento</v>
      </c>
      <c r="G68" s="75" t="str">
        <f>'[1]Formulacion_POA '!G65</f>
        <v>Oficina Asesora de Planeación y Sistemas</v>
      </c>
      <c r="H68" s="75" t="str">
        <f>'[1]Formulacion_POA '!H65</f>
        <v>Monitoreo realizado</v>
      </c>
      <c r="I68" s="75">
        <f>'[1]Formulacion_POA '!I65</f>
        <v>1</v>
      </c>
      <c r="J68" s="75">
        <f t="shared" si="0"/>
        <v>1</v>
      </c>
      <c r="K68" s="76">
        <f>'[1]Formulacion_POA '!J65</f>
        <v>1</v>
      </c>
      <c r="L68" s="77">
        <f>'[1]Formulacion_POA '!K65</f>
        <v>43101</v>
      </c>
      <c r="M68" s="78">
        <f>'[1]Formulacion_POA '!L65</f>
        <v>43465</v>
      </c>
      <c r="N68" s="139">
        <f>'[1]F-TRI-1'!M66</f>
        <v>0.5</v>
      </c>
      <c r="O68" s="76">
        <f>'[1]F-TRI-1'!N66</f>
        <v>0.5</v>
      </c>
      <c r="P68" s="91">
        <f>'[1]F-TRI-2'!M66</f>
        <v>0.3</v>
      </c>
      <c r="Q68" s="76">
        <f>'[1]F-TRI-2'!N66</f>
        <v>0.3</v>
      </c>
      <c r="R68" s="75">
        <f>'[1]F-TRI-3'!M66</f>
        <v>0</v>
      </c>
      <c r="S68" s="76">
        <f>'[1]F-TRI-3'!N66</f>
        <v>0</v>
      </c>
      <c r="T68" s="75">
        <f>'[1]F-TRI-4'!M66</f>
        <v>0</v>
      </c>
      <c r="U68" s="76">
        <f>'[1]F-TRI-4'!N66</f>
        <v>0</v>
      </c>
      <c r="V68" s="137">
        <f t="shared" si="11"/>
        <v>0.8</v>
      </c>
      <c r="W68" s="81">
        <f t="shared" si="11"/>
        <v>0.8</v>
      </c>
      <c r="X68" s="105">
        <f>6677000*3+6677000*3</f>
        <v>40062000</v>
      </c>
      <c r="Y68" s="106">
        <f>SUM('[1]F-TRI-1'!Q66+'[1]F-TRI-2'!Q66+'[1]F-TRI-3'!Q66+'[1]F-TRI-4'!Q66)</f>
        <v>0</v>
      </c>
      <c r="Z68" s="81">
        <f t="shared" si="9"/>
        <v>0</v>
      </c>
      <c r="AA68" s="82"/>
      <c r="AB68" s="83"/>
      <c r="AC68" s="84"/>
      <c r="AD68" s="84"/>
      <c r="AE68" s="85"/>
      <c r="AF68" s="50"/>
      <c r="AG68" s="51"/>
      <c r="AH68" s="51"/>
      <c r="AI68" s="51"/>
      <c r="AJ68" s="51"/>
      <c r="AK68" s="51"/>
      <c r="AL68" s="52"/>
    </row>
    <row r="69" spans="1:38" ht="76.5" customHeight="1">
      <c r="A69" s="71">
        <v>60</v>
      </c>
      <c r="B69" s="72"/>
      <c r="C69" s="72"/>
      <c r="D69" s="96" t="s">
        <v>58</v>
      </c>
      <c r="E69" s="135">
        <f t="shared" si="12"/>
        <v>0.14285714285714285</v>
      </c>
      <c r="F69" s="74" t="str">
        <f>'[1]Formulacion_POA '!F66</f>
        <v>Ampliar divulgación de uso de la sede electrónica dirigido a los funcionarios y entidades vigiladas</v>
      </c>
      <c r="G69" s="75" t="str">
        <f>'[1]Formulacion_POA '!G66</f>
        <v>Oficina Asesora de Planeación y Sistemas</v>
      </c>
      <c r="H69" s="75" t="str">
        <f>'[1]Formulacion_POA '!H66</f>
        <v>No divulgaciones realizadas /No divulgaciones programadas</v>
      </c>
      <c r="I69" s="75">
        <f>'[1]Formulacion_POA '!I66</f>
        <v>3</v>
      </c>
      <c r="J69" s="75">
        <f t="shared" si="0"/>
        <v>3</v>
      </c>
      <c r="K69" s="76">
        <f>'[1]Formulacion_POA '!J66</f>
        <v>0.4</v>
      </c>
      <c r="L69" s="77">
        <f>'[1]Formulacion_POA '!K66</f>
        <v>43101</v>
      </c>
      <c r="M69" s="78">
        <f>'[1]Formulacion_POA '!L66</f>
        <v>43465</v>
      </c>
      <c r="N69" s="141">
        <f>'[1]F-TRI-1'!M67</f>
        <v>0.2</v>
      </c>
      <c r="O69" s="76">
        <f>'[1]F-TRI-1'!N67</f>
        <v>6.6666666666666666E-2</v>
      </c>
      <c r="P69" s="91">
        <f>'[1]F-TRI-2'!M67</f>
        <v>1.8</v>
      </c>
      <c r="Q69" s="76">
        <f>'[1]F-TRI-2'!N67</f>
        <v>0.6</v>
      </c>
      <c r="R69" s="75">
        <f>'[1]F-TRI-3'!M67</f>
        <v>1</v>
      </c>
      <c r="S69" s="76">
        <f>'[1]F-TRI-3'!N67</f>
        <v>0.33333333333333331</v>
      </c>
      <c r="T69" s="75">
        <f>'[1]F-TRI-4'!M67</f>
        <v>0</v>
      </c>
      <c r="U69" s="76">
        <f>'[1]F-TRI-4'!N67</f>
        <v>0</v>
      </c>
      <c r="V69" s="90">
        <f t="shared" si="11"/>
        <v>3</v>
      </c>
      <c r="W69" s="81">
        <f t="shared" si="11"/>
        <v>1</v>
      </c>
      <c r="X69" s="105">
        <f>5341000*2 +2226000*6</f>
        <v>24038000</v>
      </c>
      <c r="Y69" s="106">
        <f>SUM('[1]F-TRI-1'!Q67+'[1]F-TRI-2'!Q67+'[1]F-TRI-3'!Q67+'[1]F-TRI-4'!Q67)</f>
        <v>24038000</v>
      </c>
      <c r="Z69" s="81">
        <f t="shared" si="9"/>
        <v>1</v>
      </c>
      <c r="AA69" s="82"/>
      <c r="AB69" s="83"/>
      <c r="AC69" s="84"/>
      <c r="AD69" s="84"/>
      <c r="AE69" s="85"/>
      <c r="AF69" s="50"/>
      <c r="AG69" s="51"/>
      <c r="AH69" s="51"/>
      <c r="AI69" s="51"/>
      <c r="AJ69" s="51"/>
      <c r="AK69" s="51"/>
      <c r="AL69" s="52"/>
    </row>
    <row r="70" spans="1:38" ht="76.5" customHeight="1">
      <c r="A70" s="71">
        <v>61</v>
      </c>
      <c r="B70" s="72"/>
      <c r="C70" s="72"/>
      <c r="D70" s="72"/>
      <c r="E70" s="72"/>
      <c r="F70" s="74" t="str">
        <f>'[1]Formulacion_POA '!F67</f>
        <v>Llevar a la sede electrónica los trámites que se deriven de la actualización de procesos, procedimientos y formatos.</v>
      </c>
      <c r="G70" s="75" t="str">
        <f>'[1]Formulacion_POA '!G67</f>
        <v>Oficina Asesora de Planeación y Sistemas</v>
      </c>
      <c r="H70" s="75" t="str">
        <f>'[1]Formulacion_POA '!H67</f>
        <v>No trámites llevados a sede electróica / No trámites Identificados para actualizar</v>
      </c>
      <c r="I70" s="76">
        <f>'[1]Formulacion_POA '!I67</f>
        <v>1</v>
      </c>
      <c r="J70" s="76">
        <f t="shared" si="0"/>
        <v>1</v>
      </c>
      <c r="K70" s="76">
        <f>'[1]Formulacion_POA '!J67</f>
        <v>0.4</v>
      </c>
      <c r="L70" s="77">
        <f>'[1]Formulacion_POA '!K67</f>
        <v>43101</v>
      </c>
      <c r="M70" s="78">
        <f>'[1]Formulacion_POA '!L67</f>
        <v>43465</v>
      </c>
      <c r="N70" s="93">
        <f>'[1]F-TRI-1'!M68</f>
        <v>0.2</v>
      </c>
      <c r="O70" s="76">
        <f>'[1]F-TRI-1'!N68</f>
        <v>0.2</v>
      </c>
      <c r="P70" s="108">
        <f>'[1]F-TRI-2'!M68</f>
        <v>0.4</v>
      </c>
      <c r="Q70" s="76">
        <f>'[1]F-TRI-2'!N68</f>
        <v>0.4</v>
      </c>
      <c r="R70" s="76">
        <f>'[1]F-TRI-3'!M68</f>
        <v>0.1</v>
      </c>
      <c r="S70" s="76">
        <f>'[1]F-TRI-3'!N68</f>
        <v>0.1</v>
      </c>
      <c r="T70" s="75">
        <f>'[1]F-TRI-4'!M68</f>
        <v>0</v>
      </c>
      <c r="U70" s="76">
        <f>'[1]F-TRI-4'!N68</f>
        <v>0</v>
      </c>
      <c r="V70" s="76">
        <f t="shared" si="11"/>
        <v>0.70000000000000007</v>
      </c>
      <c r="W70" s="81">
        <f t="shared" si="11"/>
        <v>0.70000000000000007</v>
      </c>
      <c r="X70" s="105">
        <f>5341000*2 +2226000*2</f>
        <v>15134000</v>
      </c>
      <c r="Y70" s="106">
        <f>SUM('[1]F-TRI-1'!Q68+'[1]F-TRI-2'!Q68+'[1]F-TRI-3'!Q68+'[1]F-TRI-4'!Q68)</f>
        <v>10593800</v>
      </c>
      <c r="Z70" s="81">
        <f t="shared" si="9"/>
        <v>0.7</v>
      </c>
      <c r="AA70" s="82"/>
      <c r="AB70" s="83"/>
      <c r="AC70" s="84"/>
      <c r="AD70" s="84"/>
      <c r="AE70" s="85"/>
      <c r="AF70" s="50"/>
      <c r="AG70" s="51"/>
      <c r="AH70" s="51"/>
      <c r="AI70" s="51"/>
      <c r="AJ70" s="51"/>
      <c r="AK70" s="51"/>
      <c r="AL70" s="52"/>
    </row>
    <row r="71" spans="1:38" ht="76.5" customHeight="1">
      <c r="A71" s="71">
        <v>62</v>
      </c>
      <c r="B71" s="72"/>
      <c r="C71" s="72"/>
      <c r="D71" s="86"/>
      <c r="E71" s="72"/>
      <c r="F71" s="74" t="str">
        <f>'[1]Formulacion_POA '!F68</f>
        <v>Elaboración de un diagnóstico institucional del nuevo Modelo Integrado de Planeación y Gestión al sistema de gestión institucional con base en las herramientas de autodiagnósticos de la Función Pública y los resultados del FURAG, según aplique a la entidad.</v>
      </c>
      <c r="G71" s="75" t="str">
        <f>'[1]Formulacion_POA '!G68</f>
        <v>Oficina Asesora de Planeación y Sistemas</v>
      </c>
      <c r="H71" s="75" t="str">
        <f>'[1]Formulacion_POA '!H68</f>
        <v xml:space="preserve">Diagnóstico institucional </v>
      </c>
      <c r="I71" s="75">
        <f>'[1]Formulacion_POA '!I68</f>
        <v>1</v>
      </c>
      <c r="J71" s="75">
        <f t="shared" si="0"/>
        <v>1</v>
      </c>
      <c r="K71" s="76">
        <f>'[1]Formulacion_POA '!J68</f>
        <v>0.2</v>
      </c>
      <c r="L71" s="77">
        <f>'[1]Formulacion_POA '!K68</f>
        <v>43101</v>
      </c>
      <c r="M71" s="78">
        <f>'[1]Formulacion_POA '!L68</f>
        <v>43465</v>
      </c>
      <c r="N71" s="139">
        <f>'[1]F-TRI-1'!M69</f>
        <v>0.3</v>
      </c>
      <c r="O71" s="76">
        <f>'[1]F-TRI-1'!N69</f>
        <v>0.3</v>
      </c>
      <c r="P71" s="91">
        <f>'[1]F-TRI-2'!M69</f>
        <v>0.4</v>
      </c>
      <c r="Q71" s="76">
        <f>'[1]F-TRI-2'!N69</f>
        <v>0.4</v>
      </c>
      <c r="R71" s="75">
        <f>'[1]F-TRI-3'!M69</f>
        <v>0.15</v>
      </c>
      <c r="S71" s="76">
        <f>'[1]F-TRI-3'!N69</f>
        <v>0.15</v>
      </c>
      <c r="T71" s="75">
        <f>'[1]F-TRI-4'!M69</f>
        <v>0</v>
      </c>
      <c r="U71" s="76">
        <f>'[1]F-TRI-4'!N69</f>
        <v>0</v>
      </c>
      <c r="V71" s="92">
        <f t="shared" si="11"/>
        <v>0.85</v>
      </c>
      <c r="W71" s="81">
        <f t="shared" si="11"/>
        <v>0.85</v>
      </c>
      <c r="X71" s="105">
        <f>2893000*2+2893000*6</f>
        <v>23144000</v>
      </c>
      <c r="Y71" s="106">
        <f>SUM('[1]F-TRI-1'!Q69+'[1]F-TRI-2'!Q69+'[1]F-TRI-3'!Q69+'[1]F-TRI-4'!Q69)</f>
        <v>23144001</v>
      </c>
      <c r="Z71" s="81">
        <f t="shared" si="9"/>
        <v>1.0000000432077427</v>
      </c>
      <c r="AA71" s="82"/>
      <c r="AB71" s="83"/>
      <c r="AC71" s="84"/>
      <c r="AD71" s="84"/>
      <c r="AE71" s="85"/>
      <c r="AF71" s="50"/>
      <c r="AG71" s="51"/>
      <c r="AH71" s="51"/>
      <c r="AI71" s="51"/>
      <c r="AJ71" s="51"/>
      <c r="AK71" s="51"/>
      <c r="AL71" s="52"/>
    </row>
    <row r="72" spans="1:38" ht="76.5" customHeight="1" thickBot="1">
      <c r="A72" s="71">
        <v>63</v>
      </c>
      <c r="B72" s="72"/>
      <c r="C72" s="72"/>
      <c r="D72" s="75" t="s">
        <v>59</v>
      </c>
      <c r="E72" s="76">
        <f>1/7</f>
        <v>0.14285714285714285</v>
      </c>
      <c r="F72" s="74" t="str">
        <f>'[1]Formulacion_POA '!F69</f>
        <v>Migración del sistema esigna de MySQL a Oracle</v>
      </c>
      <c r="G72" s="75" t="str">
        <f>'[1]Formulacion_POA '!G69</f>
        <v>Oficina Asesora de Planeación y Sistemas</v>
      </c>
      <c r="H72" s="75" t="str">
        <f>'[1]Formulacion_POA '!H69</f>
        <v>No migraciones realizadas / No migraciones programadas</v>
      </c>
      <c r="I72" s="75">
        <f>'[1]Formulacion_POA '!I69</f>
        <v>1</v>
      </c>
      <c r="J72" s="75">
        <f t="shared" si="0"/>
        <v>1</v>
      </c>
      <c r="K72" s="76">
        <f>'[1]Formulacion_POA '!J69</f>
        <v>1</v>
      </c>
      <c r="L72" s="77">
        <f>'[1]Formulacion_POA '!K69</f>
        <v>43101</v>
      </c>
      <c r="M72" s="78">
        <f>'[1]Formulacion_POA '!L69</f>
        <v>43465</v>
      </c>
      <c r="N72" s="136">
        <f>'[1]F-TRI-1'!M70</f>
        <v>0.25</v>
      </c>
      <c r="O72" s="76">
        <f>'[1]F-TRI-1'!N70</f>
        <v>0.25</v>
      </c>
      <c r="P72" s="80">
        <f>'[1]F-TRI-2'!M70</f>
        <v>0.15</v>
      </c>
      <c r="Q72" s="76">
        <f>'[1]F-TRI-2'!N70</f>
        <v>0.15</v>
      </c>
      <c r="R72" s="75">
        <f>'[1]F-TRI-3'!M70</f>
        <v>0.2</v>
      </c>
      <c r="S72" s="76">
        <f>'[1]F-TRI-3'!N70</f>
        <v>0.2</v>
      </c>
      <c r="T72" s="75">
        <f>'[1]F-TRI-4'!M70</f>
        <v>0</v>
      </c>
      <c r="U72" s="76">
        <f>'[1]F-TRI-4'!N70</f>
        <v>0</v>
      </c>
      <c r="V72" s="137">
        <f t="shared" si="11"/>
        <v>0.60000000000000009</v>
      </c>
      <c r="W72" s="81">
        <f t="shared" si="11"/>
        <v>0.60000000000000009</v>
      </c>
      <c r="X72" s="105">
        <f>5341000*2</f>
        <v>10682000</v>
      </c>
      <c r="Y72" s="106">
        <f>SUM('[1]F-TRI-1'!Q70+'[1]F-TRI-2'!Q70+'[1]F-TRI-3'!Q70+'[1]F-TRI-4'!Q70)</f>
        <v>8011500</v>
      </c>
      <c r="Z72" s="81">
        <f t="shared" si="9"/>
        <v>0.75</v>
      </c>
      <c r="AA72" s="82"/>
      <c r="AB72" s="83"/>
      <c r="AC72" s="84"/>
      <c r="AD72" s="84"/>
      <c r="AE72" s="85"/>
      <c r="AF72" s="50"/>
      <c r="AG72" s="51"/>
      <c r="AH72" s="51"/>
      <c r="AI72" s="51"/>
      <c r="AJ72" s="51"/>
      <c r="AK72" s="51"/>
      <c r="AL72" s="52"/>
    </row>
    <row r="73" spans="1:38" ht="76.5" customHeight="1">
      <c r="A73" s="71">
        <v>64</v>
      </c>
      <c r="B73" s="72"/>
      <c r="C73" s="54" t="s">
        <v>60</v>
      </c>
      <c r="D73" s="96" t="s">
        <v>61</v>
      </c>
      <c r="E73" s="135">
        <f>1/3</f>
        <v>0.33333333333333331</v>
      </c>
      <c r="F73" s="74" t="str">
        <f>'[1]Formulacion_POA '!F70</f>
        <v>Cargar y parametrizar en iSolución los riesgos priorizados.</v>
      </c>
      <c r="G73" s="75" t="str">
        <f>'[1]Formulacion_POA '!G70</f>
        <v>Oficina Asesora de Planeación y Sistemas</v>
      </c>
      <c r="H73" s="75" t="str">
        <f>'[1]Formulacion_POA '!H70</f>
        <v>No Riesgos priorizados cargados / No Riesgos priorizados programados para cargar</v>
      </c>
      <c r="I73" s="75">
        <f>'[1]Formulacion_POA '!I70</f>
        <v>4</v>
      </c>
      <c r="J73" s="75">
        <f t="shared" si="0"/>
        <v>4</v>
      </c>
      <c r="K73" s="76">
        <f>'[1]Formulacion_POA '!J70</f>
        <v>0.6</v>
      </c>
      <c r="L73" s="77">
        <f>'[1]Formulacion_POA '!K70</f>
        <v>43101</v>
      </c>
      <c r="M73" s="78">
        <f>'[1]Formulacion_POA '!L70</f>
        <v>43465</v>
      </c>
      <c r="N73" s="139">
        <f>'[1]F-TRI-1'!M71</f>
        <v>0.8</v>
      </c>
      <c r="O73" s="76">
        <f>'[1]F-TRI-1'!N71</f>
        <v>0.2</v>
      </c>
      <c r="P73" s="91">
        <f>'[1]F-TRI-2'!M71</f>
        <v>0.15</v>
      </c>
      <c r="Q73" s="76">
        <f>'[1]F-TRI-2'!N71</f>
        <v>3.7499999999999999E-2</v>
      </c>
      <c r="R73" s="101">
        <f>'[1]F-TRI-3'!M71</f>
        <v>0</v>
      </c>
      <c r="S73" s="76">
        <f>'[1]F-TRI-3'!N71</f>
        <v>0</v>
      </c>
      <c r="T73" s="75">
        <f>'[1]F-TRI-4'!M71</f>
        <v>0</v>
      </c>
      <c r="U73" s="76">
        <f>'[1]F-TRI-4'!N71</f>
        <v>0</v>
      </c>
      <c r="V73" s="137">
        <f t="shared" si="11"/>
        <v>0.95000000000000007</v>
      </c>
      <c r="W73" s="81">
        <f t="shared" si="11"/>
        <v>0.23750000000000002</v>
      </c>
      <c r="X73" s="105">
        <f>(2893000+2893000+2893000+2893000)*1+33000000</f>
        <v>44572000</v>
      </c>
      <c r="Y73" s="106">
        <f>SUM('[1]F-TRI-1'!Q71+'[1]F-TRI-2'!Q71+'[1]F-TRI-3'!Q71+'[1]F-TRI-4'!Q71)</f>
        <v>14857333</v>
      </c>
      <c r="Z73" s="81">
        <f t="shared" si="9"/>
        <v>0.33333332585479675</v>
      </c>
      <c r="AA73" s="82"/>
      <c r="AB73" s="83"/>
      <c r="AC73" s="84"/>
      <c r="AD73" s="84"/>
      <c r="AE73" s="85"/>
      <c r="AF73" s="50"/>
      <c r="AG73" s="51"/>
      <c r="AH73" s="51"/>
      <c r="AI73" s="51"/>
      <c r="AJ73" s="51"/>
      <c r="AK73" s="51"/>
      <c r="AL73" s="52"/>
    </row>
    <row r="74" spans="1:38" ht="76.5" customHeight="1">
      <c r="A74" s="71">
        <v>65</v>
      </c>
      <c r="B74" s="72"/>
      <c r="C74" s="72"/>
      <c r="D74" s="86"/>
      <c r="E74" s="86"/>
      <c r="F74" s="74" t="str">
        <f>'[1]Formulacion_POA '!F71</f>
        <v>Realizar seguimiento a las acciones para mitigación de los riesgos priorizados</v>
      </c>
      <c r="G74" s="75" t="str">
        <f>'[1]Formulacion_POA '!G71</f>
        <v>Oficina Asesora de Planeación y Sistemas</v>
      </c>
      <c r="H74" s="75" t="str">
        <f>'[1]Formulacion_POA '!H71</f>
        <v>No seguimientos realizados / No seguimientos programados</v>
      </c>
      <c r="I74" s="75">
        <f>'[1]Formulacion_POA '!I71</f>
        <v>2</v>
      </c>
      <c r="J74" s="75">
        <f t="shared" si="0"/>
        <v>2</v>
      </c>
      <c r="K74" s="76">
        <f>'[1]Formulacion_POA '!J71</f>
        <v>0.4</v>
      </c>
      <c r="L74" s="77">
        <f>'[1]Formulacion_POA '!K71</f>
        <v>43101</v>
      </c>
      <c r="M74" s="78">
        <f>'[1]Formulacion_POA '!L71</f>
        <v>43465</v>
      </c>
      <c r="N74" s="79">
        <f>'[1]F-TRI-1'!M72</f>
        <v>0</v>
      </c>
      <c r="O74" s="76">
        <f>'[1]F-TRI-1'!N72</f>
        <v>0</v>
      </c>
      <c r="P74" s="91">
        <f>'[1]F-TRI-2'!M72</f>
        <v>0.27777777777777779</v>
      </c>
      <c r="Q74" s="76">
        <f>'[1]F-TRI-2'!N72</f>
        <v>0.1388888888888889</v>
      </c>
      <c r="R74" s="75">
        <f>'[1]F-TRI-3'!M72</f>
        <v>0.72</v>
      </c>
      <c r="S74" s="76">
        <f>'[1]F-TRI-3'!N72</f>
        <v>0.36</v>
      </c>
      <c r="T74" s="75">
        <f>'[1]F-TRI-4'!M72</f>
        <v>0</v>
      </c>
      <c r="U74" s="76">
        <f>'[1]F-TRI-4'!N72</f>
        <v>0</v>
      </c>
      <c r="V74" s="137">
        <f t="shared" si="11"/>
        <v>0.99777777777777776</v>
      </c>
      <c r="W74" s="81">
        <f t="shared" si="11"/>
        <v>0.49888888888888888</v>
      </c>
      <c r="X74" s="105">
        <f>2893000*3</f>
        <v>8679000</v>
      </c>
      <c r="Y74" s="106">
        <f>SUM('[1]F-TRI-1'!Q72+'[1]F-TRI-2'!Q72+'[1]F-TRI-3'!Q72+'[1]F-TRI-4'!Q72)</f>
        <v>4339500</v>
      </c>
      <c r="Z74" s="81">
        <f t="shared" si="9"/>
        <v>0.5</v>
      </c>
      <c r="AA74" s="82"/>
      <c r="AB74" s="83"/>
      <c r="AC74" s="84"/>
      <c r="AD74" s="84"/>
      <c r="AE74" s="85"/>
      <c r="AF74" s="50"/>
      <c r="AG74" s="51"/>
      <c r="AH74" s="51"/>
      <c r="AI74" s="51"/>
      <c r="AJ74" s="51"/>
      <c r="AK74" s="51"/>
      <c r="AL74" s="52"/>
    </row>
    <row r="75" spans="1:38" ht="76.5" customHeight="1">
      <c r="A75" s="71">
        <v>66</v>
      </c>
      <c r="B75" s="72"/>
      <c r="C75" s="72"/>
      <c r="D75" s="96" t="s">
        <v>62</v>
      </c>
      <c r="E75" s="135">
        <f>1/3</f>
        <v>0.33333333333333331</v>
      </c>
      <c r="F75" s="74" t="str">
        <f>'[1]Formulacion_POA '!F72</f>
        <v>Sensibilización en el sistema integral ISO 14000</v>
      </c>
      <c r="G75" s="75" t="str">
        <f>'[1]Formulacion_POA '!G72</f>
        <v>Oficina Asesora de Planeación y Sistemas</v>
      </c>
      <c r="H75" s="75" t="str">
        <f>'[1]Formulacion_POA '!H72</f>
        <v>No sensibilizaciones ejecutadas / N sensibilizaciones programadas</v>
      </c>
      <c r="I75" s="75">
        <f>'[1]Formulacion_POA '!I72</f>
        <v>1</v>
      </c>
      <c r="J75" s="75">
        <f t="shared" si="0"/>
        <v>1</v>
      </c>
      <c r="K75" s="76">
        <f>'[1]Formulacion_POA '!J72</f>
        <v>0.15</v>
      </c>
      <c r="L75" s="77">
        <f>'[1]Formulacion_POA '!K72</f>
        <v>43101</v>
      </c>
      <c r="M75" s="78">
        <f>'[1]Formulacion_POA '!L72</f>
        <v>43465</v>
      </c>
      <c r="N75" s="79">
        <f>'[1]F-TRI-1'!M73</f>
        <v>0</v>
      </c>
      <c r="O75" s="76">
        <f>'[1]F-TRI-1'!N73</f>
        <v>0</v>
      </c>
      <c r="P75" s="142">
        <f>'[1]F-TRI-2'!M73</f>
        <v>0.4</v>
      </c>
      <c r="Q75" s="76">
        <f>'[1]F-TRI-2'!N73</f>
        <v>0.4</v>
      </c>
      <c r="R75" s="75">
        <f>'[1]F-TRI-3'!M73</f>
        <v>0.3</v>
      </c>
      <c r="S75" s="76">
        <f>'[1]F-TRI-3'!N73</f>
        <v>0.36363636363636365</v>
      </c>
      <c r="T75" s="75">
        <f>'[1]F-TRI-4'!M73</f>
        <v>0</v>
      </c>
      <c r="U75" s="76">
        <f>'[1]F-TRI-4'!N73</f>
        <v>0</v>
      </c>
      <c r="V75" s="143">
        <f t="shared" si="11"/>
        <v>0.7</v>
      </c>
      <c r="W75" s="81">
        <f t="shared" si="11"/>
        <v>0.76363636363636367</v>
      </c>
      <c r="X75" s="105">
        <v>20000000</v>
      </c>
      <c r="Y75" s="106">
        <f>SUM('[1]F-TRI-1'!Q73+'[1]F-TRI-2'!Q73+'[1]F-TRI-3'!Q73+'[1]F-TRI-4'!Q73)</f>
        <v>13333333.333333334</v>
      </c>
      <c r="Z75" s="81">
        <f t="shared" si="9"/>
        <v>0.66666666666666674</v>
      </c>
      <c r="AA75" s="82"/>
      <c r="AB75" s="83"/>
      <c r="AC75" s="84"/>
      <c r="AD75" s="84"/>
      <c r="AE75" s="85"/>
      <c r="AF75" s="50"/>
      <c r="AG75" s="51"/>
      <c r="AH75" s="51"/>
      <c r="AI75" s="51"/>
      <c r="AJ75" s="51"/>
      <c r="AK75" s="51"/>
      <c r="AL75" s="52"/>
    </row>
    <row r="76" spans="1:38" ht="76.5" customHeight="1">
      <c r="A76" s="71">
        <v>67</v>
      </c>
      <c r="B76" s="72"/>
      <c r="C76" s="72"/>
      <c r="D76" s="72"/>
      <c r="E76" s="72"/>
      <c r="F76" s="74" t="str">
        <f>'[1]Formulacion_POA '!F73</f>
        <v>Auditoría de cumplimiento de ISO 14000</v>
      </c>
      <c r="G76" s="75" t="str">
        <f>'[1]Formulacion_POA '!G73</f>
        <v>Oficina Asesora de Planeación y Sistemas</v>
      </c>
      <c r="H76" s="75" t="str">
        <f>'[1]Formulacion_POA '!H73</f>
        <v>No auditorias cumplimiento realizadas / No auditorias cumplimiento programadas</v>
      </c>
      <c r="I76" s="75">
        <f>'[1]Formulacion_POA '!I73</f>
        <v>1</v>
      </c>
      <c r="J76" s="75">
        <f t="shared" si="0"/>
        <v>1</v>
      </c>
      <c r="K76" s="76">
        <f>'[1]Formulacion_POA '!J73</f>
        <v>0.15</v>
      </c>
      <c r="L76" s="77">
        <f>'[1]Formulacion_POA '!K73</f>
        <v>43101</v>
      </c>
      <c r="M76" s="78">
        <f>'[1]Formulacion_POA '!L73</f>
        <v>43465</v>
      </c>
      <c r="N76" s="79">
        <f>'[1]F-TRI-1'!M74</f>
        <v>0</v>
      </c>
      <c r="O76" s="76">
        <f>'[1]F-TRI-1'!N74</f>
        <v>0</v>
      </c>
      <c r="P76" s="91">
        <f>'[1]F-TRI-2'!M74</f>
        <v>0</v>
      </c>
      <c r="Q76" s="76">
        <f>'[1]F-TRI-2'!N74</f>
        <v>0</v>
      </c>
      <c r="R76" s="75">
        <f>'[1]F-TRI-3'!M74</f>
        <v>0</v>
      </c>
      <c r="S76" s="76">
        <f>'[1]F-TRI-3'!N74</f>
        <v>0</v>
      </c>
      <c r="T76" s="75">
        <f>'[1]F-TRI-4'!M74</f>
        <v>0</v>
      </c>
      <c r="U76" s="76">
        <f>'[1]F-TRI-4'!N74</f>
        <v>0</v>
      </c>
      <c r="V76" s="137">
        <f t="shared" si="11"/>
        <v>0</v>
      </c>
      <c r="W76" s="81">
        <f t="shared" si="11"/>
        <v>0</v>
      </c>
      <c r="X76" s="105">
        <v>10000000</v>
      </c>
      <c r="Y76" s="106">
        <f>SUM('[1]F-TRI-1'!Q74+'[1]F-TRI-2'!Q74+'[1]F-TRI-3'!Q74+'[1]F-TRI-4'!Q74)</f>
        <v>0</v>
      </c>
      <c r="Z76" s="81">
        <f t="shared" si="9"/>
        <v>0</v>
      </c>
      <c r="AA76" s="82"/>
      <c r="AB76" s="83"/>
      <c r="AC76" s="84"/>
      <c r="AD76" s="84"/>
      <c r="AE76" s="85"/>
      <c r="AF76" s="50"/>
      <c r="AG76" s="51"/>
      <c r="AH76" s="51"/>
      <c r="AI76" s="51"/>
      <c r="AJ76" s="51"/>
      <c r="AK76" s="51"/>
      <c r="AL76" s="52"/>
    </row>
    <row r="77" spans="1:38" ht="76.5" customHeight="1">
      <c r="A77" s="71">
        <v>68</v>
      </c>
      <c r="B77" s="72"/>
      <c r="C77" s="72"/>
      <c r="D77" s="72"/>
      <c r="E77" s="72"/>
      <c r="F77" s="74" t="str">
        <f>'[1]Formulacion_POA '!F74</f>
        <v>Sensibilización en el sistema de gestión de seguridad de información ISO 27000</v>
      </c>
      <c r="G77" s="75" t="str">
        <f>'[1]Formulacion_POA '!G74</f>
        <v>Oficina Asesora de Planeación y Sistemas</v>
      </c>
      <c r="H77" s="75" t="str">
        <f>'[1]Formulacion_POA '!H74</f>
        <v>No sensibilizaciones ejecutadas / N sensibilizaciones programadas</v>
      </c>
      <c r="I77" s="75">
        <f>'[1]Formulacion_POA '!I74</f>
        <v>1</v>
      </c>
      <c r="J77" s="75">
        <f t="shared" si="0"/>
        <v>1</v>
      </c>
      <c r="K77" s="76">
        <f>'[1]Formulacion_POA '!J74</f>
        <v>0.15</v>
      </c>
      <c r="L77" s="77">
        <f>'[1]Formulacion_POA '!K74</f>
        <v>43101</v>
      </c>
      <c r="M77" s="78">
        <f>'[1]Formulacion_POA '!L74</f>
        <v>43465</v>
      </c>
      <c r="N77" s="79">
        <f>'[1]F-TRI-1'!M75</f>
        <v>0</v>
      </c>
      <c r="O77" s="76">
        <f>'[1]F-TRI-1'!N75</f>
        <v>0</v>
      </c>
      <c r="P77" s="91">
        <f>'[1]F-TRI-2'!M75</f>
        <v>0.4</v>
      </c>
      <c r="Q77" s="76">
        <f>'[1]F-TRI-2'!N75</f>
        <v>0.4</v>
      </c>
      <c r="R77" s="75">
        <f>'[1]F-TRI-3'!M75</f>
        <v>0.6</v>
      </c>
      <c r="S77" s="76">
        <f>'[1]F-TRI-3'!N75</f>
        <v>0.6</v>
      </c>
      <c r="T77" s="75">
        <f>'[1]F-TRI-4'!M75</f>
        <v>0</v>
      </c>
      <c r="U77" s="76">
        <f>'[1]F-TRI-4'!N75</f>
        <v>0</v>
      </c>
      <c r="V77" s="92">
        <f t="shared" si="11"/>
        <v>1</v>
      </c>
      <c r="W77" s="81">
        <f t="shared" si="11"/>
        <v>1</v>
      </c>
      <c r="X77" s="105">
        <f>20000000+5341000*2</f>
        <v>30682000</v>
      </c>
      <c r="Y77" s="106">
        <f>SUM('[1]F-TRI-1'!Q75+'[1]F-TRI-2'!Q75+'[1]F-TRI-3'!Q75+'[1]F-TRI-4'!Q75)</f>
        <v>30682000</v>
      </c>
      <c r="Z77" s="81">
        <f t="shared" si="9"/>
        <v>1</v>
      </c>
      <c r="AA77" s="82"/>
      <c r="AB77" s="83"/>
      <c r="AC77" s="84"/>
      <c r="AD77" s="84"/>
      <c r="AE77" s="85"/>
      <c r="AF77" s="50"/>
      <c r="AG77" s="51"/>
      <c r="AH77" s="51"/>
      <c r="AI77" s="51"/>
      <c r="AJ77" s="51"/>
      <c r="AK77" s="51"/>
      <c r="AL77" s="52"/>
    </row>
    <row r="78" spans="1:38" ht="76.5" customHeight="1">
      <c r="A78" s="71">
        <v>69</v>
      </c>
      <c r="B78" s="72"/>
      <c r="C78" s="72"/>
      <c r="D78" s="72"/>
      <c r="E78" s="72"/>
      <c r="F78" s="74" t="str">
        <f>'[1]Formulacion_POA '!F75</f>
        <v>Expedición acto administrativo donde se adopta ISO 27000 como marco estandar para la gestión de la seguridad de la información</v>
      </c>
      <c r="G78" s="75" t="str">
        <f>'[1]Formulacion_POA '!G75</f>
        <v>Oficina Asesora de Planeación y Sistemas</v>
      </c>
      <c r="H78" s="75" t="str">
        <f>'[1]Formulacion_POA '!H75</f>
        <v>Acto administrativo</v>
      </c>
      <c r="I78" s="75">
        <f>'[1]Formulacion_POA '!I75</f>
        <v>1</v>
      </c>
      <c r="J78" s="75">
        <f t="shared" si="0"/>
        <v>1</v>
      </c>
      <c r="K78" s="76">
        <f>'[1]Formulacion_POA '!J75</f>
        <v>0.15</v>
      </c>
      <c r="L78" s="77">
        <f>'[1]Formulacion_POA '!K75</f>
        <v>43101</v>
      </c>
      <c r="M78" s="78">
        <f>'[1]Formulacion_POA '!L75</f>
        <v>43465</v>
      </c>
      <c r="N78" s="79">
        <f>'[1]F-TRI-1'!M76</f>
        <v>0</v>
      </c>
      <c r="O78" s="76">
        <f>'[1]F-TRI-1'!N76</f>
        <v>0</v>
      </c>
      <c r="P78" s="91">
        <f>'[1]F-TRI-2'!M76</f>
        <v>0.25</v>
      </c>
      <c r="Q78" s="76">
        <f>'[1]F-TRI-2'!N76</f>
        <v>0.25</v>
      </c>
      <c r="R78" s="75">
        <f>'[1]F-TRI-3'!M76</f>
        <v>0.5</v>
      </c>
      <c r="S78" s="76">
        <f>'[1]F-TRI-3'!N76</f>
        <v>0.5</v>
      </c>
      <c r="T78" s="75">
        <f>'[1]F-TRI-4'!M76</f>
        <v>0</v>
      </c>
      <c r="U78" s="76">
        <f>'[1]F-TRI-4'!N76</f>
        <v>0</v>
      </c>
      <c r="V78" s="137">
        <f t="shared" si="11"/>
        <v>0.75</v>
      </c>
      <c r="W78" s="81">
        <f t="shared" si="11"/>
        <v>0.75</v>
      </c>
      <c r="X78" s="105">
        <v>0</v>
      </c>
      <c r="Y78" s="106">
        <f>SUM('[1]F-TRI-1'!Q76+'[1]F-TRI-2'!Q76+'[1]F-TRI-3'!Q76+'[1]F-TRI-4'!Q76)</f>
        <v>0</v>
      </c>
      <c r="Z78" s="81">
        <f t="shared" si="9"/>
        <v>0</v>
      </c>
      <c r="AA78" s="82"/>
      <c r="AB78" s="83"/>
      <c r="AC78" s="84"/>
      <c r="AD78" s="84"/>
      <c r="AE78" s="85"/>
      <c r="AF78" s="50"/>
      <c r="AG78" s="51"/>
      <c r="AH78" s="51"/>
      <c r="AI78" s="51"/>
      <c r="AJ78" s="51"/>
      <c r="AK78" s="51"/>
      <c r="AL78" s="52"/>
    </row>
    <row r="79" spans="1:38" ht="76.5" customHeight="1">
      <c r="A79" s="71">
        <v>70</v>
      </c>
      <c r="B79" s="72"/>
      <c r="C79" s="72"/>
      <c r="D79" s="72"/>
      <c r="E79" s="72"/>
      <c r="F79" s="74" t="str">
        <f>'[1]Formulacion_POA '!F76</f>
        <v>Auditoría interna al sistema de gestión de seguridad de información ISO 27000.</v>
      </c>
      <c r="G79" s="75" t="str">
        <f>'[1]Formulacion_POA '!G76</f>
        <v>Oficina Asesora de Planeación y Sistemas</v>
      </c>
      <c r="H79" s="75" t="str">
        <f>'[1]Formulacion_POA '!H76</f>
        <v>Auditoría interna</v>
      </c>
      <c r="I79" s="75">
        <f>'[1]Formulacion_POA '!I76</f>
        <v>1</v>
      </c>
      <c r="J79" s="75">
        <f t="shared" si="0"/>
        <v>1</v>
      </c>
      <c r="K79" s="76">
        <f>'[1]Formulacion_POA '!J76</f>
        <v>0.2</v>
      </c>
      <c r="L79" s="77">
        <f>'[1]Formulacion_POA '!K76</f>
        <v>43101</v>
      </c>
      <c r="M79" s="78">
        <f>'[1]Formulacion_POA '!L76</f>
        <v>43465</v>
      </c>
      <c r="N79" s="79">
        <f>'[1]F-TRI-1'!M77</f>
        <v>0</v>
      </c>
      <c r="O79" s="76">
        <f>'[1]F-TRI-1'!N77</f>
        <v>0</v>
      </c>
      <c r="P79" s="91">
        <f>'[1]F-TRI-2'!M77</f>
        <v>0</v>
      </c>
      <c r="Q79" s="76">
        <f>'[1]F-TRI-2'!N77</f>
        <v>0</v>
      </c>
      <c r="R79" s="75">
        <f>'[1]F-TRI-3'!M77</f>
        <v>0</v>
      </c>
      <c r="S79" s="76">
        <f>'[1]F-TRI-3'!N77</f>
        <v>0</v>
      </c>
      <c r="T79" s="75">
        <f>'[1]F-TRI-4'!M77</f>
        <v>0</v>
      </c>
      <c r="U79" s="76">
        <f>'[1]F-TRI-4'!N77</f>
        <v>0</v>
      </c>
      <c r="V79" s="137">
        <f t="shared" si="11"/>
        <v>0</v>
      </c>
      <c r="W79" s="81">
        <f t="shared" si="11"/>
        <v>0</v>
      </c>
      <c r="X79" s="105">
        <f>(4785000*2)+20000000+5341000</f>
        <v>34911000</v>
      </c>
      <c r="Y79" s="106">
        <f>SUM('[1]F-TRI-1'!Q77+'[1]F-TRI-2'!Q77+'[1]F-TRI-3'!Q77+'[1]F-TRI-4'!Q77)</f>
        <v>0</v>
      </c>
      <c r="Z79" s="81">
        <f t="shared" si="9"/>
        <v>0</v>
      </c>
      <c r="AA79" s="82"/>
      <c r="AB79" s="83"/>
      <c r="AC79" s="84"/>
      <c r="AD79" s="84"/>
      <c r="AE79" s="85"/>
      <c r="AF79" s="50"/>
      <c r="AG79" s="51"/>
      <c r="AH79" s="51"/>
      <c r="AI79" s="51"/>
      <c r="AJ79" s="51"/>
      <c r="AK79" s="51"/>
      <c r="AL79" s="52"/>
    </row>
    <row r="80" spans="1:38" ht="76.5" customHeight="1">
      <c r="A80" s="71">
        <v>71</v>
      </c>
      <c r="B80" s="72"/>
      <c r="C80" s="72"/>
      <c r="D80" s="86"/>
      <c r="E80" s="86"/>
      <c r="F80" s="74" t="str">
        <f>'[1]Formulacion_POA '!F77</f>
        <v>Auditoría de certificación del sistema de gestión de seguridad de información ISO 27000.</v>
      </c>
      <c r="G80" s="75" t="str">
        <f>'[1]Formulacion_POA '!G77</f>
        <v>Oficina Asesora de Planeación y Sistemas</v>
      </c>
      <c r="H80" s="75" t="str">
        <f>'[1]Formulacion_POA '!H77</f>
        <v xml:space="preserve">Auditoria de certificación </v>
      </c>
      <c r="I80" s="75">
        <f>'[1]Formulacion_POA '!I77</f>
        <v>1</v>
      </c>
      <c r="J80" s="75">
        <f t="shared" si="0"/>
        <v>1</v>
      </c>
      <c r="K80" s="76">
        <f>'[1]Formulacion_POA '!J77</f>
        <v>0.2</v>
      </c>
      <c r="L80" s="77">
        <f>'[1]Formulacion_POA '!K77</f>
        <v>43101</v>
      </c>
      <c r="M80" s="78">
        <f>'[1]Formulacion_POA '!L77</f>
        <v>43465</v>
      </c>
      <c r="N80" s="79">
        <f>'[1]F-TRI-1'!M78</f>
        <v>0</v>
      </c>
      <c r="O80" s="76">
        <f>'[1]F-TRI-1'!N78</f>
        <v>0</v>
      </c>
      <c r="P80" s="91">
        <f>'[1]F-TRI-2'!M78</f>
        <v>0</v>
      </c>
      <c r="Q80" s="76">
        <f>'[1]F-TRI-2'!N78</f>
        <v>0</v>
      </c>
      <c r="R80" s="75">
        <f>'[1]F-TRI-3'!M78</f>
        <v>0</v>
      </c>
      <c r="S80" s="76">
        <f>'[1]F-TRI-3'!N78</f>
        <v>0</v>
      </c>
      <c r="T80" s="75">
        <f>'[1]F-TRI-4'!M78</f>
        <v>0</v>
      </c>
      <c r="U80" s="76">
        <f>'[1]F-TRI-4'!N78</f>
        <v>0</v>
      </c>
      <c r="V80" s="137">
        <f t="shared" ref="V80:W95" si="13">N80+P80+R80+T80</f>
        <v>0</v>
      </c>
      <c r="W80" s="81">
        <f t="shared" si="13"/>
        <v>0</v>
      </c>
      <c r="X80" s="105">
        <v>20000000</v>
      </c>
      <c r="Y80" s="106">
        <f>SUM('[1]F-TRI-1'!Q78+'[1]F-TRI-2'!Q78+'[1]F-TRI-3'!Q78+'[1]F-TRI-4'!Q78)</f>
        <v>0</v>
      </c>
      <c r="Z80" s="81">
        <f t="shared" si="9"/>
        <v>0</v>
      </c>
      <c r="AA80" s="82"/>
      <c r="AB80" s="83"/>
      <c r="AC80" s="84"/>
      <c r="AD80" s="84"/>
      <c r="AE80" s="85"/>
      <c r="AF80" s="50"/>
      <c r="AG80" s="51"/>
      <c r="AH80" s="51"/>
      <c r="AI80" s="51"/>
      <c r="AJ80" s="51"/>
      <c r="AK80" s="51"/>
      <c r="AL80" s="52"/>
    </row>
    <row r="81" spans="1:38" ht="76.5" customHeight="1">
      <c r="A81" s="71">
        <v>72</v>
      </c>
      <c r="B81" s="72"/>
      <c r="C81" s="72"/>
      <c r="D81" s="96" t="s">
        <v>63</v>
      </c>
      <c r="E81" s="135">
        <f>1/3</f>
        <v>0.33333333333333331</v>
      </c>
      <c r="F81" s="74" t="str">
        <f>'[1]Formulacion_POA '!F78</f>
        <v>Actualización de las tablas de retención documental TRD</v>
      </c>
      <c r="G81" s="75" t="str">
        <f>'[1]Formulacion_POA '!G78</f>
        <v>Oficina Asesora de Planeación y Sistemas</v>
      </c>
      <c r="H81" s="75" t="str">
        <f>'[1]Formulacion_POA '!H78</f>
        <v>Actualizaciones realizadas</v>
      </c>
      <c r="I81" s="75">
        <f>'[1]Formulacion_POA '!I78</f>
        <v>1</v>
      </c>
      <c r="J81" s="75">
        <f t="shared" si="0"/>
        <v>1</v>
      </c>
      <c r="K81" s="76">
        <f>'[1]Formulacion_POA '!J78</f>
        <v>0.4</v>
      </c>
      <c r="L81" s="77">
        <f>'[1]Formulacion_POA '!K78</f>
        <v>43101</v>
      </c>
      <c r="M81" s="78">
        <f>'[1]Formulacion_POA '!L78</f>
        <v>43465</v>
      </c>
      <c r="N81" s="79">
        <f>'[1]F-TRI-1'!M79</f>
        <v>0</v>
      </c>
      <c r="O81" s="76">
        <f>'[1]F-TRI-1'!N79</f>
        <v>0</v>
      </c>
      <c r="P81" s="144">
        <f>'[1]F-TRI-2'!M79</f>
        <v>0.8</v>
      </c>
      <c r="Q81" s="76">
        <f>'[1]F-TRI-2'!N79</f>
        <v>0.8</v>
      </c>
      <c r="R81" s="75">
        <f>'[1]F-TRI-3'!M79</f>
        <v>0</v>
      </c>
      <c r="S81" s="76">
        <f>'[1]F-TRI-3'!N79</f>
        <v>0</v>
      </c>
      <c r="T81" s="75">
        <f>'[1]F-TRI-4'!M79</f>
        <v>0</v>
      </c>
      <c r="U81" s="76">
        <f>'[1]F-TRI-4'!N79</f>
        <v>0</v>
      </c>
      <c r="V81" s="143">
        <f t="shared" si="13"/>
        <v>0.8</v>
      </c>
      <c r="W81" s="81">
        <f t="shared" si="13"/>
        <v>0.8</v>
      </c>
      <c r="X81" s="105">
        <f>5341000*3+2226000*3+5341000*2</f>
        <v>33383000</v>
      </c>
      <c r="Y81" s="106">
        <f>SUM('[1]F-TRI-1'!Q79+'[1]F-TRI-2'!Q79+'[1]F-TRI-3'!Q79+'[1]F-TRI-4'!Q79)</f>
        <v>26706400</v>
      </c>
      <c r="Z81" s="81">
        <f t="shared" si="9"/>
        <v>0.8</v>
      </c>
      <c r="AA81" s="82"/>
      <c r="AB81" s="83"/>
      <c r="AC81" s="84"/>
      <c r="AD81" s="84"/>
      <c r="AE81" s="85"/>
      <c r="AF81" s="50"/>
      <c r="AG81" s="51"/>
      <c r="AH81" s="51"/>
      <c r="AI81" s="51"/>
      <c r="AJ81" s="51"/>
      <c r="AK81" s="51"/>
      <c r="AL81" s="52"/>
    </row>
    <row r="82" spans="1:38" ht="76.5" customHeight="1">
      <c r="A82" s="71">
        <v>73</v>
      </c>
      <c r="B82" s="72"/>
      <c r="C82" s="72"/>
      <c r="D82" s="72"/>
      <c r="E82" s="72"/>
      <c r="F82" s="74" t="str">
        <f>'[1]Formulacion_POA '!F79</f>
        <v>Presentación ante el comité de archivo de las tablas de valoración documental</v>
      </c>
      <c r="G82" s="75" t="str">
        <f>'[1]Formulacion_POA '!G79</f>
        <v>Oficina Asesora de Planeación y Sistemas</v>
      </c>
      <c r="H82" s="75" t="str">
        <f>'[1]Formulacion_POA '!H79</f>
        <v>Presentación ante comité de archivo</v>
      </c>
      <c r="I82" s="75">
        <f>'[1]Formulacion_POA '!I79</f>
        <v>1</v>
      </c>
      <c r="J82" s="75">
        <f t="shared" si="0"/>
        <v>1</v>
      </c>
      <c r="K82" s="76">
        <f>'[1]Formulacion_POA '!J79</f>
        <v>0.4</v>
      </c>
      <c r="L82" s="77">
        <f>'[1]Formulacion_POA '!K79</f>
        <v>43101</v>
      </c>
      <c r="M82" s="78">
        <f>'[1]Formulacion_POA '!L79</f>
        <v>43465</v>
      </c>
      <c r="N82" s="79">
        <f>'[1]F-TRI-1'!M80</f>
        <v>0</v>
      </c>
      <c r="O82" s="76">
        <f>'[1]F-TRI-1'!N80</f>
        <v>0</v>
      </c>
      <c r="P82" s="91">
        <f>'[1]F-TRI-2'!M80</f>
        <v>0.8</v>
      </c>
      <c r="Q82" s="76">
        <f>'[1]F-TRI-2'!N80</f>
        <v>0.8</v>
      </c>
      <c r="R82" s="75">
        <f>'[1]F-TRI-3'!M80</f>
        <v>0</v>
      </c>
      <c r="S82" s="76">
        <f>'[1]F-TRI-3'!N80</f>
        <v>0</v>
      </c>
      <c r="T82" s="75">
        <f>'[1]F-TRI-4'!M80</f>
        <v>0</v>
      </c>
      <c r="U82" s="76">
        <f>'[1]F-TRI-4'!N80</f>
        <v>0</v>
      </c>
      <c r="V82" s="137">
        <f t="shared" si="13"/>
        <v>0.8</v>
      </c>
      <c r="W82" s="81">
        <f t="shared" si="13"/>
        <v>0.8</v>
      </c>
      <c r="X82" s="105">
        <v>0</v>
      </c>
      <c r="Y82" s="106">
        <f>SUM('[1]F-TRI-1'!Q80+'[1]F-TRI-2'!Q80+'[1]F-TRI-3'!Q80+'[1]F-TRI-4'!Q80)</f>
        <v>0</v>
      </c>
      <c r="Z82" s="81">
        <f t="shared" si="9"/>
        <v>0</v>
      </c>
      <c r="AA82" s="82"/>
      <c r="AB82" s="83"/>
      <c r="AC82" s="84"/>
      <c r="AD82" s="84"/>
      <c r="AE82" s="85"/>
      <c r="AF82" s="50"/>
      <c r="AG82" s="51"/>
      <c r="AH82" s="51"/>
      <c r="AI82" s="51"/>
      <c r="AJ82" s="51"/>
      <c r="AK82" s="51"/>
      <c r="AL82" s="52"/>
    </row>
    <row r="83" spans="1:38" ht="76.5" customHeight="1" thickBot="1">
      <c r="A83" s="145">
        <v>74</v>
      </c>
      <c r="B83" s="44"/>
      <c r="C83" s="72"/>
      <c r="D83" s="44"/>
      <c r="E83" s="72"/>
      <c r="F83" s="113" t="str">
        <f>'[1]Formulacion_POA '!F80</f>
        <v>Traslado de archivo fisico de gestión del piso 11 a DANSOCIAL</v>
      </c>
      <c r="G83" s="114" t="str">
        <f>'[1]Formulacion_POA '!G80</f>
        <v>Oficina Asesora de Planeación y Sistemas</v>
      </c>
      <c r="H83" s="114" t="str">
        <f>'[1]Formulacion_POA '!H80</f>
        <v xml:space="preserve">Traslado de archivo físico </v>
      </c>
      <c r="I83" s="114">
        <f>'[1]Formulacion_POA '!I80</f>
        <v>1</v>
      </c>
      <c r="J83" s="114">
        <f t="shared" si="0"/>
        <v>1</v>
      </c>
      <c r="K83" s="115">
        <f>'[1]Formulacion_POA '!J80</f>
        <v>0.2</v>
      </c>
      <c r="L83" s="116">
        <f>'[1]Formulacion_POA '!K80</f>
        <v>43101</v>
      </c>
      <c r="M83" s="117">
        <f>'[1]Formulacion_POA '!L80</f>
        <v>43465</v>
      </c>
      <c r="N83" s="118">
        <f>'[1]F-TRI-1'!M81</f>
        <v>1</v>
      </c>
      <c r="O83" s="115">
        <f>'[1]F-TRI-1'!N81</f>
        <v>1</v>
      </c>
      <c r="P83" s="91">
        <f>'[1]F-TRI-2'!M81</f>
        <v>0</v>
      </c>
      <c r="Q83" s="115">
        <f>'[1]F-TRI-2'!N81</f>
        <v>0</v>
      </c>
      <c r="R83" s="114">
        <f>'[1]F-TRI-3'!M81</f>
        <v>0</v>
      </c>
      <c r="S83" s="115">
        <f>'[1]F-TRI-3'!N81</f>
        <v>0</v>
      </c>
      <c r="T83" s="114">
        <f>'[1]F-TRI-4'!M81</f>
        <v>0</v>
      </c>
      <c r="U83" s="115">
        <f>'[1]F-TRI-4'!N81</f>
        <v>0</v>
      </c>
      <c r="V83" s="146">
        <f t="shared" si="13"/>
        <v>1</v>
      </c>
      <c r="W83" s="112">
        <f t="shared" si="13"/>
        <v>1</v>
      </c>
      <c r="X83" s="119">
        <v>55000000</v>
      </c>
      <c r="Y83" s="120">
        <f>SUM('[1]F-TRI-1'!Q81+'[1]F-TRI-2'!Q81+'[1]F-TRI-3'!Q81+'[1]F-TRI-4'!Q81)</f>
        <v>55000000</v>
      </c>
      <c r="Z83" s="112">
        <f t="shared" si="9"/>
        <v>1</v>
      </c>
      <c r="AA83" s="121"/>
      <c r="AB83" s="122"/>
      <c r="AC83" s="123"/>
      <c r="AD83" s="123"/>
      <c r="AE83" s="124"/>
      <c r="AF83" s="50"/>
      <c r="AG83" s="51"/>
      <c r="AH83" s="51"/>
      <c r="AI83" s="51"/>
      <c r="AJ83" s="51"/>
      <c r="AK83" s="51"/>
      <c r="AL83" s="52"/>
    </row>
    <row r="84" spans="1:38" ht="76.5" customHeight="1">
      <c r="A84" s="53">
        <v>75</v>
      </c>
      <c r="B84" s="54" t="s">
        <v>64</v>
      </c>
      <c r="C84" s="54" t="s">
        <v>65</v>
      </c>
      <c r="D84" s="55" t="s">
        <v>66</v>
      </c>
      <c r="E84" s="56">
        <v>0.35</v>
      </c>
      <c r="F84" s="57" t="str">
        <f>'[1]Formulacion_POA '!F81</f>
        <v>Implementar una actividad para el mejoramiento de la Atención al Ciudadano (Protocolo de Atención y Servicio al ciudadano)</v>
      </c>
      <c r="G84" s="58" t="str">
        <f>'[1]Formulacion_POA '!G81</f>
        <v>Grupo de  Servicio al Ciudadano - Delegatura para la supervisión del ahorro y la forma asociativa</v>
      </c>
      <c r="H84" s="58" t="str">
        <f>'[1]Formulacion_POA '!H81</f>
        <v>Protocolo</v>
      </c>
      <c r="I84" s="58">
        <f>'[1]Formulacion_POA '!I81</f>
        <v>1</v>
      </c>
      <c r="J84" s="58">
        <f t="shared" si="0"/>
        <v>1</v>
      </c>
      <c r="K84" s="59">
        <f>'[1]Formulacion_POA '!J81</f>
        <v>0.5</v>
      </c>
      <c r="L84" s="60">
        <f>'[1]Formulacion_POA '!K81</f>
        <v>43190</v>
      </c>
      <c r="M84" s="61">
        <f>'[1]Formulacion_POA '!L81</f>
        <v>43464</v>
      </c>
      <c r="N84" s="147">
        <f>'[1]F-TRI-1'!M82</f>
        <v>0</v>
      </c>
      <c r="O84" s="59">
        <f>'[1]F-TRI-1'!N82</f>
        <v>0</v>
      </c>
      <c r="P84" s="91">
        <f>'[1]F-TRI-2'!M82</f>
        <v>0.5</v>
      </c>
      <c r="Q84" s="59">
        <f>'[1]F-TRI-2'!N82</f>
        <v>0.5</v>
      </c>
      <c r="R84" s="58">
        <f>'[1]F-TRI-3'!M82</f>
        <v>0.25</v>
      </c>
      <c r="S84" s="59">
        <f>'[1]F-TRI-3'!N82</f>
        <v>0.25</v>
      </c>
      <c r="T84" s="58">
        <f>'[1]F-TRI-4'!M82</f>
        <v>0</v>
      </c>
      <c r="U84" s="59">
        <f>'[1]F-TRI-4'!N82</f>
        <v>0</v>
      </c>
      <c r="V84" s="148">
        <f t="shared" si="13"/>
        <v>0.75</v>
      </c>
      <c r="W84" s="65">
        <f t="shared" si="13"/>
        <v>0.75</v>
      </c>
      <c r="X84" s="129">
        <v>0</v>
      </c>
      <c r="Y84" s="130">
        <f>SUM('[1]F-TRI-1'!Q82+'[1]F-TRI-2'!Q82+'[1]F-TRI-3'!Q82+'[1]F-TRI-4'!Q82)</f>
        <v>0</v>
      </c>
      <c r="Z84" s="65">
        <f t="shared" si="9"/>
        <v>0</v>
      </c>
      <c r="AA84" s="131"/>
      <c r="AB84" s="132"/>
      <c r="AC84" s="133"/>
      <c r="AD84" s="133"/>
      <c r="AE84" s="134"/>
      <c r="AF84" s="50"/>
      <c r="AG84" s="51"/>
      <c r="AH84" s="51"/>
      <c r="AI84" s="51"/>
      <c r="AJ84" s="51"/>
      <c r="AK84" s="51"/>
      <c r="AL84" s="52"/>
    </row>
    <row r="85" spans="1:38" ht="76.5" customHeight="1">
      <c r="A85" s="71">
        <v>76</v>
      </c>
      <c r="B85" s="72"/>
      <c r="C85" s="72"/>
      <c r="D85" s="86"/>
      <c r="E85" s="87"/>
      <c r="F85" s="74" t="str">
        <f>'[1]Formulacion_POA '!F82</f>
        <v xml:space="preserve">Hacer seguimiento trimestral a la atención de PQRS </v>
      </c>
      <c r="G85" s="75" t="str">
        <f>'[1]Formulacion_POA '!G82</f>
        <v>Grupo de  Servicio al Ciudadano - Delegatura para la supervisión del ahorro y la forma asociativa</v>
      </c>
      <c r="H85" s="75" t="str">
        <f>'[1]Formulacion_POA '!H82</f>
        <v>(Nº de seguimientos realizados/ Nº de seguimientos programados)</v>
      </c>
      <c r="I85" s="75">
        <f>'[1]Formulacion_POA '!I82</f>
        <v>3</v>
      </c>
      <c r="J85" s="75">
        <f t="shared" si="0"/>
        <v>3</v>
      </c>
      <c r="K85" s="76">
        <f>'[1]Formulacion_POA '!J82</f>
        <v>0.5</v>
      </c>
      <c r="L85" s="77">
        <f>'[1]Formulacion_POA '!K82</f>
        <v>43220</v>
      </c>
      <c r="M85" s="78">
        <f>'[1]Formulacion_POA '!L82</f>
        <v>43464</v>
      </c>
      <c r="N85" s="79">
        <f>'[1]F-TRI-1'!M83</f>
        <v>1</v>
      </c>
      <c r="O85" s="76">
        <f>'[1]F-TRI-1'!N83</f>
        <v>0.33333333333333331</v>
      </c>
      <c r="P85" s="63">
        <f>'[1]F-TRI-2'!M83</f>
        <v>1</v>
      </c>
      <c r="Q85" s="76">
        <f>'[1]F-TRI-2'!N83</f>
        <v>0.33333333333333331</v>
      </c>
      <c r="R85" s="75">
        <f>'[1]F-TRI-3'!M83</f>
        <v>1</v>
      </c>
      <c r="S85" s="76">
        <f>'[1]F-TRI-3'!N83</f>
        <v>0.01</v>
      </c>
      <c r="T85" s="75">
        <f>'[1]F-TRI-4'!M83</f>
        <v>0</v>
      </c>
      <c r="U85" s="76">
        <f>'[1]F-TRI-4'!N83</f>
        <v>0</v>
      </c>
      <c r="V85" s="90">
        <f t="shared" si="13"/>
        <v>3</v>
      </c>
      <c r="W85" s="81">
        <f t="shared" si="13"/>
        <v>0.67666666666666664</v>
      </c>
      <c r="X85" s="105">
        <v>0</v>
      </c>
      <c r="Y85" s="106">
        <f>SUM('[1]F-TRI-1'!Q83+'[1]F-TRI-2'!Q83+'[1]F-TRI-3'!Q83+'[1]F-TRI-4'!Q83)</f>
        <v>0</v>
      </c>
      <c r="Z85" s="81">
        <f t="shared" si="9"/>
        <v>0</v>
      </c>
      <c r="AA85" s="82"/>
      <c r="AB85" s="83"/>
      <c r="AC85" s="84"/>
      <c r="AD85" s="84"/>
      <c r="AE85" s="85"/>
      <c r="AF85" s="50"/>
      <c r="AG85" s="51"/>
      <c r="AH85" s="51"/>
      <c r="AI85" s="51"/>
      <c r="AJ85" s="51"/>
      <c r="AK85" s="51"/>
      <c r="AL85" s="52"/>
    </row>
    <row r="86" spans="1:38" ht="76.5" customHeight="1">
      <c r="A86" s="71">
        <v>77</v>
      </c>
      <c r="B86" s="72"/>
      <c r="C86" s="72"/>
      <c r="D86" s="104" t="s">
        <v>67</v>
      </c>
      <c r="E86" s="81">
        <v>0.3</v>
      </c>
      <c r="F86" s="74" t="str">
        <f>'[1]Formulacion_POA '!F83</f>
        <v>Velar por el cumplimiento  de la Resolución por medio de la cual se reglamentó el Derecho de Petición en la entidad</v>
      </c>
      <c r="G86" s="75" t="str">
        <f>'[1]Formulacion_POA '!G83</f>
        <v>Grupo de  Servicio al Ciudadano - Delegatura para la supervisión del ahorro y la forma asociativa</v>
      </c>
      <c r="H86" s="75" t="str">
        <f>'[1]Formulacion_POA '!H83</f>
        <v xml:space="preserve"> (Nº de seguimientos realizados/No. De siguientes programas</v>
      </c>
      <c r="I86" s="75">
        <f>'[1]Formulacion_POA '!I83</f>
        <v>3</v>
      </c>
      <c r="J86" s="75">
        <f t="shared" si="0"/>
        <v>3</v>
      </c>
      <c r="K86" s="76">
        <f>'[1]Formulacion_POA '!J83</f>
        <v>1</v>
      </c>
      <c r="L86" s="77">
        <f>'[1]Formulacion_POA '!K83</f>
        <v>43281</v>
      </c>
      <c r="M86" s="78">
        <f>'[1]Formulacion_POA '!L83</f>
        <v>43464</v>
      </c>
      <c r="N86" s="79">
        <f>'[1]F-TRI-1'!M84</f>
        <v>1</v>
      </c>
      <c r="O86" s="76">
        <f>'[1]F-TRI-1'!N84</f>
        <v>0.33333333333333331</v>
      </c>
      <c r="P86" s="63">
        <f>'[1]F-TRI-2'!M84</f>
        <v>1</v>
      </c>
      <c r="Q86" s="76">
        <f>'[1]F-TRI-2'!N84</f>
        <v>0.33333333333333331</v>
      </c>
      <c r="R86" s="75">
        <f>'[1]F-TRI-3'!M84</f>
        <v>1</v>
      </c>
      <c r="S86" s="76">
        <f>'[1]F-TRI-3'!N84</f>
        <v>0.01</v>
      </c>
      <c r="T86" s="75">
        <f>'[1]F-TRI-4'!M84</f>
        <v>0</v>
      </c>
      <c r="U86" s="76">
        <f>'[1]F-TRI-4'!N84</f>
        <v>0</v>
      </c>
      <c r="V86" s="90">
        <f t="shared" si="13"/>
        <v>3</v>
      </c>
      <c r="W86" s="81">
        <f t="shared" si="13"/>
        <v>0.67666666666666664</v>
      </c>
      <c r="X86" s="105">
        <v>0</v>
      </c>
      <c r="Y86" s="106">
        <f>SUM('[1]F-TRI-1'!Q84+'[1]F-TRI-2'!Q84+'[1]F-TRI-3'!Q84+'[1]F-TRI-4'!Q84)</f>
        <v>0</v>
      </c>
      <c r="Z86" s="81">
        <f t="shared" si="9"/>
        <v>0</v>
      </c>
      <c r="AA86" s="82"/>
      <c r="AB86" s="83"/>
      <c r="AC86" s="84"/>
      <c r="AD86" s="84"/>
      <c r="AE86" s="85"/>
      <c r="AF86" s="50"/>
      <c r="AG86" s="51"/>
      <c r="AH86" s="51"/>
      <c r="AI86" s="51"/>
      <c r="AJ86" s="51"/>
      <c r="AK86" s="51"/>
      <c r="AL86" s="52"/>
    </row>
    <row r="87" spans="1:38" ht="76.5" customHeight="1">
      <c r="A87" s="71">
        <v>78</v>
      </c>
      <c r="B87" s="72"/>
      <c r="C87" s="86"/>
      <c r="D87" s="104" t="s">
        <v>68</v>
      </c>
      <c r="E87" s="81">
        <v>0.35</v>
      </c>
      <c r="F87" s="74" t="str">
        <f>'[1]Formulacion_POA '!F84</f>
        <v>Solicitar ajustes tecnológicos implementados para atender las PQRSD</v>
      </c>
      <c r="G87" s="75" t="str">
        <f>'[1]Formulacion_POA '!G84</f>
        <v xml:space="preserve">Grupo de  Servicio al Ciudadano - Delegatura para la supervisión del ahorro y la forma asociativa 
Oficina Asesora de Planeación y sistemas y Despacho </v>
      </c>
      <c r="H87" s="75" t="str">
        <f>'[1]Formulacion_POA '!H84</f>
        <v xml:space="preserve">No. de ajustes realizados / No. De ajustes programados </v>
      </c>
      <c r="I87" s="75">
        <f>'[1]Formulacion_POA '!I84</f>
        <v>1</v>
      </c>
      <c r="J87" s="75">
        <f t="shared" si="0"/>
        <v>1</v>
      </c>
      <c r="K87" s="76">
        <f>'[1]Formulacion_POA '!J84</f>
        <v>1</v>
      </c>
      <c r="L87" s="77">
        <f>'[1]Formulacion_POA '!K84</f>
        <v>43266</v>
      </c>
      <c r="M87" s="78">
        <f>'[1]Formulacion_POA '!L84</f>
        <v>43464</v>
      </c>
      <c r="N87" s="79">
        <f>'[1]F-TRI-1'!M85</f>
        <v>0</v>
      </c>
      <c r="O87" s="76">
        <f>'[1]F-TRI-1'!N85</f>
        <v>0</v>
      </c>
      <c r="P87" s="94">
        <f>'[1]F-TRI-2'!M85</f>
        <v>0</v>
      </c>
      <c r="Q87" s="76">
        <f>'[1]F-TRI-2'!N85</f>
        <v>0</v>
      </c>
      <c r="R87" s="75">
        <f>'[1]F-TRI-3'!M85</f>
        <v>0.3</v>
      </c>
      <c r="S87" s="76">
        <f>'[1]F-TRI-3'!N85</f>
        <v>0.3</v>
      </c>
      <c r="T87" s="75">
        <f>'[1]F-TRI-4'!M85</f>
        <v>0</v>
      </c>
      <c r="U87" s="76">
        <f>'[1]F-TRI-4'!N85</f>
        <v>0</v>
      </c>
      <c r="V87" s="90">
        <f t="shared" si="13"/>
        <v>0.3</v>
      </c>
      <c r="W87" s="81">
        <f t="shared" si="13"/>
        <v>0.3</v>
      </c>
      <c r="X87" s="105">
        <v>0</v>
      </c>
      <c r="Y87" s="106">
        <f>SUM('[1]F-TRI-1'!Q85+'[1]F-TRI-2'!Q85+'[1]F-TRI-3'!Q85+'[1]F-TRI-4'!Q85)</f>
        <v>0</v>
      </c>
      <c r="Z87" s="81">
        <f t="shared" si="9"/>
        <v>0</v>
      </c>
      <c r="AA87" s="82"/>
      <c r="AB87" s="83"/>
      <c r="AC87" s="84"/>
      <c r="AD87" s="84"/>
      <c r="AE87" s="85"/>
      <c r="AF87" s="50"/>
      <c r="AG87" s="51"/>
      <c r="AH87" s="51"/>
      <c r="AI87" s="51"/>
      <c r="AJ87" s="51"/>
      <c r="AK87" s="51"/>
      <c r="AL87" s="52"/>
    </row>
    <row r="88" spans="1:38" ht="76.5" customHeight="1">
      <c r="A88" s="71">
        <v>79</v>
      </c>
      <c r="B88" s="72"/>
      <c r="C88" s="96" t="s">
        <v>69</v>
      </c>
      <c r="D88" s="88" t="s">
        <v>70</v>
      </c>
      <c r="E88" s="89">
        <v>0.5</v>
      </c>
      <c r="F88" s="74" t="str">
        <f>'[1]Formulacion_POA '!F85</f>
        <v>Establecer el Plan de Presencia Institucional en el marco de la Participación Social</v>
      </c>
      <c r="G88" s="75" t="str">
        <f>'[1]Formulacion_POA '!G85</f>
        <v>Grupo de  Servicio al Ciudadano - Delegatura para la supervisión del ahorro y la forma asociativa</v>
      </c>
      <c r="H88" s="75" t="str">
        <f>'[1]Formulacion_POA '!H85</f>
        <v xml:space="preserve">Plan de Presencia Institucional </v>
      </c>
      <c r="I88" s="75">
        <f>'[1]Formulacion_POA '!I85</f>
        <v>1</v>
      </c>
      <c r="J88" s="75">
        <f t="shared" si="0"/>
        <v>1</v>
      </c>
      <c r="K88" s="76">
        <f>'[1]Formulacion_POA '!J85</f>
        <v>0.5</v>
      </c>
      <c r="L88" s="77">
        <f>'[1]Formulacion_POA '!K85</f>
        <v>43253</v>
      </c>
      <c r="M88" s="78">
        <f>'[1]Formulacion_POA '!L85</f>
        <v>43281</v>
      </c>
      <c r="N88" s="79">
        <f>'[1]F-TRI-1'!M86</f>
        <v>0</v>
      </c>
      <c r="O88" s="76">
        <f>'[1]F-TRI-1'!N86</f>
        <v>0</v>
      </c>
      <c r="P88" s="63">
        <f>'[1]F-TRI-2'!M86</f>
        <v>1</v>
      </c>
      <c r="Q88" s="76">
        <f>'[1]F-TRI-2'!N86</f>
        <v>1</v>
      </c>
      <c r="R88" s="75">
        <f>'[1]F-TRI-3'!M86</f>
        <v>0</v>
      </c>
      <c r="S88" s="76">
        <f>'[1]F-TRI-3'!N86</f>
        <v>0</v>
      </c>
      <c r="T88" s="75">
        <f>'[1]F-TRI-4'!M86</f>
        <v>0</v>
      </c>
      <c r="U88" s="76">
        <f>'[1]F-TRI-4'!N86</f>
        <v>0</v>
      </c>
      <c r="V88" s="90">
        <f t="shared" si="13"/>
        <v>1</v>
      </c>
      <c r="W88" s="81">
        <f t="shared" si="13"/>
        <v>1</v>
      </c>
      <c r="X88" s="105">
        <v>0</v>
      </c>
      <c r="Y88" s="106">
        <f>SUM('[1]F-TRI-1'!Q86+'[1]F-TRI-2'!Q86+'[1]F-TRI-3'!Q86+'[1]F-TRI-4'!Q86)</f>
        <v>0</v>
      </c>
      <c r="Z88" s="81">
        <f t="shared" si="9"/>
        <v>0</v>
      </c>
      <c r="AA88" s="82"/>
      <c r="AB88" s="83"/>
      <c r="AC88" s="84"/>
      <c r="AD88" s="84"/>
      <c r="AE88" s="85"/>
      <c r="AF88" s="50"/>
      <c r="AG88" s="51"/>
      <c r="AH88" s="51"/>
      <c r="AI88" s="51"/>
      <c r="AJ88" s="51"/>
      <c r="AK88" s="51"/>
      <c r="AL88" s="52"/>
    </row>
    <row r="89" spans="1:38" ht="76.5" customHeight="1">
      <c r="A89" s="71">
        <v>80</v>
      </c>
      <c r="B89" s="72"/>
      <c r="C89" s="72"/>
      <c r="D89" s="86"/>
      <c r="E89" s="87"/>
      <c r="F89" s="74" t="str">
        <f>'[1]Formulacion_POA '!F86</f>
        <v>Ejecutar el Plan de Presencia Institucional en el marco de la Participación Social</v>
      </c>
      <c r="G89" s="75" t="str">
        <f>'[1]Formulacion_POA '!G86</f>
        <v>Grupo de  Servicio al Ciudadano - Delegatura para la supervisión del ahorro y la forma asociativa</v>
      </c>
      <c r="H89" s="75" t="str">
        <f>'[1]Formulacion_POA '!H86</f>
        <v xml:space="preserve">  Plan de Presencia Institucional</v>
      </c>
      <c r="I89" s="90">
        <f>'[1]Formulacion_POA '!I86</f>
        <v>1</v>
      </c>
      <c r="J89" s="90">
        <f t="shared" si="0"/>
        <v>1</v>
      </c>
      <c r="K89" s="76">
        <f>'[1]Formulacion_POA '!J86</f>
        <v>0.5</v>
      </c>
      <c r="L89" s="77">
        <f>'[1]Formulacion_POA '!K86</f>
        <v>43282</v>
      </c>
      <c r="M89" s="78">
        <f>'[1]Formulacion_POA '!L86</f>
        <v>43464</v>
      </c>
      <c r="N89" s="79">
        <f>'[1]F-TRI-1'!M87</f>
        <v>0</v>
      </c>
      <c r="O89" s="76">
        <f>'[1]F-TRI-1'!N87</f>
        <v>0</v>
      </c>
      <c r="P89" s="63">
        <f>'[1]F-TRI-2'!M87</f>
        <v>1</v>
      </c>
      <c r="Q89" s="76">
        <f>'[1]F-TRI-2'!N87</f>
        <v>1</v>
      </c>
      <c r="R89" s="75">
        <f>'[1]F-TRI-3'!M87</f>
        <v>0</v>
      </c>
      <c r="S89" s="76">
        <f>'[1]F-TRI-3'!N87</f>
        <v>0</v>
      </c>
      <c r="T89" s="75">
        <f>'[1]F-TRI-4'!M87</f>
        <v>0</v>
      </c>
      <c r="U89" s="76">
        <f>'[1]F-TRI-4'!N87</f>
        <v>0</v>
      </c>
      <c r="V89" s="90">
        <f t="shared" si="13"/>
        <v>1</v>
      </c>
      <c r="W89" s="81">
        <f t="shared" si="13"/>
        <v>1</v>
      </c>
      <c r="X89" s="105">
        <v>0</v>
      </c>
      <c r="Y89" s="106">
        <f>SUM('[1]F-TRI-1'!Q87+'[1]F-TRI-2'!Q87+'[1]F-TRI-3'!Q87+'[1]F-TRI-4'!Q87)</f>
        <v>0</v>
      </c>
      <c r="Z89" s="81">
        <f t="shared" si="9"/>
        <v>0</v>
      </c>
      <c r="AA89" s="82"/>
      <c r="AB89" s="83"/>
      <c r="AC89" s="84"/>
      <c r="AD89" s="84"/>
      <c r="AE89" s="85"/>
      <c r="AF89" s="50"/>
      <c r="AG89" s="51"/>
      <c r="AH89" s="51"/>
      <c r="AI89" s="51"/>
      <c r="AJ89" s="51"/>
      <c r="AK89" s="51"/>
      <c r="AL89" s="52"/>
    </row>
    <row r="90" spans="1:38" ht="76.5" customHeight="1">
      <c r="A90" s="71">
        <v>81</v>
      </c>
      <c r="B90" s="72"/>
      <c r="C90" s="86"/>
      <c r="D90" s="104" t="s">
        <v>71</v>
      </c>
      <c r="E90" s="81">
        <v>0.5</v>
      </c>
      <c r="F90" s="74" t="str">
        <f>'[1]Formulacion_POA '!F87</f>
        <v>Presentar informe estadístico de entidades más recurrentes  en Derechos de Petición</v>
      </c>
      <c r="G90" s="75" t="str">
        <f>'[1]Formulacion_POA '!G87</f>
        <v>Grupo de  Servicio al Ciudadano - Delegatura para la supervisión del ahorro y la forma asociativa</v>
      </c>
      <c r="H90" s="75" t="str">
        <f>'[1]Formulacion_POA '!H87</f>
        <v xml:space="preserve"> No, de informes Numero de informes estadísticos presentados / No. De informes estadísticos programados </v>
      </c>
      <c r="I90" s="75">
        <f>'[1]Formulacion_POA '!I87</f>
        <v>2</v>
      </c>
      <c r="J90" s="75">
        <f t="shared" si="0"/>
        <v>2</v>
      </c>
      <c r="K90" s="76">
        <f>'[1]Formulacion_POA '!J87</f>
        <v>1</v>
      </c>
      <c r="L90" s="77">
        <f>'[1]Formulacion_POA '!K87</f>
        <v>43281</v>
      </c>
      <c r="M90" s="78">
        <f>'[1]Formulacion_POA '!L87</f>
        <v>43464</v>
      </c>
      <c r="N90" s="79">
        <f>'[1]F-TRI-1'!M88</f>
        <v>0</v>
      </c>
      <c r="O90" s="76">
        <f>'[1]F-TRI-1'!N88</f>
        <v>0</v>
      </c>
      <c r="P90" s="63">
        <f>'[1]F-TRI-2'!M88</f>
        <v>1</v>
      </c>
      <c r="Q90" s="76">
        <f>'[1]F-TRI-2'!N88</f>
        <v>0.5</v>
      </c>
      <c r="R90" s="75">
        <f>'[1]F-TRI-3'!M88</f>
        <v>1</v>
      </c>
      <c r="S90" s="76">
        <f>'[1]F-TRI-3'!N88</f>
        <v>0.5</v>
      </c>
      <c r="T90" s="75">
        <f>'[1]F-TRI-4'!M88</f>
        <v>0</v>
      </c>
      <c r="U90" s="76">
        <f>'[1]F-TRI-4'!N88</f>
        <v>0</v>
      </c>
      <c r="V90" s="90">
        <f t="shared" si="13"/>
        <v>2</v>
      </c>
      <c r="W90" s="81">
        <f t="shared" si="13"/>
        <v>1</v>
      </c>
      <c r="X90" s="105">
        <v>0</v>
      </c>
      <c r="Y90" s="106">
        <f>SUM('[1]F-TRI-1'!Q88+'[1]F-TRI-2'!Q88+'[1]F-TRI-3'!Q88+'[1]F-TRI-4'!Q88)</f>
        <v>0</v>
      </c>
      <c r="Z90" s="81">
        <f t="shared" si="9"/>
        <v>0</v>
      </c>
      <c r="AA90" s="82"/>
      <c r="AB90" s="83"/>
      <c r="AC90" s="84"/>
      <c r="AD90" s="84"/>
      <c r="AE90" s="85"/>
      <c r="AF90" s="50"/>
      <c r="AG90" s="51"/>
      <c r="AH90" s="51"/>
      <c r="AI90" s="51"/>
      <c r="AJ90" s="51"/>
      <c r="AK90" s="51"/>
      <c r="AL90" s="52"/>
    </row>
    <row r="91" spans="1:38" ht="76.5" customHeight="1">
      <c r="A91" s="71">
        <v>82</v>
      </c>
      <c r="B91" s="72"/>
      <c r="C91" s="96" t="s">
        <v>72</v>
      </c>
      <c r="D91" s="88" t="s">
        <v>73</v>
      </c>
      <c r="E91" s="89">
        <v>0.2</v>
      </c>
      <c r="F91" s="74" t="str">
        <f>'[1]Formulacion_POA '!F88</f>
        <v xml:space="preserve">Actualizar la matriz de riesgos </v>
      </c>
      <c r="G91" s="75" t="str">
        <f>'[1]Formulacion_POA '!G88</f>
        <v>Grupo de  Servicio al Ciudadano - Delegatura para la supervisión del ahorro y la forma asociativa
Despacho</v>
      </c>
      <c r="H91" s="75" t="str">
        <f>'[1]Formulacion_POA '!H88</f>
        <v xml:space="preserve"> No, de actualizaciones realizadas / No de actualizaciones programadas </v>
      </c>
      <c r="I91" s="75">
        <f>'[1]Formulacion_POA '!I88</f>
        <v>1</v>
      </c>
      <c r="J91" s="75">
        <f t="shared" si="0"/>
        <v>1</v>
      </c>
      <c r="K91" s="76">
        <f>'[1]Formulacion_POA '!J88</f>
        <v>0.6</v>
      </c>
      <c r="L91" s="77">
        <f>'[1]Formulacion_POA '!K88</f>
        <v>43311</v>
      </c>
      <c r="M91" s="78">
        <f>'[1]Formulacion_POA '!L88</f>
        <v>43464</v>
      </c>
      <c r="N91" s="79">
        <f>'[1]F-TRI-1'!M89</f>
        <v>0</v>
      </c>
      <c r="O91" s="76">
        <f>'[1]F-TRI-1'!N89</f>
        <v>0</v>
      </c>
      <c r="P91" s="138">
        <f>'[1]F-TRI-2'!M89</f>
        <v>0.5</v>
      </c>
      <c r="Q91" s="76">
        <f>'[1]F-TRI-2'!N89</f>
        <v>0.5</v>
      </c>
      <c r="R91" s="75">
        <f>'[1]F-TRI-3'!M89</f>
        <v>0</v>
      </c>
      <c r="S91" s="76">
        <f>'[1]F-TRI-3'!N89</f>
        <v>0</v>
      </c>
      <c r="T91" s="75">
        <f>'[1]F-TRI-4'!M89</f>
        <v>0</v>
      </c>
      <c r="U91" s="76">
        <f>'[1]F-TRI-4'!N89</f>
        <v>0</v>
      </c>
      <c r="V91" s="92">
        <f t="shared" si="13"/>
        <v>0.5</v>
      </c>
      <c r="W91" s="81">
        <f t="shared" si="13"/>
        <v>0.5</v>
      </c>
      <c r="X91" s="105">
        <v>0</v>
      </c>
      <c r="Y91" s="106">
        <f>SUM('[1]F-TRI-1'!Q89+'[1]F-TRI-2'!Q89+'[1]F-TRI-3'!Q89+'[1]F-TRI-4'!Q89)</f>
        <v>0</v>
      </c>
      <c r="Z91" s="81">
        <f t="shared" si="9"/>
        <v>0</v>
      </c>
      <c r="AA91" s="82"/>
      <c r="AB91" s="83"/>
      <c r="AC91" s="84"/>
      <c r="AD91" s="84"/>
      <c r="AE91" s="85"/>
      <c r="AF91" s="50"/>
      <c r="AG91" s="51"/>
      <c r="AH91" s="51"/>
      <c r="AI91" s="51"/>
      <c r="AJ91" s="51"/>
      <c r="AK91" s="51"/>
      <c r="AL91" s="52"/>
    </row>
    <row r="92" spans="1:38" ht="76.5" customHeight="1">
      <c r="A92" s="71">
        <v>83</v>
      </c>
      <c r="B92" s="72"/>
      <c r="C92" s="72"/>
      <c r="D92" s="86"/>
      <c r="E92" s="87"/>
      <c r="F92" s="74" t="str">
        <f>'[1]Formulacion_POA '!F89</f>
        <v xml:space="preserve">Hacer seguimiento a  la Matriz de riesgo  </v>
      </c>
      <c r="G92" s="75" t="str">
        <f>'[1]Formulacion_POA '!G89</f>
        <v>Grupo de  Servicio al Ciudadano - Delegatura para la supervisión del ahorro y la forma asociativa</v>
      </c>
      <c r="H92" s="75" t="str">
        <f>'[1]Formulacion_POA '!H89</f>
        <v xml:space="preserve">(Nº de seguimientos realizados//No seguimientos programados </v>
      </c>
      <c r="I92" s="75">
        <f>'[1]Formulacion_POA '!I89</f>
        <v>1</v>
      </c>
      <c r="J92" s="75">
        <f t="shared" si="0"/>
        <v>1</v>
      </c>
      <c r="K92" s="76">
        <f>'[1]Formulacion_POA '!J89</f>
        <v>0.4</v>
      </c>
      <c r="L92" s="77">
        <f>'[1]Formulacion_POA '!K89</f>
        <v>43373</v>
      </c>
      <c r="M92" s="78">
        <f>'[1]Formulacion_POA '!L89</f>
        <v>43464</v>
      </c>
      <c r="N92" s="79">
        <f>'[1]F-TRI-1'!M90</f>
        <v>0</v>
      </c>
      <c r="O92" s="76">
        <f>'[1]F-TRI-1'!N90</f>
        <v>0</v>
      </c>
      <c r="P92" s="138">
        <f>'[1]F-TRI-2'!M90</f>
        <v>0.3</v>
      </c>
      <c r="Q92" s="76">
        <f>'[1]F-TRI-2'!N90</f>
        <v>0.3</v>
      </c>
      <c r="R92" s="75">
        <f>'[1]F-TRI-3'!M90</f>
        <v>0</v>
      </c>
      <c r="S92" s="76">
        <f>'[1]F-TRI-3'!N90</f>
        <v>0</v>
      </c>
      <c r="T92" s="75">
        <f>'[1]F-TRI-4'!M90</f>
        <v>0</v>
      </c>
      <c r="U92" s="76">
        <f>'[1]F-TRI-4'!N90</f>
        <v>0</v>
      </c>
      <c r="V92" s="92">
        <f t="shared" si="13"/>
        <v>0.3</v>
      </c>
      <c r="W92" s="81">
        <f t="shared" si="13"/>
        <v>0.3</v>
      </c>
      <c r="X92" s="105">
        <v>0</v>
      </c>
      <c r="Y92" s="106">
        <f>SUM('[1]F-TRI-1'!Q90+'[1]F-TRI-2'!Q90+'[1]F-TRI-3'!Q90+'[1]F-TRI-4'!Q90)</f>
        <v>0</v>
      </c>
      <c r="Z92" s="81">
        <f t="shared" si="9"/>
        <v>0</v>
      </c>
      <c r="AA92" s="82"/>
      <c r="AB92" s="83"/>
      <c r="AC92" s="84"/>
      <c r="AD92" s="84"/>
      <c r="AE92" s="85"/>
      <c r="AF92" s="50"/>
      <c r="AG92" s="51"/>
      <c r="AH92" s="51"/>
      <c r="AI92" s="51"/>
      <c r="AJ92" s="51"/>
      <c r="AK92" s="51"/>
      <c r="AL92" s="52"/>
    </row>
    <row r="93" spans="1:38" ht="76.5" customHeight="1">
      <c r="A93" s="71">
        <v>84</v>
      </c>
      <c r="B93" s="72"/>
      <c r="C93" s="72"/>
      <c r="D93" s="104" t="s">
        <v>74</v>
      </c>
      <c r="E93" s="81">
        <v>0.3</v>
      </c>
      <c r="F93" s="74" t="str">
        <f>'[1]Formulacion_POA '!F90</f>
        <v xml:space="preserve">Realizar seguimiento trimestral de la atención al ciudadano y del Servicio al ciudadano  </v>
      </c>
      <c r="G93" s="75" t="str">
        <f>'[1]Formulacion_POA '!G90</f>
        <v>Grupo de  Servicio al Ciudadano - Delegatura para la supervisión del ahorro y la forma asociativa</v>
      </c>
      <c r="H93" s="75" t="str">
        <f>'[1]Formulacion_POA '!H90</f>
        <v xml:space="preserve">(Nº de seguimientos realizados//No seguimientos programados </v>
      </c>
      <c r="I93" s="75">
        <f>'[1]Formulacion_POA '!I90</f>
        <v>3</v>
      </c>
      <c r="J93" s="75">
        <f t="shared" si="0"/>
        <v>3</v>
      </c>
      <c r="K93" s="76">
        <f>'[1]Formulacion_POA '!J90</f>
        <v>1</v>
      </c>
      <c r="L93" s="77">
        <f>'[1]Formulacion_POA '!K90</f>
        <v>43101</v>
      </c>
      <c r="M93" s="78">
        <f>'[1]Formulacion_POA '!L90</f>
        <v>43464</v>
      </c>
      <c r="N93" s="79">
        <f>'[1]F-TRI-1'!M91</f>
        <v>0</v>
      </c>
      <c r="O93" s="76">
        <f>'[1]F-TRI-1'!N91</f>
        <v>0</v>
      </c>
      <c r="P93" s="63">
        <f>'[1]F-TRI-2'!M91</f>
        <v>1</v>
      </c>
      <c r="Q93" s="76">
        <f>'[1]F-TRI-2'!N91</f>
        <v>0.33333333333333331</v>
      </c>
      <c r="R93" s="75">
        <f>'[1]F-TRI-3'!M91</f>
        <v>1</v>
      </c>
      <c r="S93" s="76">
        <f>'[1]F-TRI-3'!N91</f>
        <v>0.33333333333333331</v>
      </c>
      <c r="T93" s="75">
        <f>'[1]F-TRI-4'!M91</f>
        <v>0</v>
      </c>
      <c r="U93" s="76">
        <f>'[1]F-TRI-4'!N91</f>
        <v>0</v>
      </c>
      <c r="V93" s="90">
        <f t="shared" si="13"/>
        <v>2</v>
      </c>
      <c r="W93" s="81">
        <f t="shared" si="13"/>
        <v>0.66666666666666663</v>
      </c>
      <c r="X93" s="105">
        <v>0</v>
      </c>
      <c r="Y93" s="106">
        <f>SUM('[1]F-TRI-1'!Q91+'[1]F-TRI-2'!Q91+'[1]F-TRI-3'!Q91+'[1]F-TRI-4'!Q91)</f>
        <v>0</v>
      </c>
      <c r="Z93" s="81">
        <f t="shared" si="9"/>
        <v>0</v>
      </c>
      <c r="AA93" s="82"/>
      <c r="AB93" s="83"/>
      <c r="AC93" s="84"/>
      <c r="AD93" s="84"/>
      <c r="AE93" s="85"/>
      <c r="AF93" s="50"/>
      <c r="AG93" s="51"/>
      <c r="AH93" s="51"/>
      <c r="AI93" s="51"/>
      <c r="AJ93" s="51"/>
      <c r="AK93" s="51"/>
      <c r="AL93" s="52"/>
    </row>
    <row r="94" spans="1:38" ht="76.5" customHeight="1">
      <c r="A94" s="71">
        <v>85</v>
      </c>
      <c r="B94" s="72"/>
      <c r="C94" s="72"/>
      <c r="D94" s="104" t="s">
        <v>75</v>
      </c>
      <c r="E94" s="81">
        <v>0.1</v>
      </c>
      <c r="F94" s="74" t="str">
        <f>'[1]Formulacion_POA '!F91</f>
        <v>Difundir las cartillas y documentos que incluyan  deberes y derechos de los asociados y las organizaciones vigiladas</v>
      </c>
      <c r="G94" s="75" t="str">
        <f>'[1]Formulacion_POA '!G91</f>
        <v>Oficina de Comunicaciones
Despacho</v>
      </c>
      <c r="H94" s="75" t="str">
        <f>'[1]Formulacion_POA '!H91</f>
        <v xml:space="preserve">No de eventos en los que se promociona las cartillas y documentos donde se promocionan las cartillas  / No, de eventos programados </v>
      </c>
      <c r="I94" s="75">
        <f>'[1]Formulacion_POA '!I91</f>
        <v>4</v>
      </c>
      <c r="J94" s="75">
        <f t="shared" si="0"/>
        <v>4</v>
      </c>
      <c r="K94" s="76">
        <f>'[1]Formulacion_POA '!J91</f>
        <v>1</v>
      </c>
      <c r="L94" s="77">
        <f>'[1]Formulacion_POA '!K91</f>
        <v>43101</v>
      </c>
      <c r="M94" s="78">
        <f>'[1]Formulacion_POA '!L91</f>
        <v>43464</v>
      </c>
      <c r="N94" s="79">
        <f>'[1]F-TRI-1'!M92</f>
        <v>1</v>
      </c>
      <c r="O94" s="76">
        <f>'[1]F-TRI-1'!N92</f>
        <v>0.25</v>
      </c>
      <c r="P94" s="94">
        <f>'[1]F-TRI-2'!M92</f>
        <v>2</v>
      </c>
      <c r="Q94" s="76">
        <f>'[1]F-TRI-2'!N92</f>
        <v>0.5</v>
      </c>
      <c r="R94" s="75">
        <f>'[1]F-TRI-3'!M92</f>
        <v>0</v>
      </c>
      <c r="S94" s="76">
        <f>'[1]F-TRI-3'!N92</f>
        <v>0</v>
      </c>
      <c r="T94" s="75">
        <f>'[1]F-TRI-4'!M92</f>
        <v>0</v>
      </c>
      <c r="U94" s="76">
        <f>'[1]F-TRI-4'!N92</f>
        <v>0</v>
      </c>
      <c r="V94" s="90">
        <f t="shared" si="13"/>
        <v>3</v>
      </c>
      <c r="W94" s="81">
        <f t="shared" si="13"/>
        <v>0.75</v>
      </c>
      <c r="X94" s="105">
        <v>0</v>
      </c>
      <c r="Y94" s="106">
        <f>SUM('[1]F-TRI-1'!Q92+'[1]F-TRI-2'!Q92+'[1]F-TRI-3'!Q92+'[1]F-TRI-4'!Q92)</f>
        <v>0</v>
      </c>
      <c r="Z94" s="81">
        <f t="shared" si="9"/>
        <v>0</v>
      </c>
      <c r="AA94" s="82"/>
      <c r="AB94" s="83"/>
      <c r="AC94" s="84"/>
      <c r="AD94" s="84"/>
      <c r="AE94" s="85"/>
      <c r="AF94" s="50"/>
      <c r="AG94" s="51"/>
      <c r="AH94" s="51"/>
      <c r="AI94" s="51"/>
      <c r="AJ94" s="51"/>
      <c r="AK94" s="51"/>
      <c r="AL94" s="52"/>
    </row>
    <row r="95" spans="1:38" ht="158.25" customHeight="1" thickBot="1">
      <c r="A95" s="145">
        <v>86</v>
      </c>
      <c r="B95" s="44"/>
      <c r="C95" s="44"/>
      <c r="D95" s="149" t="s">
        <v>76</v>
      </c>
      <c r="E95" s="112">
        <v>0.4</v>
      </c>
      <c r="F95" s="113" t="str">
        <f>'[1]Formulacion_POA '!F92</f>
        <v>Realizar acciones de promoción para la conformación de veedurías ciudadanas.</v>
      </c>
      <c r="G95" s="114" t="str">
        <f>'[1]Formulacion_POA '!G92</f>
        <v>Grupo de  Servicio al Ciudadano - Delegatura para la supervisión del ahorro y la forma asociativa 
El Despacho y Oficina de Comunicaciones</v>
      </c>
      <c r="H95" s="114" t="str">
        <f>'[1]Formulacion_POA '!H92</f>
        <v xml:space="preserve"> (N° acciones de promoción realizadas/N° de acciones de promoción programadas)</v>
      </c>
      <c r="I95" s="114">
        <f>'[1]Formulacion_POA '!I92</f>
        <v>1</v>
      </c>
      <c r="J95" s="114">
        <f t="shared" si="0"/>
        <v>1</v>
      </c>
      <c r="K95" s="115">
        <f>'[1]Formulacion_POA '!J92</f>
        <v>1</v>
      </c>
      <c r="L95" s="116" t="str">
        <f>'[1]Formulacion_POA '!K92</f>
        <v>30/06/218</v>
      </c>
      <c r="M95" s="117">
        <f>'[1]Formulacion_POA '!L92</f>
        <v>43464</v>
      </c>
      <c r="N95" s="150">
        <f>'[1]F-TRI-1'!M93</f>
        <v>0</v>
      </c>
      <c r="O95" s="115">
        <f>'[1]F-TRI-1'!N93</f>
        <v>0</v>
      </c>
      <c r="P95" s="63">
        <f>'[1]F-TRI-2'!M93</f>
        <v>0.5</v>
      </c>
      <c r="Q95" s="115">
        <f>'[1]F-TRI-2'!N93</f>
        <v>0.5</v>
      </c>
      <c r="R95" s="114">
        <f>'[1]F-TRI-3'!M93</f>
        <v>0</v>
      </c>
      <c r="S95" s="115">
        <f>'[1]F-TRI-3'!N93</f>
        <v>0</v>
      </c>
      <c r="T95" s="114">
        <f>'[1]F-TRI-4'!M93</f>
        <v>0</v>
      </c>
      <c r="U95" s="115">
        <f>'[1]F-TRI-4'!N93</f>
        <v>0</v>
      </c>
      <c r="V95" s="151">
        <f t="shared" si="13"/>
        <v>0.5</v>
      </c>
      <c r="W95" s="112">
        <f t="shared" si="13"/>
        <v>0.5</v>
      </c>
      <c r="X95" s="119">
        <v>0</v>
      </c>
      <c r="Y95" s="120">
        <f>SUM('[1]F-TRI-1'!Q93+'[1]F-TRI-2'!Q93+'[1]F-TRI-3'!Q93+'[1]F-TRI-4'!Q93)</f>
        <v>0</v>
      </c>
      <c r="Z95" s="112">
        <f t="shared" si="9"/>
        <v>0</v>
      </c>
      <c r="AA95" s="121"/>
      <c r="AB95" s="122" t="str">
        <f>'[1]F-TRI-3'!T93</f>
        <v xml:space="preserve">Solicitud área:  Para medir las acciones de promoción en la conformación de veedurías ciudadanas se utilizó un indicador que no concuerda con la actividad descrita, de tal forma que se solicitó ajustar la fórmula así: (No. de acciones de promoción realizadas/ No. de acciones de promoción programadas). Así mismo, se solicitó incluir como responsable a la Oficina de Comunicaciones.
Aprobación comité: 
Fórmula del indicador:  (N° de acciones de promoción realizadas/ N° de acciones de promoción programadas).
Responsables: Grupo de  Servicio al Ciudadano - Delegatura para la supervisión del ahorro y la forma asociativa, el Despacho y Oficina de Comunicaciones.
</v>
      </c>
      <c r="AC95" s="123"/>
      <c r="AD95" s="123"/>
      <c r="AE95" s="124" t="s">
        <v>113</v>
      </c>
      <c r="AF95" s="50"/>
      <c r="AG95" s="51"/>
      <c r="AH95" s="51"/>
      <c r="AI95" s="51"/>
      <c r="AJ95" s="51"/>
      <c r="AK95" s="51"/>
      <c r="AL95" s="52"/>
    </row>
    <row r="96" spans="1:38" ht="76.5" customHeight="1">
      <c r="A96" s="53">
        <v>87</v>
      </c>
      <c r="B96" s="54" t="s">
        <v>77</v>
      </c>
      <c r="C96" s="58" t="s">
        <v>78</v>
      </c>
      <c r="D96" s="69" t="s">
        <v>79</v>
      </c>
      <c r="E96" s="65">
        <v>1</v>
      </c>
      <c r="F96" s="57" t="str">
        <f>'[1]Formulacion_POA '!F93</f>
        <v>Identificar causas de fallos condenatorios en contra de la Superintendencia.
Construir acciones para mitigar las causas que originaron fallos condenatorios.
Ejecutar dichas acciones dentro del término programado.</v>
      </c>
      <c r="G96" s="58" t="str">
        <f>'[1]Formulacion_POA '!G93</f>
        <v>Oficina Asesora Jurídica</v>
      </c>
      <c r="H96" s="58" t="str">
        <f>'[1]Formulacion_POA '!H93</f>
        <v>% avance en la identificación, elaboración de acciones y ejecución de éstas dentro de la política para la prevención del daño antijurídico.</v>
      </c>
      <c r="I96" s="59">
        <f>'[1]Formulacion_POA '!I93</f>
        <v>1</v>
      </c>
      <c r="J96" s="59">
        <f t="shared" si="0"/>
        <v>1</v>
      </c>
      <c r="K96" s="59">
        <f>'[1]Formulacion_POA '!J93</f>
        <v>1</v>
      </c>
      <c r="L96" s="60">
        <f>'[1]Formulacion_POA '!K93</f>
        <v>43132</v>
      </c>
      <c r="M96" s="61">
        <f>'[1]Formulacion_POA '!L93</f>
        <v>43464</v>
      </c>
      <c r="N96" s="152">
        <f>'[1]F-TRI-1'!M94</f>
        <v>0.25</v>
      </c>
      <c r="O96" s="59">
        <f>'[1]F-TRI-1'!N94</f>
        <v>0.25</v>
      </c>
      <c r="P96" s="144">
        <f>'[1]F-TRI-2'!M94</f>
        <v>0.5</v>
      </c>
      <c r="Q96" s="59">
        <f>'[1]F-TRI-2'!N94</f>
        <v>0.5</v>
      </c>
      <c r="R96" s="58">
        <f>'[1]F-TRI-3'!M94</f>
        <v>0.1</v>
      </c>
      <c r="S96" s="59">
        <f>'[1]F-TRI-3'!N94</f>
        <v>0.1</v>
      </c>
      <c r="T96" s="58">
        <f>'[1]F-TRI-4'!M94</f>
        <v>0</v>
      </c>
      <c r="U96" s="59">
        <f>'[1]F-TRI-4'!N94</f>
        <v>0</v>
      </c>
      <c r="V96" s="59">
        <f t="shared" ref="V96:W99" si="14">N96+P96+R96+T96</f>
        <v>0.85</v>
      </c>
      <c r="W96" s="65">
        <f t="shared" si="14"/>
        <v>0.85</v>
      </c>
      <c r="X96" s="129">
        <v>0</v>
      </c>
      <c r="Y96" s="130">
        <f>SUM('[1]F-TRI-1'!Q94+'[1]F-TRI-2'!Q94+'[1]F-TRI-3'!Q94+'[1]F-TRI-4'!Q94)</f>
        <v>0</v>
      </c>
      <c r="Z96" s="65">
        <f t="shared" si="9"/>
        <v>0</v>
      </c>
      <c r="AA96" s="131"/>
      <c r="AB96" s="132"/>
      <c r="AC96" s="133"/>
      <c r="AD96" s="133"/>
      <c r="AE96" s="134"/>
      <c r="AF96" s="50"/>
      <c r="AG96" s="51"/>
      <c r="AH96" s="51"/>
      <c r="AI96" s="51"/>
      <c r="AJ96" s="51"/>
      <c r="AK96" s="51"/>
      <c r="AL96" s="52"/>
    </row>
    <row r="97" spans="1:38" ht="76.5" customHeight="1">
      <c r="A97" s="71">
        <v>88</v>
      </c>
      <c r="B97" s="72"/>
      <c r="C97" s="96" t="s">
        <v>80</v>
      </c>
      <c r="D97" s="104" t="s">
        <v>81</v>
      </c>
      <c r="E97" s="81">
        <v>0.5</v>
      </c>
      <c r="F97" s="74" t="str">
        <f>'[1]Formulacion_POA '!F94</f>
        <v>Emitir criterios unificadores en aspectos de supervisión</v>
      </c>
      <c r="G97" s="75" t="str">
        <f>'[1]Formulacion_POA '!G94</f>
        <v>Oficina Asesora Jurídica</v>
      </c>
      <c r="H97" s="75" t="str">
        <f>'[1]Formulacion_POA '!H94</f>
        <v>Cinco (5) conceptos unificados en aspectos de supervisión.</v>
      </c>
      <c r="I97" s="76">
        <f>'[1]Formulacion_POA '!I94</f>
        <v>1</v>
      </c>
      <c r="J97" s="76">
        <f t="shared" si="0"/>
        <v>1</v>
      </c>
      <c r="K97" s="76">
        <f>'[1]Formulacion_POA '!J94</f>
        <v>1</v>
      </c>
      <c r="L97" s="77">
        <f>'[1]Formulacion_POA '!K94</f>
        <v>43132</v>
      </c>
      <c r="M97" s="78">
        <f>'[1]Formulacion_POA '!L94</f>
        <v>43464</v>
      </c>
      <c r="N97" s="93">
        <f>'[1]F-TRI-1'!M95</f>
        <v>0</v>
      </c>
      <c r="O97" s="76">
        <f>'[1]F-TRI-1'!N95</f>
        <v>0</v>
      </c>
      <c r="P97" s="108">
        <f>'[1]F-TRI-2'!M95</f>
        <v>0.4</v>
      </c>
      <c r="Q97" s="76">
        <f>'[1]F-TRI-2'!N95</f>
        <v>0.4</v>
      </c>
      <c r="R97" s="75">
        <f>'[1]F-TRI-3'!M95</f>
        <v>0</v>
      </c>
      <c r="S97" s="76">
        <f>'[1]F-TRI-3'!N95</f>
        <v>0</v>
      </c>
      <c r="T97" s="75">
        <f>'[1]F-TRI-4'!M95</f>
        <v>0</v>
      </c>
      <c r="U97" s="76">
        <f>'[1]F-TRI-4'!N95</f>
        <v>0</v>
      </c>
      <c r="V97" s="76">
        <f t="shared" si="14"/>
        <v>0.4</v>
      </c>
      <c r="W97" s="81">
        <f t="shared" si="14"/>
        <v>0.4</v>
      </c>
      <c r="X97" s="105">
        <v>0</v>
      </c>
      <c r="Y97" s="106">
        <f>SUM('[1]F-TRI-1'!Q95+'[1]F-TRI-2'!Q95+'[1]F-TRI-3'!Q95+'[1]F-TRI-4'!Q95)</f>
        <v>0</v>
      </c>
      <c r="Z97" s="81">
        <f t="shared" si="9"/>
        <v>0</v>
      </c>
      <c r="AA97" s="82"/>
      <c r="AB97" s="83"/>
      <c r="AC97" s="84"/>
      <c r="AD97" s="84"/>
      <c r="AE97" s="85"/>
      <c r="AF97" s="50"/>
      <c r="AG97" s="51"/>
      <c r="AH97" s="51"/>
      <c r="AI97" s="51"/>
      <c r="AJ97" s="51"/>
      <c r="AK97" s="51"/>
      <c r="AL97" s="52"/>
    </row>
    <row r="98" spans="1:38" ht="76.5" customHeight="1">
      <c r="A98" s="71">
        <v>89</v>
      </c>
      <c r="B98" s="72"/>
      <c r="C98" s="86"/>
      <c r="D98" s="153" t="s">
        <v>82</v>
      </c>
      <c r="E98" s="81">
        <v>0.5</v>
      </c>
      <c r="F98" s="74" t="str">
        <f>'[1]Formulacion_POA '!F95</f>
        <v>Compilar la normativa aplicable al sector vigilado por la Supersolidaria.</v>
      </c>
      <c r="G98" s="75" t="str">
        <f>'[1]Formulacion_POA '!G95</f>
        <v>Oficina Asesora Jurídica</v>
      </c>
      <c r="H98" s="75" t="str">
        <f>'[1]Formulacion_POA '!H95</f>
        <v>N° de normas identificadas / N° de normas existentes que aplican al sector vigilado</v>
      </c>
      <c r="I98" s="76">
        <f>'[1]Formulacion_POA '!I95</f>
        <v>1</v>
      </c>
      <c r="J98" s="76">
        <f t="shared" si="0"/>
        <v>1</v>
      </c>
      <c r="K98" s="76">
        <f>'[1]Formulacion_POA '!J95</f>
        <v>1</v>
      </c>
      <c r="L98" s="77">
        <f>'[1]Formulacion_POA '!K95</f>
        <v>43132</v>
      </c>
      <c r="M98" s="78">
        <f>'[1]Formulacion_POA '!L95</f>
        <v>43464</v>
      </c>
      <c r="N98" s="97">
        <f>IF(O98=25%,100%,'[1]F-TRI-3'!I96)</f>
        <v>1</v>
      </c>
      <c r="O98" s="98">
        <f>'[1]F-TRI-1'!N96</f>
        <v>0.25</v>
      </c>
      <c r="P98" s="98">
        <f>IF(Q98=25%,100%,'[1]F-TRI-3'!K96)</f>
        <v>1</v>
      </c>
      <c r="Q98" s="98">
        <f>'[1]F-TRI-2'!N96</f>
        <v>0.25</v>
      </c>
      <c r="R98" s="98">
        <f>IF(S98=25%,100%,'[1]F-TRI-3'!M96)</f>
        <v>1</v>
      </c>
      <c r="S98" s="98">
        <f>'[1]F-TRI-3'!N96</f>
        <v>0.25</v>
      </c>
      <c r="T98" s="75">
        <f>'[1]F-TRI-4'!M96</f>
        <v>0</v>
      </c>
      <c r="U98" s="76">
        <f>'[1]F-TRI-4'!N96</f>
        <v>0</v>
      </c>
      <c r="V98" s="76">
        <f t="shared" ref="V98:V99" si="15">(N98+P98+R98+T98)/4</f>
        <v>0.75</v>
      </c>
      <c r="W98" s="81">
        <f t="shared" si="14"/>
        <v>0.75</v>
      </c>
      <c r="X98" s="105">
        <v>0</v>
      </c>
      <c r="Y98" s="106">
        <f>SUM('[1]F-TRI-1'!Q96+'[1]F-TRI-2'!Q96+'[1]F-TRI-3'!Q96+'[1]F-TRI-4'!Q96)</f>
        <v>0</v>
      </c>
      <c r="Z98" s="81">
        <f t="shared" si="9"/>
        <v>0</v>
      </c>
      <c r="AA98" s="82"/>
      <c r="AB98" s="83"/>
      <c r="AC98" s="84"/>
      <c r="AD98" s="84"/>
      <c r="AE98" s="85"/>
      <c r="AF98" s="50"/>
      <c r="AG98" s="51"/>
      <c r="AH98" s="51"/>
      <c r="AI98" s="51"/>
      <c r="AJ98" s="51"/>
      <c r="AK98" s="51"/>
      <c r="AL98" s="52"/>
    </row>
    <row r="99" spans="1:38" ht="76.5" customHeight="1">
      <c r="A99" s="71">
        <v>90</v>
      </c>
      <c r="B99" s="72"/>
      <c r="C99" s="96" t="s">
        <v>83</v>
      </c>
      <c r="D99" s="153" t="s">
        <v>84</v>
      </c>
      <c r="E99" s="81">
        <v>0.5</v>
      </c>
      <c r="F99" s="74" t="str">
        <f>'[1]Formulacion_POA '!F96</f>
        <v>Presentar y conceptuar sobre  iniciativas legislativas o reglamentarias aplicables al sector</v>
      </c>
      <c r="G99" s="75" t="str">
        <f>'[1]Formulacion_POA '!G96</f>
        <v>Oficina Asesora Jurídica</v>
      </c>
      <c r="H99" s="75" t="str">
        <f>'[1]Formulacion_POA '!H96</f>
        <v>N° proyectos legislativos analizados / N° total de proyectos legislativos presentados para análisis</v>
      </c>
      <c r="I99" s="76">
        <f>'[1]Formulacion_POA '!I96</f>
        <v>1</v>
      </c>
      <c r="J99" s="76">
        <f t="shared" si="0"/>
        <v>1</v>
      </c>
      <c r="K99" s="76">
        <f>'[1]Formulacion_POA '!J96</f>
        <v>1</v>
      </c>
      <c r="L99" s="77">
        <f>'[1]Formulacion_POA '!K96</f>
        <v>43132</v>
      </c>
      <c r="M99" s="78">
        <f>'[1]Formulacion_POA '!L96</f>
        <v>43464</v>
      </c>
      <c r="N99" s="97">
        <f>IF(O99=25%,100%,'[1]F-TRI-3'!I97)</f>
        <v>1</v>
      </c>
      <c r="O99" s="98">
        <f>'[1]F-TRI-1'!N97</f>
        <v>0.25</v>
      </c>
      <c r="P99" s="98">
        <f>IF(Q99=25%,100%,'[1]F-TRI-3'!K97)</f>
        <v>1</v>
      </c>
      <c r="Q99" s="98">
        <f>'[1]F-TRI-2'!N97</f>
        <v>0.25</v>
      </c>
      <c r="R99" s="98">
        <f>IF(S99=25%,100%,'[1]F-TRI-3'!M97)</f>
        <v>1</v>
      </c>
      <c r="S99" s="98">
        <f>'[1]F-TRI-3'!N97</f>
        <v>0.25</v>
      </c>
      <c r="T99" s="75">
        <f>'[1]F-TRI-4'!M97</f>
        <v>0</v>
      </c>
      <c r="U99" s="76">
        <f>'[1]F-TRI-4'!N97</f>
        <v>0</v>
      </c>
      <c r="V99" s="76">
        <f t="shared" si="15"/>
        <v>0.75</v>
      </c>
      <c r="W99" s="81">
        <f t="shared" si="14"/>
        <v>0.75</v>
      </c>
      <c r="X99" s="105">
        <v>0</v>
      </c>
      <c r="Y99" s="106">
        <f>SUM('[1]F-TRI-1'!Q97+'[1]F-TRI-2'!Q97+'[1]F-TRI-3'!Q97+'[1]F-TRI-4'!Q97)</f>
        <v>0</v>
      </c>
      <c r="Z99" s="81">
        <f t="shared" si="9"/>
        <v>0</v>
      </c>
      <c r="AA99" s="82"/>
      <c r="AB99" s="83"/>
      <c r="AC99" s="84"/>
      <c r="AD99" s="84"/>
      <c r="AE99" s="85"/>
      <c r="AF99" s="50"/>
      <c r="AG99" s="51"/>
      <c r="AH99" s="51"/>
      <c r="AI99" s="51"/>
      <c r="AJ99" s="51"/>
      <c r="AK99" s="51"/>
      <c r="AL99" s="52"/>
    </row>
    <row r="100" spans="1:38" ht="76.5" customHeight="1">
      <c r="A100" s="71">
        <v>91</v>
      </c>
      <c r="B100" s="72"/>
      <c r="C100" s="72"/>
      <c r="D100" s="107" t="s">
        <v>85</v>
      </c>
      <c r="E100" s="89">
        <v>0.5</v>
      </c>
      <c r="F100" s="74" t="str">
        <f>'[1]Formulacion_POA '!F97</f>
        <v>Proyectar  un ajuste a la Circular Básica Contable y Financiera en materia de riesgo de crédito y riesgo de liquidez</v>
      </c>
      <c r="G100" s="75" t="str">
        <f>'[1]Formulacion_POA '!G97</f>
        <v>Delegatura  la supervisión del ahorro y la forma asociativa 
Delegatura para la supervisión de la actividad financiera
Despacho</v>
      </c>
      <c r="H100" s="75" t="str">
        <f>'[1]Formulacion_POA '!H97</f>
        <v xml:space="preserve">  N° marcos regulatorios expedidos / N° de marcos regulatorios proyectados </v>
      </c>
      <c r="I100" s="75">
        <f>'[1]Formulacion_POA '!I97</f>
        <v>1</v>
      </c>
      <c r="J100" s="75">
        <f t="shared" si="0"/>
        <v>1</v>
      </c>
      <c r="K100" s="76">
        <f>'[1]Formulacion_POA '!J97</f>
        <v>0.3</v>
      </c>
      <c r="L100" s="77">
        <f>'[1]Formulacion_POA '!K97</f>
        <v>43191</v>
      </c>
      <c r="M100" s="78">
        <f>'[1]Formulacion_POA '!L97</f>
        <v>43464</v>
      </c>
      <c r="N100" s="103">
        <f>'[1]F-TRI-1'!M98</f>
        <v>0</v>
      </c>
      <c r="O100" s="76">
        <f>'[1]F-TRI-1'!N98</f>
        <v>0</v>
      </c>
      <c r="P100" s="91">
        <f>'[1]F-TRI-2'!M98</f>
        <v>0.5</v>
      </c>
      <c r="Q100" s="76">
        <f>'[1]F-TRI-2'!N98</f>
        <v>0.5</v>
      </c>
      <c r="R100" s="75">
        <f>'[1]F-TRI-3'!M98</f>
        <v>0.15</v>
      </c>
      <c r="S100" s="76">
        <f>'[1]F-TRI-3'!N98</f>
        <v>0.15</v>
      </c>
      <c r="T100" s="75">
        <f>'[1]F-TRI-4'!M98</f>
        <v>0</v>
      </c>
      <c r="U100" s="76">
        <f>'[1]F-TRI-4'!N98</f>
        <v>0</v>
      </c>
      <c r="V100" s="92">
        <f t="shared" ref="V100:W115" si="16">N100+P100+R100+T100</f>
        <v>0.65</v>
      </c>
      <c r="W100" s="81">
        <f t="shared" si="16"/>
        <v>0.65</v>
      </c>
      <c r="X100" s="105">
        <v>0</v>
      </c>
      <c r="Y100" s="106">
        <f>SUM('[1]F-TRI-1'!Q98+'[1]F-TRI-2'!Q98+'[1]F-TRI-3'!Q98+'[1]F-TRI-4'!Q98)</f>
        <v>0</v>
      </c>
      <c r="Z100" s="81">
        <f t="shared" si="9"/>
        <v>0</v>
      </c>
      <c r="AA100" s="82"/>
      <c r="AB100" s="83"/>
      <c r="AC100" s="84"/>
      <c r="AD100" s="84"/>
      <c r="AE100" s="85"/>
      <c r="AF100" s="50"/>
      <c r="AG100" s="51"/>
      <c r="AH100" s="51"/>
      <c r="AI100" s="51"/>
      <c r="AJ100" s="51"/>
      <c r="AK100" s="51"/>
      <c r="AL100" s="52"/>
    </row>
    <row r="101" spans="1:38" ht="137.25" customHeight="1">
      <c r="A101" s="71">
        <v>92</v>
      </c>
      <c r="B101" s="72"/>
      <c r="C101" s="72"/>
      <c r="D101" s="72"/>
      <c r="E101" s="73"/>
      <c r="F101" s="74" t="str">
        <f>'[1]Formulacion_POA '!F98</f>
        <v>Revisar y/o actulaizar la Circular Básica Contable y Financiera y Circular Básica Jurídica, en cuanto SARL Y SARLAFT</v>
      </c>
      <c r="G101" s="75" t="str">
        <f>'[1]Formulacion_POA '!G98</f>
        <v>Delegatura  la supervisión del ahorro y la forma asociativa 
Delegatura para la supervisión de la actividad financiera
Despacho</v>
      </c>
      <c r="H101" s="75" t="str">
        <f>'[1]Formulacion_POA '!H98</f>
        <v xml:space="preserve">  N° de revisiones  N° de circulares proyectadas a ajustar  </v>
      </c>
      <c r="I101" s="75">
        <f>'[1]Formulacion_POA '!I98</f>
        <v>2</v>
      </c>
      <c r="J101" s="75">
        <f t="shared" si="0"/>
        <v>2</v>
      </c>
      <c r="K101" s="76">
        <f>'[1]Formulacion_POA '!J98</f>
        <v>0.3</v>
      </c>
      <c r="L101" s="77">
        <f>'[1]Formulacion_POA '!K98</f>
        <v>43191</v>
      </c>
      <c r="M101" s="78">
        <f>'[1]Formulacion_POA '!L98</f>
        <v>43464</v>
      </c>
      <c r="N101" s="79">
        <f>'[1]F-TRI-1'!M99</f>
        <v>0</v>
      </c>
      <c r="O101" s="76">
        <f>'[1]F-TRI-1'!N99</f>
        <v>0</v>
      </c>
      <c r="P101" s="91">
        <f>'[1]F-TRI-2'!M99</f>
        <v>0.3</v>
      </c>
      <c r="Q101" s="76">
        <f>'[1]F-TRI-2'!N99</f>
        <v>0.15</v>
      </c>
      <c r="R101" s="75">
        <f>'[1]F-TRI-3'!M99</f>
        <v>0.6</v>
      </c>
      <c r="S101" s="76">
        <f>'[1]F-TRI-3'!N99</f>
        <v>0.3</v>
      </c>
      <c r="T101" s="75">
        <f>'[1]F-TRI-4'!M99</f>
        <v>0</v>
      </c>
      <c r="U101" s="76">
        <f>'[1]F-TRI-4'!N99</f>
        <v>0</v>
      </c>
      <c r="V101" s="92">
        <f t="shared" si="16"/>
        <v>0.89999999999999991</v>
      </c>
      <c r="W101" s="81">
        <f t="shared" si="16"/>
        <v>0.44999999999999996</v>
      </c>
      <c r="X101" s="105">
        <v>0</v>
      </c>
      <c r="Y101" s="106">
        <f>SUM('[1]F-TRI-1'!Q99+'[1]F-TRI-2'!Q99+'[1]F-TRI-3'!Q99+'[1]F-TRI-4'!Q99)</f>
        <v>0</v>
      </c>
      <c r="Z101" s="81">
        <f t="shared" si="9"/>
        <v>0</v>
      </c>
      <c r="AA101" s="82"/>
      <c r="AB101" s="83" t="str">
        <f>'[1]F-TRI-3'!T99</f>
        <v xml:space="preserve">Solicitud área:  En la descripción de la actividad se solicitó suprimir el tema de NIF, en la actualización de la Circular Básica Contable y Financiera y Circular Básica Jurídica, el cual no se alcanza a desarrollar a diciembre de 2018.
Aprobación comité:
Descripción de la actividad: "Revisar y/o actualizar la Circular Básica Contable y Financiera y Circular Básica Jurídica, en cuanto SARL Y SARLAFT”.
</v>
      </c>
      <c r="AC101" s="84"/>
      <c r="AD101" s="84"/>
      <c r="AE101" s="85" t="s">
        <v>113</v>
      </c>
      <c r="AF101" s="50"/>
      <c r="AG101" s="51"/>
      <c r="AH101" s="51"/>
      <c r="AI101" s="51"/>
      <c r="AJ101" s="51"/>
      <c r="AK101" s="51"/>
      <c r="AL101" s="52"/>
    </row>
    <row r="102" spans="1:38" ht="76.5" customHeight="1" thickBot="1">
      <c r="A102" s="145">
        <v>93</v>
      </c>
      <c r="B102" s="44"/>
      <c r="C102" s="44"/>
      <c r="D102" s="44"/>
      <c r="E102" s="45"/>
      <c r="F102" s="113" t="str">
        <f>'[1]Formulacion_POA '!F99</f>
        <v xml:space="preserve">Realizar la revisión jurídica para la emisión de las normas, según la solicitud de parte de las Misionales </v>
      </c>
      <c r="G102" s="114" t="str">
        <f>'[1]Formulacion_POA '!G99</f>
        <v>Oficina Asesora Jurídica</v>
      </c>
      <c r="H102" s="114" t="str">
        <f>'[1]Formulacion_POA '!H99</f>
        <v>No. de revisiones realizadas/ No. de revisiones solicitadas</v>
      </c>
      <c r="I102" s="114">
        <f>'[1]Formulacion_POA '!I99</f>
        <v>2</v>
      </c>
      <c r="J102" s="114">
        <f t="shared" si="0"/>
        <v>2</v>
      </c>
      <c r="K102" s="115">
        <f>'[1]Formulacion_POA '!J99</f>
        <v>0.4</v>
      </c>
      <c r="L102" s="116">
        <f>'[1]Formulacion_POA '!K99</f>
        <v>43221</v>
      </c>
      <c r="M102" s="117">
        <f>'[1]Formulacion_POA '!L99</f>
        <v>43464</v>
      </c>
      <c r="N102" s="118">
        <f>'[1]F-TRI-1'!M100</f>
        <v>0</v>
      </c>
      <c r="O102" s="115">
        <f>'[1]F-TRI-1'!N100</f>
        <v>0</v>
      </c>
      <c r="P102" s="154">
        <f>'[1]F-TRI-2'!M100</f>
        <v>0</v>
      </c>
      <c r="Q102" s="115">
        <f>'[1]F-TRI-2'!N100</f>
        <v>0</v>
      </c>
      <c r="R102" s="114">
        <f>'[1]F-TRI-3'!M100</f>
        <v>0</v>
      </c>
      <c r="S102" s="115">
        <f>'[1]F-TRI-3'!N100</f>
        <v>0</v>
      </c>
      <c r="T102" s="114">
        <f>'[1]F-TRI-4'!M100</f>
        <v>0</v>
      </c>
      <c r="U102" s="115">
        <f>'[1]F-TRI-4'!N100</f>
        <v>0</v>
      </c>
      <c r="V102" s="151">
        <f t="shared" si="16"/>
        <v>0</v>
      </c>
      <c r="W102" s="112">
        <f t="shared" si="16"/>
        <v>0</v>
      </c>
      <c r="X102" s="119">
        <v>0</v>
      </c>
      <c r="Y102" s="120">
        <f>SUM('[1]F-TRI-1'!Q100+'[1]F-TRI-2'!Q100+'[1]F-TRI-3'!Q100+'[1]F-TRI-4'!Q100)</f>
        <v>0</v>
      </c>
      <c r="Z102" s="112">
        <f t="shared" si="9"/>
        <v>0</v>
      </c>
      <c r="AA102" s="121"/>
      <c r="AB102" s="122"/>
      <c r="AC102" s="123"/>
      <c r="AD102" s="123"/>
      <c r="AE102" s="124"/>
      <c r="AF102" s="50"/>
      <c r="AG102" s="51"/>
      <c r="AH102" s="51"/>
      <c r="AI102" s="51"/>
      <c r="AJ102" s="51"/>
      <c r="AK102" s="51"/>
      <c r="AL102" s="52"/>
    </row>
    <row r="103" spans="1:38" ht="76.5" customHeight="1">
      <c r="A103" s="53">
        <v>94</v>
      </c>
      <c r="B103" s="54" t="s">
        <v>86</v>
      </c>
      <c r="C103" s="54" t="s">
        <v>87</v>
      </c>
      <c r="D103" s="55" t="s">
        <v>88</v>
      </c>
      <c r="E103" s="56">
        <v>0.2</v>
      </c>
      <c r="F103" s="57" t="str">
        <f>'[1]Formulacion_POA '!F100</f>
        <v>Identificar los mecanismos para garantizar el acceso a la información básica y sobre la estructura de la entidad en medios diferentes al medio electrónico (Min hacienda)</v>
      </c>
      <c r="G103" s="58" t="str">
        <f>'[1]Formulacion_POA '!G100</f>
        <v>Oficina de Comunicaciones</v>
      </c>
      <c r="H103" s="58" t="str">
        <f>'[1]Formulacion_POA '!H100</f>
        <v>Informe de identificación de canales</v>
      </c>
      <c r="I103" s="58">
        <f>'[1]Formulacion_POA '!I100</f>
        <v>1</v>
      </c>
      <c r="J103" s="58">
        <f t="shared" si="0"/>
        <v>1</v>
      </c>
      <c r="K103" s="59">
        <f>'[1]Formulacion_POA '!J100</f>
        <v>0.2</v>
      </c>
      <c r="L103" s="60">
        <f>'[1]Formulacion_POA '!K100</f>
        <v>43160</v>
      </c>
      <c r="M103" s="61">
        <f>'[1]Formulacion_POA '!L100</f>
        <v>43435</v>
      </c>
      <c r="N103" s="147">
        <f>'[1]F-TRI-1'!M101</f>
        <v>0</v>
      </c>
      <c r="O103" s="59">
        <f>'[1]F-TRI-1'!N101</f>
        <v>0</v>
      </c>
      <c r="P103" s="155">
        <f>'[1]F-TRI-2'!M101</f>
        <v>1</v>
      </c>
      <c r="Q103" s="59">
        <f>'[1]F-TRI-2'!N101</f>
        <v>1</v>
      </c>
      <c r="R103" s="58">
        <f>'[1]F-TRI-3'!M101</f>
        <v>0</v>
      </c>
      <c r="S103" s="59">
        <f>'[1]F-TRI-3'!N101</f>
        <v>0</v>
      </c>
      <c r="T103" s="58">
        <f>'[1]F-TRI-4'!M101</f>
        <v>0</v>
      </c>
      <c r="U103" s="59">
        <f>'[1]F-TRI-4'!N101</f>
        <v>0</v>
      </c>
      <c r="V103" s="64">
        <f t="shared" si="16"/>
        <v>1</v>
      </c>
      <c r="W103" s="65">
        <f t="shared" si="16"/>
        <v>1</v>
      </c>
      <c r="X103" s="129">
        <v>0</v>
      </c>
      <c r="Y103" s="130">
        <f>SUM('[1]F-TRI-1'!Q101+'[1]F-TRI-2'!Q101+'[1]F-TRI-3'!Q101+'[1]F-TRI-4'!Q101)</f>
        <v>0</v>
      </c>
      <c r="Z103" s="65">
        <f t="shared" si="9"/>
        <v>0</v>
      </c>
      <c r="AA103" s="131"/>
      <c r="AB103" s="132"/>
      <c r="AC103" s="133"/>
      <c r="AD103" s="133"/>
      <c r="AE103" s="134"/>
      <c r="AF103" s="50"/>
      <c r="AG103" s="51"/>
      <c r="AH103" s="51"/>
      <c r="AI103" s="51"/>
      <c r="AJ103" s="51"/>
      <c r="AK103" s="51"/>
      <c r="AL103" s="52"/>
    </row>
    <row r="104" spans="1:38" ht="76.5" customHeight="1">
      <c r="A104" s="71">
        <v>95</v>
      </c>
      <c r="B104" s="72"/>
      <c r="C104" s="72"/>
      <c r="D104" s="72"/>
      <c r="E104" s="73"/>
      <c r="F104" s="74" t="str">
        <f>'[1]Formulacion_POA '!F101</f>
        <v xml:space="preserve">Implementar un mecanismo para el acceso a la información básica y sobre la estructura de la entidad en medio diferentes al medio electrónico (Min hacienda) </v>
      </c>
      <c r="G104" s="75" t="str">
        <f>'[1]Formulacion_POA '!G101</f>
        <v>Oficina de Comunicaciones</v>
      </c>
      <c r="H104" s="75" t="str">
        <f>'[1]Formulacion_POA '!H101</f>
        <v>No. de mecanismos implementados/ No. de mecanismos programados</v>
      </c>
      <c r="I104" s="75">
        <f>'[1]Formulacion_POA '!I101</f>
        <v>1</v>
      </c>
      <c r="J104" s="75">
        <f t="shared" si="0"/>
        <v>1</v>
      </c>
      <c r="K104" s="76">
        <f>'[1]Formulacion_POA '!J101</f>
        <v>0.2</v>
      </c>
      <c r="L104" s="77">
        <f>'[1]Formulacion_POA '!K101</f>
        <v>43160</v>
      </c>
      <c r="M104" s="78">
        <f>'[1]Formulacion_POA '!L101</f>
        <v>43465</v>
      </c>
      <c r="N104" s="103">
        <f>'[1]F-TRI-1'!M102</f>
        <v>0</v>
      </c>
      <c r="O104" s="76">
        <f>'[1]F-TRI-1'!N102</f>
        <v>0</v>
      </c>
      <c r="P104" s="156">
        <f>'[1]F-TRI-2'!M102</f>
        <v>0.3</v>
      </c>
      <c r="Q104" s="76">
        <f>'[1]F-TRI-2'!N102</f>
        <v>0.3</v>
      </c>
      <c r="R104" s="143">
        <f>'[1]F-TRI-3'!M102</f>
        <v>0.7</v>
      </c>
      <c r="S104" s="76">
        <f>'[1]F-TRI-3'!N102</f>
        <v>0.7</v>
      </c>
      <c r="T104" s="75">
        <f>'[1]F-TRI-4'!M102</f>
        <v>0</v>
      </c>
      <c r="U104" s="76">
        <f>'[1]F-TRI-4'!N102</f>
        <v>0</v>
      </c>
      <c r="V104" s="90">
        <f t="shared" si="16"/>
        <v>1</v>
      </c>
      <c r="W104" s="81">
        <f t="shared" si="16"/>
        <v>1</v>
      </c>
      <c r="X104" s="105">
        <v>0</v>
      </c>
      <c r="Y104" s="106">
        <f>SUM('[1]F-TRI-1'!Q102+'[1]F-TRI-2'!Q102+'[1]F-TRI-3'!Q102+'[1]F-TRI-4'!Q102)</f>
        <v>0</v>
      </c>
      <c r="Z104" s="81">
        <f t="shared" si="9"/>
        <v>0</v>
      </c>
      <c r="AA104" s="82"/>
      <c r="AB104" s="83"/>
      <c r="AC104" s="84"/>
      <c r="AD104" s="84"/>
      <c r="AE104" s="85"/>
      <c r="AF104" s="50"/>
      <c r="AG104" s="51"/>
      <c r="AH104" s="51"/>
      <c r="AI104" s="51"/>
      <c r="AJ104" s="51"/>
      <c r="AK104" s="51"/>
      <c r="AL104" s="52"/>
    </row>
    <row r="105" spans="1:38" ht="76.5" customHeight="1">
      <c r="A105" s="71">
        <v>96</v>
      </c>
      <c r="B105" s="72"/>
      <c r="C105" s="72"/>
      <c r="D105" s="72"/>
      <c r="E105" s="73"/>
      <c r="F105" s="74" t="str">
        <f>'[1]Formulacion_POA '!F102</f>
        <v xml:space="preserve">Promover las campañas para fortalecer el portal Web y sensibilizar el uso de las APP (min hacienda) </v>
      </c>
      <c r="G105" s="75" t="str">
        <f>'[1]Formulacion_POA '!G102</f>
        <v>Oficina de Comunicaciones</v>
      </c>
      <c r="H105" s="75" t="str">
        <f>'[1]Formulacion_POA '!H102</f>
        <v>No. de campañas implementadas/ No. de campañas programadas</v>
      </c>
      <c r="I105" s="75">
        <f>'[1]Formulacion_POA '!I102</f>
        <v>2</v>
      </c>
      <c r="J105" s="75">
        <f t="shared" si="0"/>
        <v>2</v>
      </c>
      <c r="K105" s="76">
        <f>'[1]Formulacion_POA '!J102</f>
        <v>0.3</v>
      </c>
      <c r="L105" s="77">
        <f>'[1]Formulacion_POA '!K102</f>
        <v>43160</v>
      </c>
      <c r="M105" s="78">
        <f>'[1]Formulacion_POA '!L102</f>
        <v>43465</v>
      </c>
      <c r="N105" s="79">
        <f>'[1]F-TRI-1'!M103</f>
        <v>0</v>
      </c>
      <c r="O105" s="76">
        <f>'[1]F-TRI-1'!N103</f>
        <v>0</v>
      </c>
      <c r="P105" s="138">
        <f>'[1]F-TRI-2'!M103</f>
        <v>0.5</v>
      </c>
      <c r="Q105" s="76">
        <f>'[1]F-TRI-2'!N103</f>
        <v>0.25</v>
      </c>
      <c r="R105" s="75">
        <f>'[1]F-TRI-3'!M103</f>
        <v>0</v>
      </c>
      <c r="S105" s="76">
        <f>'[1]F-TRI-3'!N103</f>
        <v>0</v>
      </c>
      <c r="T105" s="75">
        <f>'[1]F-TRI-4'!M103</f>
        <v>0</v>
      </c>
      <c r="U105" s="76">
        <f>'[1]F-TRI-4'!N103</f>
        <v>0</v>
      </c>
      <c r="V105" s="92">
        <f t="shared" si="16"/>
        <v>0.5</v>
      </c>
      <c r="W105" s="81">
        <f t="shared" si="16"/>
        <v>0.25</v>
      </c>
      <c r="X105" s="105">
        <v>0</v>
      </c>
      <c r="Y105" s="106">
        <f>SUM('[1]F-TRI-1'!Q103+'[1]F-TRI-2'!Q103+'[1]F-TRI-3'!Q103+'[1]F-TRI-4'!Q103)</f>
        <v>0</v>
      </c>
      <c r="Z105" s="81">
        <f t="shared" si="9"/>
        <v>0</v>
      </c>
      <c r="AA105" s="82"/>
      <c r="AB105" s="83"/>
      <c r="AC105" s="84"/>
      <c r="AD105" s="84"/>
      <c r="AE105" s="85"/>
      <c r="AF105" s="50"/>
      <c r="AG105" s="51"/>
      <c r="AH105" s="51"/>
      <c r="AI105" s="51"/>
      <c r="AJ105" s="51"/>
      <c r="AK105" s="51"/>
      <c r="AL105" s="52"/>
    </row>
    <row r="106" spans="1:38" ht="76.5" customHeight="1">
      <c r="A106" s="71">
        <v>97</v>
      </c>
      <c r="B106" s="72"/>
      <c r="C106" s="72"/>
      <c r="D106" s="86"/>
      <c r="E106" s="87"/>
      <c r="F106" s="74" t="str">
        <f>'[1]Formulacion_POA '!F103</f>
        <v>Visibilizar a las organizaciones solidarias vigiladas en SARO, SARM, NIF y Normas de aseguramiento</v>
      </c>
      <c r="G106" s="75" t="str">
        <f>'[1]Formulacion_POA '!G103</f>
        <v>Oficina de Comunicaciones</v>
      </c>
      <c r="H106" s="106" t="str">
        <f>'[1]Formulacion_POA '!H103</f>
        <v>(No. Eventos de Sensibilización realizados/No. de Eventos de Sensibilización programados)</v>
      </c>
      <c r="I106" s="75">
        <f>'[1]Formulacion_POA '!I103</f>
        <v>4</v>
      </c>
      <c r="J106" s="75">
        <f t="shared" si="0"/>
        <v>4</v>
      </c>
      <c r="K106" s="76">
        <f>'[1]Formulacion_POA '!J103</f>
        <v>0.3</v>
      </c>
      <c r="L106" s="77">
        <f>'[1]Formulacion_POA '!K103</f>
        <v>43282</v>
      </c>
      <c r="M106" s="78">
        <f>'[1]Formulacion_POA '!L103</f>
        <v>43465</v>
      </c>
      <c r="N106" s="79">
        <f>'[1]F-TRI-1'!M104</f>
        <v>0</v>
      </c>
      <c r="O106" s="76">
        <f>'[1]F-TRI-1'!N104</f>
        <v>0</v>
      </c>
      <c r="P106" s="63">
        <f>'[1]F-TRI-2'!M104</f>
        <v>2</v>
      </c>
      <c r="Q106" s="76">
        <f>'[1]F-TRI-2'!N104</f>
        <v>0.5</v>
      </c>
      <c r="R106" s="75">
        <f>'[1]F-TRI-3'!M104</f>
        <v>0</v>
      </c>
      <c r="S106" s="76">
        <f>'[1]F-TRI-3'!N104</f>
        <v>0</v>
      </c>
      <c r="T106" s="75">
        <f>'[1]F-TRI-4'!M104</f>
        <v>0</v>
      </c>
      <c r="U106" s="76">
        <f>'[1]F-TRI-4'!N104</f>
        <v>0</v>
      </c>
      <c r="V106" s="90">
        <f t="shared" si="16"/>
        <v>2</v>
      </c>
      <c r="W106" s="81">
        <f t="shared" si="16"/>
        <v>0.5</v>
      </c>
      <c r="X106" s="105">
        <v>0</v>
      </c>
      <c r="Y106" s="106">
        <f>SUM('[1]F-TRI-1'!Q104+'[1]F-TRI-2'!Q104+'[1]F-TRI-3'!Q104+'[1]F-TRI-4'!Q104)</f>
        <v>0</v>
      </c>
      <c r="Z106" s="81">
        <f t="shared" si="9"/>
        <v>0</v>
      </c>
      <c r="AA106" s="82"/>
      <c r="AB106" s="83"/>
      <c r="AC106" s="84"/>
      <c r="AD106" s="84"/>
      <c r="AE106" s="85"/>
      <c r="AF106" s="50"/>
      <c r="AG106" s="51"/>
      <c r="AH106" s="51"/>
      <c r="AI106" s="51"/>
      <c r="AJ106" s="51"/>
      <c r="AK106" s="51"/>
      <c r="AL106" s="52"/>
    </row>
    <row r="107" spans="1:38" ht="76.5" customHeight="1">
      <c r="A107" s="71">
        <v>98</v>
      </c>
      <c r="B107" s="72"/>
      <c r="C107" s="72"/>
      <c r="D107" s="104" t="s">
        <v>89</v>
      </c>
      <c r="E107" s="81">
        <v>0.2</v>
      </c>
      <c r="F107" s="74" t="str">
        <f>'[1]Formulacion_POA '!F104</f>
        <v>Participar en eventos realizados por entidades publicas y privadas del sector solidario.</v>
      </c>
      <c r="G107" s="75" t="str">
        <f>'[1]Formulacion_POA '!G104</f>
        <v>Oficina de Comunicaciones</v>
      </c>
      <c r="H107" s="75" t="str">
        <f>'[1]Formulacion_POA '!H104</f>
        <v>(No. eventos de otras entidades en los que participó la Superintendencia/ No. eventos organizados otras entidades)</v>
      </c>
      <c r="I107" s="75">
        <f>'[1]Formulacion_POA '!I104</f>
        <v>10</v>
      </c>
      <c r="J107" s="75">
        <f t="shared" si="0"/>
        <v>10</v>
      </c>
      <c r="K107" s="76">
        <f>'[1]Formulacion_POA '!J104</f>
        <v>1</v>
      </c>
      <c r="L107" s="77">
        <f>'[1]Formulacion_POA '!K104</f>
        <v>43132</v>
      </c>
      <c r="M107" s="78">
        <f>'[1]Formulacion_POA '!L104</f>
        <v>43465</v>
      </c>
      <c r="N107" s="79">
        <f>'[1]F-TRI-1'!M105</f>
        <v>2</v>
      </c>
      <c r="O107" s="76">
        <f>'[1]F-TRI-1'!N105</f>
        <v>0.2</v>
      </c>
      <c r="P107" s="63">
        <f>'[1]F-TRI-2'!M105</f>
        <v>8</v>
      </c>
      <c r="Q107" s="76">
        <f>'[1]F-TRI-2'!N105</f>
        <v>0.8</v>
      </c>
      <c r="R107" s="75">
        <f>'[1]F-TRI-3'!M105</f>
        <v>0</v>
      </c>
      <c r="S107" s="76">
        <f>'[1]F-TRI-3'!N105</f>
        <v>0</v>
      </c>
      <c r="T107" s="75">
        <f>'[1]F-TRI-4'!M105</f>
        <v>0</v>
      </c>
      <c r="U107" s="76">
        <f>'[1]F-TRI-4'!N105</f>
        <v>0</v>
      </c>
      <c r="V107" s="90">
        <f t="shared" si="16"/>
        <v>10</v>
      </c>
      <c r="W107" s="81">
        <f t="shared" si="16"/>
        <v>1</v>
      </c>
      <c r="X107" s="105">
        <v>0</v>
      </c>
      <c r="Y107" s="106">
        <f>SUM('[1]F-TRI-1'!Q105+'[1]F-TRI-2'!Q105+'[1]F-TRI-3'!Q105+'[1]F-TRI-4'!Q105)</f>
        <v>0</v>
      </c>
      <c r="Z107" s="81">
        <f t="shared" si="9"/>
        <v>0</v>
      </c>
      <c r="AA107" s="82"/>
      <c r="AB107" s="83"/>
      <c r="AC107" s="84"/>
      <c r="AD107" s="84"/>
      <c r="AE107" s="85"/>
      <c r="AF107" s="50"/>
      <c r="AG107" s="51"/>
      <c r="AH107" s="51"/>
      <c r="AI107" s="51"/>
      <c r="AJ107" s="51"/>
      <c r="AK107" s="51"/>
      <c r="AL107" s="52"/>
    </row>
    <row r="108" spans="1:38" ht="76.5" customHeight="1">
      <c r="A108" s="71">
        <v>99</v>
      </c>
      <c r="B108" s="72"/>
      <c r="C108" s="72"/>
      <c r="D108" s="88" t="s">
        <v>90</v>
      </c>
      <c r="E108" s="89">
        <v>0.2</v>
      </c>
      <c r="F108" s="74" t="str">
        <f>'[1]Formulacion_POA '!F105</f>
        <v>Realizar mensualmente la  publicación interna del notisolidario con las principales acciones desarrolladas por la Supersolidaria</v>
      </c>
      <c r="G108" s="75" t="str">
        <f>'[1]Formulacion_POA '!G105</f>
        <v>Oficina de Comunicaciones</v>
      </c>
      <c r="H108" s="75" t="str">
        <f>'[1]Formulacion_POA '!H105</f>
        <v>(N° de publicaciones internas ejecutadas/ N° de publicaciones internas programadas)</v>
      </c>
      <c r="I108" s="75">
        <f>'[1]Formulacion_POA '!I105</f>
        <v>12</v>
      </c>
      <c r="J108" s="75">
        <f t="shared" si="0"/>
        <v>12</v>
      </c>
      <c r="K108" s="76">
        <f>'[1]Formulacion_POA '!J105</f>
        <v>0.3</v>
      </c>
      <c r="L108" s="77">
        <f>'[1]Formulacion_POA '!K105</f>
        <v>43130</v>
      </c>
      <c r="M108" s="78">
        <f>'[1]Formulacion_POA '!L105</f>
        <v>43465</v>
      </c>
      <c r="N108" s="79">
        <f>'[1]F-TRI-1'!M106</f>
        <v>3</v>
      </c>
      <c r="O108" s="76">
        <f>'[1]F-TRI-1'!N106</f>
        <v>0.25</v>
      </c>
      <c r="P108" s="63">
        <f>'[1]F-TRI-2'!M106</f>
        <v>3</v>
      </c>
      <c r="Q108" s="76">
        <f>'[1]F-TRI-2'!N106</f>
        <v>0.25</v>
      </c>
      <c r="R108" s="75">
        <f>'[1]F-TRI-3'!M106</f>
        <v>3</v>
      </c>
      <c r="S108" s="76">
        <f>'[1]F-TRI-3'!N106</f>
        <v>0.25</v>
      </c>
      <c r="T108" s="75">
        <f>'[1]F-TRI-4'!M106</f>
        <v>0</v>
      </c>
      <c r="U108" s="76">
        <f>'[1]F-TRI-4'!N106</f>
        <v>0</v>
      </c>
      <c r="V108" s="90">
        <f t="shared" si="16"/>
        <v>9</v>
      </c>
      <c r="W108" s="81">
        <f t="shared" si="16"/>
        <v>0.75</v>
      </c>
      <c r="X108" s="105">
        <v>0</v>
      </c>
      <c r="Y108" s="106">
        <f>SUM('[1]F-TRI-1'!Q106+'[1]F-TRI-2'!Q106+'[1]F-TRI-3'!Q106+'[1]F-TRI-4'!Q106)</f>
        <v>0</v>
      </c>
      <c r="Z108" s="81">
        <f t="shared" si="9"/>
        <v>0</v>
      </c>
      <c r="AA108" s="82"/>
      <c r="AB108" s="83"/>
      <c r="AC108" s="84"/>
      <c r="AD108" s="84"/>
      <c r="AE108" s="85"/>
      <c r="AF108" s="50"/>
      <c r="AG108" s="51"/>
      <c r="AH108" s="51"/>
      <c r="AI108" s="51"/>
      <c r="AJ108" s="51"/>
      <c r="AK108" s="51"/>
      <c r="AL108" s="52"/>
    </row>
    <row r="109" spans="1:38" ht="76.5" customHeight="1">
      <c r="A109" s="71">
        <v>100</v>
      </c>
      <c r="B109" s="72"/>
      <c r="C109" s="72"/>
      <c r="D109" s="72"/>
      <c r="E109" s="73"/>
      <c r="F109" s="157" t="str">
        <f>'[1]Formulacion_POA '!F106</f>
        <v>Difusión de las acciones desarrolladas por la Supersolidaria a través de la cartelera electrónica.</v>
      </c>
      <c r="G109" s="75" t="str">
        <f>'[1]Formulacion_POA '!G106</f>
        <v>Oficina de Comunicaciones</v>
      </c>
      <c r="H109" s="75" t="str">
        <f>'[1]Formulacion_POA '!H106</f>
        <v>(N° de difusiones internas ejecutadas/ N° de difusiones internas programadas)</v>
      </c>
      <c r="I109" s="75">
        <f>'[1]Formulacion_POA '!I106</f>
        <v>52</v>
      </c>
      <c r="J109" s="75">
        <f t="shared" si="0"/>
        <v>52</v>
      </c>
      <c r="K109" s="76">
        <f>'[1]Formulacion_POA '!J106</f>
        <v>0.3</v>
      </c>
      <c r="L109" s="77">
        <f>'[1]Formulacion_POA '!K106</f>
        <v>43101</v>
      </c>
      <c r="M109" s="78">
        <f>'[1]Formulacion_POA '!L106</f>
        <v>43465</v>
      </c>
      <c r="N109" s="79">
        <f>'[1]F-TRI-1'!M107</f>
        <v>30</v>
      </c>
      <c r="O109" s="76">
        <f>'[1]F-TRI-1'!N107</f>
        <v>0.57692307692307687</v>
      </c>
      <c r="P109" s="63">
        <f>'[1]F-TRI-2'!M107</f>
        <v>8</v>
      </c>
      <c r="Q109" s="76">
        <f>'[1]F-TRI-2'!N107</f>
        <v>0.15384615384615385</v>
      </c>
      <c r="R109" s="75">
        <f>'[1]F-TRI-3'!M107</f>
        <v>14</v>
      </c>
      <c r="S109" s="76">
        <f>'[1]F-TRI-3'!N107</f>
        <v>0.26923076923076922</v>
      </c>
      <c r="T109" s="75">
        <f>'[1]F-TRI-4'!M107</f>
        <v>0</v>
      </c>
      <c r="U109" s="76">
        <f>'[1]F-TRI-4'!N107</f>
        <v>0</v>
      </c>
      <c r="V109" s="90">
        <f t="shared" si="16"/>
        <v>52</v>
      </c>
      <c r="W109" s="81">
        <f t="shared" si="16"/>
        <v>1</v>
      </c>
      <c r="X109" s="105">
        <v>0</v>
      </c>
      <c r="Y109" s="106">
        <f>SUM('[1]F-TRI-1'!Q107+'[1]F-TRI-2'!Q107+'[1]F-TRI-3'!Q107+'[1]F-TRI-4'!Q107)</f>
        <v>0</v>
      </c>
      <c r="Z109" s="81">
        <f t="shared" si="9"/>
        <v>0</v>
      </c>
      <c r="AA109" s="82"/>
      <c r="AB109" s="83"/>
      <c r="AC109" s="84"/>
      <c r="AD109" s="84"/>
      <c r="AE109" s="85"/>
      <c r="AF109" s="50"/>
      <c r="AG109" s="51"/>
      <c r="AH109" s="51"/>
      <c r="AI109" s="51"/>
      <c r="AJ109" s="51"/>
      <c r="AK109" s="51"/>
      <c r="AL109" s="52"/>
    </row>
    <row r="110" spans="1:38" ht="76.5" customHeight="1">
      <c r="A110" s="71">
        <v>101</v>
      </c>
      <c r="B110" s="72"/>
      <c r="C110" s="72"/>
      <c r="D110" s="86"/>
      <c r="E110" s="87"/>
      <c r="F110" s="157" t="str">
        <f>'[1]Formulacion_POA '!F107</f>
        <v>Actualizar la intranet de la entidad con las principales acciones desarrolladas por la Supersolidaria</v>
      </c>
      <c r="G110" s="75" t="str">
        <f>'[1]Formulacion_POA '!G107</f>
        <v>Oficina de Comunicaciones</v>
      </c>
      <c r="H110" s="75" t="str">
        <f>'[1]Formulacion_POA '!H107</f>
        <v>(N° de actualizaciones a la intranet/ N° de actualizaciones a la intranet programadas)</v>
      </c>
      <c r="I110" s="75">
        <f>'[1]Formulacion_POA '!I107</f>
        <v>52</v>
      </c>
      <c r="J110" s="75">
        <f t="shared" si="0"/>
        <v>52</v>
      </c>
      <c r="K110" s="76">
        <f>'[1]Formulacion_POA '!J107</f>
        <v>0.4</v>
      </c>
      <c r="L110" s="77">
        <f>'[1]Formulacion_POA '!K107</f>
        <v>43101</v>
      </c>
      <c r="M110" s="78">
        <f>'[1]Formulacion_POA '!L107</f>
        <v>43465</v>
      </c>
      <c r="N110" s="79">
        <f>'[1]F-TRI-1'!M108</f>
        <v>12</v>
      </c>
      <c r="O110" s="76">
        <f>'[1]F-TRI-1'!N108</f>
        <v>0.23076923076923078</v>
      </c>
      <c r="P110" s="63">
        <f>'[1]F-TRI-2'!M108</f>
        <v>9</v>
      </c>
      <c r="Q110" s="76">
        <f>'[1]F-TRI-2'!N108</f>
        <v>0.17307692307692307</v>
      </c>
      <c r="R110" s="75">
        <f>'[1]F-TRI-3'!M108</f>
        <v>26</v>
      </c>
      <c r="S110" s="76">
        <f>'[1]F-TRI-3'!N108</f>
        <v>0.5</v>
      </c>
      <c r="T110" s="75">
        <f>'[1]F-TRI-4'!M108</f>
        <v>0</v>
      </c>
      <c r="U110" s="76">
        <f>'[1]F-TRI-4'!N108</f>
        <v>0</v>
      </c>
      <c r="V110" s="90">
        <f t="shared" si="16"/>
        <v>47</v>
      </c>
      <c r="W110" s="81">
        <f t="shared" si="16"/>
        <v>0.90384615384615385</v>
      </c>
      <c r="X110" s="105">
        <v>0</v>
      </c>
      <c r="Y110" s="106">
        <f>SUM('[1]F-TRI-1'!Q108+'[1]F-TRI-2'!Q108+'[1]F-TRI-3'!Q108+'[1]F-TRI-4'!Q108)</f>
        <v>0</v>
      </c>
      <c r="Z110" s="81">
        <f t="shared" si="9"/>
        <v>0</v>
      </c>
      <c r="AA110" s="82"/>
      <c r="AB110" s="83"/>
      <c r="AC110" s="84"/>
      <c r="AD110" s="84"/>
      <c r="AE110" s="85"/>
      <c r="AF110" s="50"/>
      <c r="AG110" s="51"/>
      <c r="AH110" s="51"/>
      <c r="AI110" s="51"/>
      <c r="AJ110" s="51"/>
      <c r="AK110" s="51"/>
      <c r="AL110" s="52"/>
    </row>
    <row r="111" spans="1:38" ht="76.5" customHeight="1">
      <c r="A111" s="71">
        <v>102</v>
      </c>
      <c r="B111" s="72"/>
      <c r="C111" s="72"/>
      <c r="D111" s="104" t="s">
        <v>91</v>
      </c>
      <c r="E111" s="81">
        <v>0.2</v>
      </c>
      <c r="F111" s="157" t="str">
        <f>'[1]Formulacion_POA '!F108</f>
        <v xml:space="preserve">Participar activamente en los espacios convocados con las demás instituciones y con los gremios del sector </v>
      </c>
      <c r="G111" s="75" t="str">
        <f>'[1]Formulacion_POA '!G108</f>
        <v>Despacho</v>
      </c>
      <c r="H111" s="75" t="str">
        <f>'[1]Formulacion_POA '!H108</f>
        <v>Nº de espacios en los que se participó/No de espacios a los que fue convocada la entidad</v>
      </c>
      <c r="I111" s="75">
        <f>'[1]Formulacion_POA '!I108</f>
        <v>5</v>
      </c>
      <c r="J111" s="75">
        <f t="shared" si="0"/>
        <v>5</v>
      </c>
      <c r="K111" s="76">
        <f>'[1]Formulacion_POA '!J108</f>
        <v>1</v>
      </c>
      <c r="L111" s="77">
        <f>'[1]Formulacion_POA '!K108</f>
        <v>43132</v>
      </c>
      <c r="M111" s="78">
        <f>'[1]Formulacion_POA '!L108</f>
        <v>43464</v>
      </c>
      <c r="N111" s="79">
        <f>'[1]F-TRI-1'!M109</f>
        <v>2</v>
      </c>
      <c r="O111" s="76">
        <f>'[1]F-TRI-1'!N109</f>
        <v>0.4</v>
      </c>
      <c r="P111" s="63">
        <f>'[1]F-TRI-2'!M109</f>
        <v>3</v>
      </c>
      <c r="Q111" s="76">
        <f>'[1]F-TRI-2'!N109</f>
        <v>0.6</v>
      </c>
      <c r="R111" s="75">
        <f>'[1]F-TRI-3'!M109</f>
        <v>0</v>
      </c>
      <c r="S111" s="76">
        <f>'[1]F-TRI-3'!N109</f>
        <v>0</v>
      </c>
      <c r="T111" s="75">
        <f>'[1]F-TRI-4'!M109</f>
        <v>0</v>
      </c>
      <c r="U111" s="76">
        <f>'[1]F-TRI-4'!N109</f>
        <v>0</v>
      </c>
      <c r="V111" s="90">
        <f t="shared" si="16"/>
        <v>5</v>
      </c>
      <c r="W111" s="81">
        <f t="shared" si="16"/>
        <v>1</v>
      </c>
      <c r="X111" s="105">
        <v>0</v>
      </c>
      <c r="Y111" s="106">
        <f>SUM('[1]F-TRI-1'!Q109+'[1]F-TRI-2'!Q109+'[1]F-TRI-3'!Q109+'[1]F-TRI-4'!Q109)</f>
        <v>0</v>
      </c>
      <c r="Z111" s="81">
        <f t="shared" si="9"/>
        <v>0</v>
      </c>
      <c r="AA111" s="82"/>
      <c r="AB111" s="83"/>
      <c r="AC111" s="84"/>
      <c r="AD111" s="84"/>
      <c r="AE111" s="85"/>
      <c r="AF111" s="50"/>
      <c r="AG111" s="51"/>
      <c r="AH111" s="51"/>
      <c r="AI111" s="51"/>
      <c r="AJ111" s="51"/>
      <c r="AK111" s="51"/>
      <c r="AL111" s="52"/>
    </row>
    <row r="112" spans="1:38" ht="128.25" customHeight="1" thickBot="1">
      <c r="A112" s="145">
        <v>103</v>
      </c>
      <c r="B112" s="44"/>
      <c r="C112" s="44"/>
      <c r="D112" s="149" t="s">
        <v>92</v>
      </c>
      <c r="E112" s="112">
        <v>0.2</v>
      </c>
      <c r="F112" s="158" t="str">
        <f>'[1]Formulacion_POA '!F109</f>
        <v>Promover alianzas estratégicas y de cooperación técnica con organizaciones internacionales.</v>
      </c>
      <c r="G112" s="114" t="str">
        <f>'[1]Formulacion_POA '!G109</f>
        <v>Despacho</v>
      </c>
      <c r="H112" s="114" t="str">
        <f>'[1]Formulacion_POA '!H109</f>
        <v>(No de promociones realizadas / No de promociones programadas)</v>
      </c>
      <c r="I112" s="151">
        <f>'[1]Formulacion_POA '!I109</f>
        <v>1</v>
      </c>
      <c r="J112" s="151">
        <f t="shared" si="0"/>
        <v>1</v>
      </c>
      <c r="K112" s="115">
        <f>'[1]Formulacion_POA '!J109</f>
        <v>1</v>
      </c>
      <c r="L112" s="116">
        <f>'[1]Formulacion_POA '!K109</f>
        <v>43132</v>
      </c>
      <c r="M112" s="117">
        <f>'[1]Formulacion_POA '!L109</f>
        <v>43464</v>
      </c>
      <c r="N112" s="118">
        <f>'[1]F-TRI-1'!M110</f>
        <v>0</v>
      </c>
      <c r="O112" s="115">
        <f>'[1]F-TRI-1'!N110</f>
        <v>0</v>
      </c>
      <c r="P112" s="63">
        <f>'[1]F-TRI-2'!M110</f>
        <v>0</v>
      </c>
      <c r="Q112" s="115">
        <f>'[1]F-TRI-2'!N110</f>
        <v>0</v>
      </c>
      <c r="R112" s="114">
        <f>'[1]F-TRI-3'!M110</f>
        <v>0</v>
      </c>
      <c r="S112" s="115">
        <f>'[1]F-TRI-3'!N110</f>
        <v>0</v>
      </c>
      <c r="T112" s="114">
        <f>'[1]F-TRI-4'!M110</f>
        <v>0</v>
      </c>
      <c r="U112" s="115">
        <f>'[1]F-TRI-4'!N110</f>
        <v>0</v>
      </c>
      <c r="V112" s="151">
        <f t="shared" si="16"/>
        <v>0</v>
      </c>
      <c r="W112" s="112">
        <f t="shared" si="16"/>
        <v>0</v>
      </c>
      <c r="X112" s="119">
        <v>0</v>
      </c>
      <c r="Y112" s="120">
        <f>SUM('[1]F-TRI-1'!Q110+'[1]F-TRI-2'!Q110+'[1]F-TRI-3'!Q110+'[1]F-TRI-4'!Q110)</f>
        <v>0</v>
      </c>
      <c r="Z112" s="112">
        <f t="shared" si="9"/>
        <v>0</v>
      </c>
      <c r="AA112" s="121"/>
      <c r="AB112" s="122" t="str">
        <f>'[1]F-TRI-3'!T110</f>
        <v xml:space="preserve">Solicitud área: Para medir la promoción de alianzas estratégicas y de cooperación técnica con organizaciones internacionales se utilizó un indicador que no concuerda con la actividad, de tal forma que se solicitó su ajuste así: (No. de promociones realizadas/ No. de promociones programadas).
Aprobación comité: 
Fórmula del Indicador: (No. de promociones realizadas/ No. de promociones programadas).
</v>
      </c>
      <c r="AC112" s="123"/>
      <c r="AD112" s="123"/>
      <c r="AE112" s="124" t="s">
        <v>113</v>
      </c>
      <c r="AF112" s="50"/>
      <c r="AG112" s="51"/>
      <c r="AH112" s="51"/>
      <c r="AI112" s="51"/>
      <c r="AJ112" s="51"/>
      <c r="AK112" s="51"/>
      <c r="AL112" s="52"/>
    </row>
    <row r="113" spans="1:38" ht="77.25" customHeight="1">
      <c r="A113" s="53">
        <v>104</v>
      </c>
      <c r="B113" s="159" t="s">
        <v>93</v>
      </c>
      <c r="C113" s="159" t="s">
        <v>94</v>
      </c>
      <c r="D113" s="160" t="s">
        <v>95</v>
      </c>
      <c r="E113" s="161">
        <v>0.5</v>
      </c>
      <c r="F113" s="162" t="str">
        <f>'[1]Formulacion_POA '!F110</f>
        <v xml:space="preserve">Proveer los cargos vacantes para el fortalecimiento de las áreas de la Superintendencia </v>
      </c>
      <c r="G113" s="163" t="str">
        <f>'[1]Formulacion_POA '!G110</f>
        <v>Secretaría General</v>
      </c>
      <c r="H113" s="163" t="str">
        <f>'[1]Formulacion_POA '!H110</f>
        <v>(N° de cargos provistos / N° de cargos vacantes)</v>
      </c>
      <c r="I113" s="163">
        <f>'[1]Formulacion_POA '!I110</f>
        <v>48</v>
      </c>
      <c r="J113" s="163">
        <f t="shared" si="0"/>
        <v>48</v>
      </c>
      <c r="K113" s="164">
        <f>'[1]Formulacion_POA '!J110</f>
        <v>0.3</v>
      </c>
      <c r="L113" s="165">
        <f>'[1]Formulacion_POA '!K110</f>
        <v>43269</v>
      </c>
      <c r="M113" s="166">
        <f>'[1]Formulacion_POA '!L110</f>
        <v>43465</v>
      </c>
      <c r="N113" s="167">
        <f>'[1]F-TRI-1'!M111</f>
        <v>0</v>
      </c>
      <c r="O113" s="164">
        <f>'[1]F-TRI-1'!N111</f>
        <v>0</v>
      </c>
      <c r="P113" s="63">
        <f>'[1]F-TRI-2'!M111</f>
        <v>0</v>
      </c>
      <c r="Q113" s="164">
        <f>'[1]F-TRI-2'!N111</f>
        <v>0</v>
      </c>
      <c r="R113" s="163">
        <f>'[1]F-TRI-3'!M111</f>
        <v>0</v>
      </c>
      <c r="S113" s="164">
        <f>'[1]F-TRI-3'!N111</f>
        <v>0</v>
      </c>
      <c r="T113" s="163">
        <f>'[1]F-TRI-4'!M111</f>
        <v>0</v>
      </c>
      <c r="U113" s="164">
        <f>'[1]F-TRI-4'!N111</f>
        <v>0</v>
      </c>
      <c r="V113" s="168">
        <f t="shared" si="16"/>
        <v>0</v>
      </c>
      <c r="W113" s="169">
        <f t="shared" si="16"/>
        <v>0</v>
      </c>
      <c r="X113" s="170">
        <v>0</v>
      </c>
      <c r="Y113" s="171">
        <f>SUM('[1]F-TRI-1'!Q111+'[1]F-TRI-2'!Q111+'[1]F-TRI-3'!Q111+'[1]F-TRI-4'!Q111)</f>
        <v>0</v>
      </c>
      <c r="Z113" s="169">
        <f t="shared" si="9"/>
        <v>0</v>
      </c>
      <c r="AA113" s="172"/>
      <c r="AB113" s="196" t="str">
        <f>'[1]F-TRI-3'!T111</f>
        <v xml:space="preserve">Solicitud área: Se solicitó ampliar la fecha de terminación de esta actividad a 31/12/2018. .
Aprobación comité:
Fecha de finalización: 31-dic-18
</v>
      </c>
      <c r="AC113" s="174"/>
      <c r="AD113" s="174"/>
      <c r="AE113" s="175" t="s">
        <v>113</v>
      </c>
      <c r="AF113" s="50"/>
      <c r="AG113" s="51"/>
      <c r="AH113" s="51"/>
      <c r="AI113" s="51"/>
      <c r="AJ113" s="51"/>
      <c r="AK113" s="51"/>
      <c r="AL113" s="52"/>
    </row>
    <row r="114" spans="1:38" ht="76.5" customHeight="1">
      <c r="A114" s="71">
        <v>105</v>
      </c>
      <c r="B114" s="72"/>
      <c r="C114" s="72"/>
      <c r="D114" s="72"/>
      <c r="E114" s="73"/>
      <c r="F114" s="74" t="str">
        <f>'[1]Formulacion_POA '!F111</f>
        <v xml:space="preserve">Actualizar la guía de situaciones administrativas </v>
      </c>
      <c r="G114" s="75" t="str">
        <f>'[1]Formulacion_POA '!G111</f>
        <v>Secretaría General</v>
      </c>
      <c r="H114" s="75" t="str">
        <f>'[1]Formulacion_POA '!H111</f>
        <v>Guía actualizada</v>
      </c>
      <c r="I114" s="75">
        <f>'[1]Formulacion_POA '!I111</f>
        <v>1</v>
      </c>
      <c r="J114" s="75">
        <f t="shared" si="0"/>
        <v>1</v>
      </c>
      <c r="K114" s="76">
        <f>'[1]Formulacion_POA '!J111</f>
        <v>0.4</v>
      </c>
      <c r="L114" s="77">
        <f>'[1]Formulacion_POA '!K111</f>
        <v>43160</v>
      </c>
      <c r="M114" s="78">
        <f>'[1]Formulacion_POA '!L111</f>
        <v>43251</v>
      </c>
      <c r="N114" s="79">
        <f>'[1]F-TRI-1'!M112</f>
        <v>0</v>
      </c>
      <c r="O114" s="76">
        <f>'[1]F-TRI-1'!N112</f>
        <v>0</v>
      </c>
      <c r="P114" s="91">
        <f>'[1]F-TRI-2'!M112</f>
        <v>0.75</v>
      </c>
      <c r="Q114" s="76">
        <f>'[1]F-TRI-2'!N112</f>
        <v>0.75</v>
      </c>
      <c r="R114" s="75">
        <f>'[1]F-TRI-3'!M112</f>
        <v>0.25</v>
      </c>
      <c r="S114" s="76">
        <f>'[1]F-TRI-3'!N112</f>
        <v>0.25</v>
      </c>
      <c r="T114" s="75">
        <f>'[1]F-TRI-4'!M112</f>
        <v>0</v>
      </c>
      <c r="U114" s="76">
        <f>'[1]F-TRI-4'!N112</f>
        <v>0</v>
      </c>
      <c r="V114" s="137">
        <f t="shared" si="16"/>
        <v>1</v>
      </c>
      <c r="W114" s="81">
        <f t="shared" si="16"/>
        <v>1</v>
      </c>
      <c r="X114" s="105">
        <v>0</v>
      </c>
      <c r="Y114" s="106">
        <f>SUM('[1]F-TRI-1'!Q112+'[1]F-TRI-2'!Q112+'[1]F-TRI-3'!Q112+'[1]F-TRI-4'!Q112)</f>
        <v>0</v>
      </c>
      <c r="Z114" s="81">
        <f t="shared" si="9"/>
        <v>0</v>
      </c>
      <c r="AA114" s="82"/>
      <c r="AB114" s="83"/>
      <c r="AC114" s="84"/>
      <c r="AD114" s="84"/>
      <c r="AE114" s="85"/>
      <c r="AF114" s="50"/>
      <c r="AG114" s="51"/>
      <c r="AH114" s="51"/>
      <c r="AI114" s="51"/>
      <c r="AJ114" s="51"/>
      <c r="AK114" s="51"/>
      <c r="AL114" s="52"/>
    </row>
    <row r="115" spans="1:38" ht="76.5" customHeight="1">
      <c r="A115" s="71">
        <v>106</v>
      </c>
      <c r="B115" s="72"/>
      <c r="C115" s="72"/>
      <c r="D115" s="72"/>
      <c r="E115" s="73"/>
      <c r="F115" s="74" t="str">
        <f>'[1]Formulacion_POA '!F112</f>
        <v xml:space="preserve">Actualizar el procedimiento de talento humano </v>
      </c>
      <c r="G115" s="75" t="str">
        <f>'[1]Formulacion_POA '!G112</f>
        <v>Secretaría General</v>
      </c>
      <c r="H115" s="75" t="str">
        <f>'[1]Formulacion_POA '!H112</f>
        <v xml:space="preserve">Procedimiento actualizado </v>
      </c>
      <c r="I115" s="75">
        <f>'[1]Formulacion_POA '!I112</f>
        <v>1</v>
      </c>
      <c r="J115" s="75">
        <f t="shared" si="0"/>
        <v>1</v>
      </c>
      <c r="K115" s="76">
        <f>'[1]Formulacion_POA '!J112</f>
        <v>0.2</v>
      </c>
      <c r="L115" s="77">
        <f>'[1]Formulacion_POA '!K112</f>
        <v>43160</v>
      </c>
      <c r="M115" s="78">
        <f>'[1]Formulacion_POA '!L112</f>
        <v>43465</v>
      </c>
      <c r="N115" s="79">
        <f>'[1]F-TRI-1'!M113</f>
        <v>0</v>
      </c>
      <c r="O115" s="76">
        <f>'[1]F-TRI-1'!N113</f>
        <v>0</v>
      </c>
      <c r="P115" s="91">
        <f>'[1]F-TRI-2'!M113</f>
        <v>0.75</v>
      </c>
      <c r="Q115" s="76">
        <f>'[1]F-TRI-2'!N113</f>
        <v>0.75</v>
      </c>
      <c r="R115" s="75">
        <f>'[1]F-TRI-3'!M113</f>
        <v>0</v>
      </c>
      <c r="S115" s="76">
        <f>'[1]F-TRI-3'!N113</f>
        <v>0</v>
      </c>
      <c r="T115" s="75">
        <f>'[1]F-TRI-4'!M113</f>
        <v>0</v>
      </c>
      <c r="U115" s="76">
        <f>'[1]F-TRI-4'!N113</f>
        <v>0</v>
      </c>
      <c r="V115" s="137">
        <f t="shared" si="16"/>
        <v>0.75</v>
      </c>
      <c r="W115" s="81">
        <f t="shared" si="16"/>
        <v>0.75</v>
      </c>
      <c r="X115" s="105">
        <v>0</v>
      </c>
      <c r="Y115" s="106">
        <f>SUM('[1]F-TRI-1'!Q113+'[1]F-TRI-2'!Q113+'[1]F-TRI-3'!Q113+'[1]F-TRI-4'!Q113)</f>
        <v>0</v>
      </c>
      <c r="Z115" s="81">
        <f t="shared" si="9"/>
        <v>0</v>
      </c>
      <c r="AA115" s="82"/>
      <c r="AB115" s="83" t="str">
        <f>'[1]F-TRI-3'!T113</f>
        <v xml:space="preserve">Solicitud área: Se solicitó ampliar fecha de finalización al 31/12/2018, teniendo en cuenta que se incluirán  formatos adicionales de Talento Humano.
Aprobación comité:Fecha de finalización al 31/12/2018 </v>
      </c>
      <c r="AC115" s="84"/>
      <c r="AD115" s="84"/>
      <c r="AE115" s="85" t="s">
        <v>113</v>
      </c>
      <c r="AF115" s="50"/>
      <c r="AG115" s="51"/>
      <c r="AH115" s="51"/>
      <c r="AI115" s="51"/>
      <c r="AJ115" s="51"/>
      <c r="AK115" s="51"/>
      <c r="AL115" s="52"/>
    </row>
    <row r="116" spans="1:38" ht="76.5" customHeight="1">
      <c r="A116" s="71">
        <v>107</v>
      </c>
      <c r="B116" s="72"/>
      <c r="C116" s="72"/>
      <c r="D116" s="86"/>
      <c r="E116" s="87"/>
      <c r="F116" s="74" t="str">
        <f>'[1]Formulacion_POA '!F113</f>
        <v>Realizar el proceso de inducción y reinducción de los funcionarios y contratistas de la Superintendencia</v>
      </c>
      <c r="G116" s="75" t="str">
        <f>'[1]Formulacion_POA '!G113</f>
        <v>Secretaría General</v>
      </c>
      <c r="H116" s="75" t="str">
        <f>'[1]Formulacion_POA '!H113</f>
        <v xml:space="preserve">(N° de servidores contratados / N° de servidores capacitados) </v>
      </c>
      <c r="I116" s="76">
        <f>'[1]Formulacion_POA '!I113</f>
        <v>1</v>
      </c>
      <c r="J116" s="76">
        <f t="shared" si="0"/>
        <v>1</v>
      </c>
      <c r="K116" s="76">
        <f>'[1]Formulacion_POA '!J113</f>
        <v>0.1</v>
      </c>
      <c r="L116" s="77">
        <f>'[1]Formulacion_POA '!K113</f>
        <v>43132</v>
      </c>
      <c r="M116" s="78">
        <f>'[1]Formulacion_POA '!L113</f>
        <v>43465</v>
      </c>
      <c r="N116" s="97">
        <f>IF(O116=25%,100%,'[1]F-TRI-3'!I114)</f>
        <v>1</v>
      </c>
      <c r="O116" s="98">
        <f>'[1]F-TRI-1'!N114</f>
        <v>0.25</v>
      </c>
      <c r="P116" s="98">
        <f>IF(Q116=25%,100%,'[1]F-TRI-3'!K114)</f>
        <v>1</v>
      </c>
      <c r="Q116" s="98">
        <f>'[1]F-TRI-2'!N114</f>
        <v>0.25</v>
      </c>
      <c r="R116" s="98">
        <f>IF(S116=25%,100%,'[1]F-TRI-3'!M114)</f>
        <v>1</v>
      </c>
      <c r="S116" s="98">
        <f>'[1]F-TRI-3'!N114</f>
        <v>0.25</v>
      </c>
      <c r="T116" s="75">
        <f>'[1]F-TRI-4'!M114</f>
        <v>0</v>
      </c>
      <c r="U116" s="76">
        <f>'[1]F-TRI-4'!N114</f>
        <v>0</v>
      </c>
      <c r="V116" s="76">
        <f>(N116+P116+R116+T116)/4</f>
        <v>0.75</v>
      </c>
      <c r="W116" s="81">
        <f>O116+Q116+S116+U116</f>
        <v>0.75</v>
      </c>
      <c r="X116" s="105">
        <v>0</v>
      </c>
      <c r="Y116" s="106">
        <f>SUM('[1]F-TRI-1'!Q114+'[1]F-TRI-2'!Q114+'[1]F-TRI-3'!Q114+'[1]F-TRI-4'!Q114)</f>
        <v>0</v>
      </c>
      <c r="Z116" s="81">
        <f t="shared" si="9"/>
        <v>0</v>
      </c>
      <c r="AA116" s="82"/>
      <c r="AB116" s="83"/>
      <c r="AC116" s="84"/>
      <c r="AD116" s="84"/>
      <c r="AE116" s="85"/>
      <c r="AF116" s="50"/>
      <c r="AG116" s="51"/>
      <c r="AH116" s="51"/>
      <c r="AI116" s="51"/>
      <c r="AJ116" s="51"/>
      <c r="AK116" s="51"/>
      <c r="AL116" s="52"/>
    </row>
    <row r="117" spans="1:38" ht="122.25" customHeight="1">
      <c r="A117" s="71">
        <v>108</v>
      </c>
      <c r="B117" s="72"/>
      <c r="C117" s="72"/>
      <c r="D117" s="104" t="s">
        <v>96</v>
      </c>
      <c r="E117" s="81">
        <v>0.1</v>
      </c>
      <c r="F117" s="157" t="str">
        <f>'[1]Formulacion_POA '!F114</f>
        <v>Elaborar y adoptar el modelo de evaluación de gestión.</v>
      </c>
      <c r="G117" s="75" t="str">
        <f>'[1]Formulacion_POA '!G114</f>
        <v>Secretaría General</v>
      </c>
      <c r="H117" s="75" t="str">
        <f>'[1]Formulacion_POA '!H114</f>
        <v xml:space="preserve">Modelo de evaluación de gestión adoptado </v>
      </c>
      <c r="I117" s="90">
        <f>'[1]Formulacion_POA '!I114</f>
        <v>1</v>
      </c>
      <c r="J117" s="90">
        <f t="shared" si="0"/>
        <v>1</v>
      </c>
      <c r="K117" s="76">
        <f>'[1]Formulacion_POA '!J114</f>
        <v>1</v>
      </c>
      <c r="L117" s="77">
        <f>'[1]Formulacion_POA '!K114</f>
        <v>43374</v>
      </c>
      <c r="M117" s="78">
        <f>'[1]Formulacion_POA '!L114</f>
        <v>43465</v>
      </c>
      <c r="N117" s="79">
        <f>'[1]F-TRI-1'!M115</f>
        <v>0</v>
      </c>
      <c r="O117" s="76">
        <f>'[1]F-TRI-1'!N115</f>
        <v>0</v>
      </c>
      <c r="P117" s="94">
        <f>'[1]F-TRI-2'!M115</f>
        <v>0</v>
      </c>
      <c r="Q117" s="76">
        <f>'[1]F-TRI-2'!N115</f>
        <v>0</v>
      </c>
      <c r="R117" s="75">
        <f>'[1]F-TRI-3'!M115</f>
        <v>0</v>
      </c>
      <c r="S117" s="76">
        <f>'[1]F-TRI-3'!N115</f>
        <v>0</v>
      </c>
      <c r="T117" s="75">
        <f>'[1]F-TRI-4'!M115</f>
        <v>0</v>
      </c>
      <c r="U117" s="76">
        <f>'[1]F-TRI-4'!N115</f>
        <v>0</v>
      </c>
      <c r="V117" s="90">
        <f t="shared" ref="V117:W128" si="17">N117+P117+R117+T117</f>
        <v>0</v>
      </c>
      <c r="W117" s="81">
        <f t="shared" si="17"/>
        <v>0</v>
      </c>
      <c r="X117" s="105">
        <v>0</v>
      </c>
      <c r="Y117" s="106">
        <f>SUM('[1]F-TRI-1'!Q115+'[1]F-TRI-2'!Q115+'[1]F-TRI-3'!Q115+'[1]F-TRI-4'!Q115)</f>
        <v>0</v>
      </c>
      <c r="Z117" s="81">
        <f t="shared" si="9"/>
        <v>0</v>
      </c>
      <c r="AA117" s="82"/>
      <c r="AB117" s="83" t="str">
        <f>'[1]F-TRI-3'!T115</f>
        <v>Solicitud área:  La dependencia reportó que, “no se alcanzará a terminar la fase de implementación del modelo de evaluación de gestión, motivo por el cual solicitó suprimir la palabra implementación en la actividad”.
Aprobación comité:  
Descripción de la actividad: “Elaborar y adoptar el modelo de evaluación de gestión”.</v>
      </c>
      <c r="AC117" s="84"/>
      <c r="AD117" s="84"/>
      <c r="AE117" s="85" t="s">
        <v>113</v>
      </c>
      <c r="AF117" s="50"/>
      <c r="AG117" s="51"/>
      <c r="AH117" s="51"/>
      <c r="AI117" s="51"/>
      <c r="AJ117" s="51"/>
      <c r="AK117" s="51"/>
      <c r="AL117" s="52"/>
    </row>
    <row r="118" spans="1:38" ht="76.5" customHeight="1">
      <c r="A118" s="71">
        <v>109</v>
      </c>
      <c r="B118" s="72"/>
      <c r="C118" s="72"/>
      <c r="D118" s="88" t="s">
        <v>97</v>
      </c>
      <c r="E118" s="89">
        <v>0.2</v>
      </c>
      <c r="F118" s="74" t="str">
        <f>'[1]Formulacion_POA '!F115</f>
        <v>Realizar entrenamiento en el puesto de trabajo a los servidores encargados o por nuevo nombramiento que pertenecen a la planta de personal</v>
      </c>
      <c r="G118" s="75" t="str">
        <f>'[1]Formulacion_POA '!G115</f>
        <v>Secretaría General</v>
      </c>
      <c r="H118" s="75" t="str">
        <f>'[1]Formulacion_POA '!H115</f>
        <v xml:space="preserve">(N° de servidores encargados o vinculados / N° de entrenamientos realizados </v>
      </c>
      <c r="I118" s="75">
        <f>'[1]Formulacion_POA '!I115</f>
        <v>60</v>
      </c>
      <c r="J118" s="75">
        <f t="shared" si="0"/>
        <v>60</v>
      </c>
      <c r="K118" s="76">
        <f>'[1]Formulacion_POA '!J115</f>
        <v>0.5</v>
      </c>
      <c r="L118" s="77">
        <f>'[1]Formulacion_POA '!K115</f>
        <v>43132</v>
      </c>
      <c r="M118" s="78">
        <f>'[1]Formulacion_POA '!L115</f>
        <v>43465</v>
      </c>
      <c r="N118" s="79">
        <f>'[1]F-TRI-1'!M116</f>
        <v>0</v>
      </c>
      <c r="O118" s="76">
        <f>'[1]F-TRI-1'!N116</f>
        <v>0</v>
      </c>
      <c r="P118" s="63">
        <f>'[1]F-TRI-2'!M116</f>
        <v>40</v>
      </c>
      <c r="Q118" s="76">
        <f>'[1]F-TRI-2'!N116</f>
        <v>0.66666666666666663</v>
      </c>
      <c r="R118" s="75">
        <f>'[1]F-TRI-3'!M116</f>
        <v>0</v>
      </c>
      <c r="S118" s="76">
        <f>'[1]F-TRI-3'!N116</f>
        <v>0</v>
      </c>
      <c r="T118" s="75">
        <f>'[1]F-TRI-4'!M116</f>
        <v>0</v>
      </c>
      <c r="U118" s="76">
        <f>'[1]F-TRI-4'!N116</f>
        <v>0</v>
      </c>
      <c r="V118" s="90">
        <f t="shared" si="17"/>
        <v>40</v>
      </c>
      <c r="W118" s="81">
        <f t="shared" si="17"/>
        <v>0.66666666666666663</v>
      </c>
      <c r="X118" s="105">
        <v>0</v>
      </c>
      <c r="Y118" s="106">
        <f>SUM('[1]F-TRI-1'!Q116+'[1]F-TRI-2'!Q116+'[1]F-TRI-3'!Q116+'[1]F-TRI-4'!Q116)</f>
        <v>0</v>
      </c>
      <c r="Z118" s="81">
        <f t="shared" si="9"/>
        <v>0</v>
      </c>
      <c r="AA118" s="82"/>
      <c r="AB118" s="83"/>
      <c r="AC118" s="84"/>
      <c r="AD118" s="84"/>
      <c r="AE118" s="85"/>
      <c r="AF118" s="50"/>
      <c r="AG118" s="51"/>
      <c r="AH118" s="51"/>
      <c r="AI118" s="51"/>
      <c r="AJ118" s="51"/>
      <c r="AK118" s="51"/>
      <c r="AL118" s="52"/>
    </row>
    <row r="119" spans="1:38" ht="76.5" customHeight="1">
      <c r="A119" s="71">
        <v>110</v>
      </c>
      <c r="B119" s="72"/>
      <c r="C119" s="72"/>
      <c r="D119" s="86"/>
      <c r="E119" s="87"/>
      <c r="F119" s="74" t="str">
        <f>'[1]Formulacion_POA '!F116</f>
        <v>Fortalecer las competencias de los supervisores normas de aseguramiento de la información  NIA</v>
      </c>
      <c r="G119" s="75" t="str">
        <f>'[1]Formulacion_POA '!G116</f>
        <v>Secretaría General</v>
      </c>
      <c r="H119" s="75" t="str">
        <f>'[1]Formulacion_POA '!H116</f>
        <v>(funcionarios capacitados/sobre los programados )</v>
      </c>
      <c r="I119" s="75">
        <f>'[1]Formulacion_POA '!I116</f>
        <v>30</v>
      </c>
      <c r="J119" s="75">
        <f t="shared" si="0"/>
        <v>30</v>
      </c>
      <c r="K119" s="76">
        <f>'[1]Formulacion_POA '!J116</f>
        <v>0.5</v>
      </c>
      <c r="L119" s="77">
        <f>'[1]Formulacion_POA '!K116</f>
        <v>43252</v>
      </c>
      <c r="M119" s="78">
        <f>'[1]Formulacion_POA '!L116</f>
        <v>43465</v>
      </c>
      <c r="N119" s="79">
        <f>'[1]F-TRI-1'!M117</f>
        <v>0</v>
      </c>
      <c r="O119" s="76">
        <f>'[1]F-TRI-1'!N117</f>
        <v>0</v>
      </c>
      <c r="P119" s="63">
        <f>'[1]F-TRI-2'!M117</f>
        <v>0</v>
      </c>
      <c r="Q119" s="76">
        <f>'[1]F-TRI-2'!N117</f>
        <v>0</v>
      </c>
      <c r="R119" s="75">
        <f>'[1]F-TRI-3'!M117</f>
        <v>0</v>
      </c>
      <c r="S119" s="76">
        <f>'[1]F-TRI-3'!N117</f>
        <v>0</v>
      </c>
      <c r="T119" s="75">
        <f>'[1]F-TRI-4'!M117</f>
        <v>0</v>
      </c>
      <c r="U119" s="76">
        <f>'[1]F-TRI-4'!N117</f>
        <v>0</v>
      </c>
      <c r="V119" s="90">
        <f t="shared" si="17"/>
        <v>0</v>
      </c>
      <c r="W119" s="81">
        <f t="shared" si="17"/>
        <v>0</v>
      </c>
      <c r="X119" s="105">
        <v>10000000</v>
      </c>
      <c r="Y119" s="106">
        <f>SUM('[1]F-TRI-1'!Q117+'[1]F-TRI-2'!Q117+'[1]F-TRI-3'!Q117+'[1]F-TRI-4'!Q117)</f>
        <v>0</v>
      </c>
      <c r="Z119" s="81">
        <f t="shared" si="9"/>
        <v>0</v>
      </c>
      <c r="AA119" s="82"/>
      <c r="AB119" s="83"/>
      <c r="AC119" s="84"/>
      <c r="AD119" s="84"/>
      <c r="AE119" s="85"/>
      <c r="AF119" s="50"/>
      <c r="AG119" s="51"/>
      <c r="AH119" s="51"/>
      <c r="AI119" s="51"/>
      <c r="AJ119" s="51"/>
      <c r="AK119" s="51"/>
      <c r="AL119" s="52"/>
    </row>
    <row r="120" spans="1:38" ht="76.5" customHeight="1">
      <c r="A120" s="71">
        <v>111</v>
      </c>
      <c r="B120" s="72"/>
      <c r="C120" s="72"/>
      <c r="D120" s="88" t="s">
        <v>98</v>
      </c>
      <c r="E120" s="89">
        <v>0.2</v>
      </c>
      <c r="F120" s="74" t="str">
        <f>'[1]Formulacion_POA '!F117</f>
        <v>Establecer el Plan Institucional de Capacitación de la Supersolidaria</v>
      </c>
      <c r="G120" s="75" t="str">
        <f>'[1]Formulacion_POA '!G117</f>
        <v>Secretaría General</v>
      </c>
      <c r="H120" s="75" t="str">
        <f>'[1]Formulacion_POA '!H117</f>
        <v>Plan Institucional de Capacitación aprobado</v>
      </c>
      <c r="I120" s="75">
        <f>'[1]Formulacion_POA '!I117</f>
        <v>1</v>
      </c>
      <c r="J120" s="75">
        <f t="shared" si="0"/>
        <v>1</v>
      </c>
      <c r="K120" s="76">
        <f>'[1]Formulacion_POA '!J117</f>
        <v>0.2</v>
      </c>
      <c r="L120" s="77">
        <f>'[1]Formulacion_POA '!K117</f>
        <v>43160</v>
      </c>
      <c r="M120" s="78">
        <f>'[1]Formulacion_POA '!L117</f>
        <v>43465</v>
      </c>
      <c r="N120" s="139">
        <f>'[1]F-TRI-1'!M118</f>
        <v>0.2</v>
      </c>
      <c r="O120" s="76">
        <f>'[1]F-TRI-1'!N118</f>
        <v>0.2</v>
      </c>
      <c r="P120" s="140">
        <f>'[1]F-TRI-2'!M118</f>
        <v>0.5</v>
      </c>
      <c r="Q120" s="76">
        <f>'[1]F-TRI-2'!N118</f>
        <v>0.5</v>
      </c>
      <c r="R120" s="75">
        <f>'[1]F-TRI-3'!M118</f>
        <v>0</v>
      </c>
      <c r="S120" s="76">
        <f>'[1]F-TRI-3'!N118</f>
        <v>0</v>
      </c>
      <c r="T120" s="75">
        <f>'[1]F-TRI-4'!M118</f>
        <v>0</v>
      </c>
      <c r="U120" s="76">
        <f>'[1]F-TRI-4'!N118</f>
        <v>0</v>
      </c>
      <c r="V120" s="92">
        <f t="shared" si="17"/>
        <v>0.7</v>
      </c>
      <c r="W120" s="81">
        <f t="shared" si="17"/>
        <v>0.7</v>
      </c>
      <c r="X120" s="105">
        <v>0</v>
      </c>
      <c r="Y120" s="106">
        <f>SUM('[1]F-TRI-1'!Q118+'[1]F-TRI-2'!Q118+'[1]F-TRI-3'!Q118+'[1]F-TRI-4'!Q118)</f>
        <v>0</v>
      </c>
      <c r="Z120" s="81">
        <f t="shared" si="9"/>
        <v>0</v>
      </c>
      <c r="AA120" s="82"/>
      <c r="AB120" s="83"/>
      <c r="AC120" s="84"/>
      <c r="AD120" s="84"/>
      <c r="AE120" s="85"/>
      <c r="AF120" s="50"/>
      <c r="AG120" s="51"/>
      <c r="AH120" s="51"/>
      <c r="AI120" s="51"/>
      <c r="AJ120" s="51"/>
      <c r="AK120" s="51"/>
      <c r="AL120" s="52"/>
    </row>
    <row r="121" spans="1:38" ht="76.5" customHeight="1">
      <c r="A121" s="71">
        <v>112</v>
      </c>
      <c r="B121" s="72"/>
      <c r="C121" s="86"/>
      <c r="D121" s="86"/>
      <c r="E121" s="87"/>
      <c r="F121" s="74" t="str">
        <f>'[1]Formulacion_POA '!F118</f>
        <v>Ejecutar el Plan Institucional de Capacitación de la Supersolidaria</v>
      </c>
      <c r="G121" s="75" t="str">
        <f>'[1]Formulacion_POA '!G118</f>
        <v>Secretaría General</v>
      </c>
      <c r="H121" s="75" t="str">
        <f>'[1]Formulacion_POA '!H118</f>
        <v xml:space="preserve"> Plan ejecutado</v>
      </c>
      <c r="I121" s="75">
        <f>'[1]Formulacion_POA '!I118</f>
        <v>1</v>
      </c>
      <c r="J121" s="75">
        <f t="shared" si="0"/>
        <v>1</v>
      </c>
      <c r="K121" s="76">
        <f>'[1]Formulacion_POA '!J118</f>
        <v>0.8</v>
      </c>
      <c r="L121" s="77">
        <f>'[1]Formulacion_POA '!K118</f>
        <v>43160</v>
      </c>
      <c r="M121" s="78">
        <f>'[1]Formulacion_POA '!L118</f>
        <v>43465</v>
      </c>
      <c r="N121" s="79">
        <f>'[1]F-TRI-1'!M119</f>
        <v>0</v>
      </c>
      <c r="O121" s="76">
        <f>'[1]F-TRI-1'!N119</f>
        <v>0</v>
      </c>
      <c r="P121" s="63">
        <f>'[1]F-TRI-2'!M119</f>
        <v>0</v>
      </c>
      <c r="Q121" s="76">
        <f>'[1]F-TRI-2'!N119</f>
        <v>0</v>
      </c>
      <c r="R121" s="75">
        <f>'[1]F-TRI-3'!M119</f>
        <v>0</v>
      </c>
      <c r="S121" s="76">
        <f>'[1]F-TRI-3'!N119</f>
        <v>0</v>
      </c>
      <c r="T121" s="75">
        <f>'[1]F-TRI-4'!M119</f>
        <v>0</v>
      </c>
      <c r="U121" s="76">
        <f>'[1]F-TRI-4'!N119</f>
        <v>0</v>
      </c>
      <c r="V121" s="90">
        <f t="shared" si="17"/>
        <v>0</v>
      </c>
      <c r="W121" s="81">
        <f t="shared" si="17"/>
        <v>0</v>
      </c>
      <c r="X121" s="105">
        <v>52000000</v>
      </c>
      <c r="Y121" s="106">
        <f>SUM('[1]F-TRI-1'!Q119+'[1]F-TRI-2'!Q119+'[1]F-TRI-3'!Q119+'[1]F-TRI-4'!Q119)</f>
        <v>0</v>
      </c>
      <c r="Z121" s="81">
        <f t="shared" si="9"/>
        <v>0</v>
      </c>
      <c r="AA121" s="82"/>
      <c r="AB121" s="83"/>
      <c r="AC121" s="84"/>
      <c r="AD121" s="84"/>
      <c r="AE121" s="85"/>
      <c r="AF121" s="50"/>
      <c r="AG121" s="51"/>
      <c r="AH121" s="51"/>
      <c r="AI121" s="51"/>
      <c r="AJ121" s="51"/>
      <c r="AK121" s="51"/>
      <c r="AL121" s="52"/>
    </row>
    <row r="122" spans="1:38" ht="76.5" customHeight="1">
      <c r="A122" s="71">
        <v>113</v>
      </c>
      <c r="B122" s="72"/>
      <c r="C122" s="96" t="s">
        <v>99</v>
      </c>
      <c r="D122" s="88" t="s">
        <v>100</v>
      </c>
      <c r="E122" s="89">
        <v>0.5</v>
      </c>
      <c r="F122" s="74" t="str">
        <f>'[1]Formulacion_POA '!F119</f>
        <v>Establecer el Plan de Bienestar de la Supersolidaria</v>
      </c>
      <c r="G122" s="75" t="str">
        <f>'[1]Formulacion_POA '!G119</f>
        <v>Secretaría General</v>
      </c>
      <c r="H122" s="75" t="str">
        <f>'[1]Formulacion_POA '!H119</f>
        <v>Plan de Bienestar aprobado</v>
      </c>
      <c r="I122" s="75">
        <f>'[1]Formulacion_POA '!I119</f>
        <v>1</v>
      </c>
      <c r="J122" s="75">
        <f t="shared" si="0"/>
        <v>1</v>
      </c>
      <c r="K122" s="76">
        <f>'[1]Formulacion_POA '!J119</f>
        <v>0.2</v>
      </c>
      <c r="L122" s="77">
        <f>'[1]Formulacion_POA '!K119</f>
        <v>43160</v>
      </c>
      <c r="M122" s="78">
        <f>'[1]Formulacion_POA '!L119</f>
        <v>43465</v>
      </c>
      <c r="N122" s="103">
        <f>'[1]F-TRI-1'!M120</f>
        <v>1</v>
      </c>
      <c r="O122" s="76">
        <f>'[1]F-TRI-1'!N120</f>
        <v>1</v>
      </c>
      <c r="P122" s="63">
        <f>'[1]F-TRI-2'!M120</f>
        <v>0</v>
      </c>
      <c r="Q122" s="76">
        <f>'[1]F-TRI-2'!N120</f>
        <v>0</v>
      </c>
      <c r="R122" s="75">
        <f>'[1]F-TRI-3'!M120</f>
        <v>0</v>
      </c>
      <c r="S122" s="76">
        <f>'[1]F-TRI-3'!N120</f>
        <v>0</v>
      </c>
      <c r="T122" s="75">
        <f>'[1]F-TRI-4'!M120</f>
        <v>0</v>
      </c>
      <c r="U122" s="76">
        <f>'[1]F-TRI-4'!N120</f>
        <v>0</v>
      </c>
      <c r="V122" s="90">
        <f t="shared" si="17"/>
        <v>1</v>
      </c>
      <c r="W122" s="81">
        <f t="shared" si="17"/>
        <v>1</v>
      </c>
      <c r="X122" s="105">
        <v>0</v>
      </c>
      <c r="Y122" s="106">
        <f>SUM('[1]F-TRI-1'!Q120+'[1]F-TRI-2'!Q120+'[1]F-TRI-3'!Q120+'[1]F-TRI-4'!Q120)</f>
        <v>0</v>
      </c>
      <c r="Z122" s="81">
        <f t="shared" si="9"/>
        <v>0</v>
      </c>
      <c r="AA122" s="82"/>
      <c r="AB122" s="83"/>
      <c r="AC122" s="84"/>
      <c r="AD122" s="84"/>
      <c r="AE122" s="85"/>
      <c r="AF122" s="50"/>
      <c r="AG122" s="51"/>
      <c r="AH122" s="51"/>
      <c r="AI122" s="51"/>
      <c r="AJ122" s="51"/>
      <c r="AK122" s="51"/>
      <c r="AL122" s="52"/>
    </row>
    <row r="123" spans="1:38" ht="76.5" customHeight="1">
      <c r="A123" s="71">
        <v>114</v>
      </c>
      <c r="B123" s="72"/>
      <c r="C123" s="72"/>
      <c r="D123" s="72"/>
      <c r="E123" s="73"/>
      <c r="F123" s="74" t="str">
        <f>'[1]Formulacion_POA '!F120</f>
        <v>Ejecutar el Plan de Bienestar de la Supersolidaria</v>
      </c>
      <c r="G123" s="75" t="str">
        <f>'[1]Formulacion_POA '!G120</f>
        <v>Secretaría General</v>
      </c>
      <c r="H123" s="75" t="str">
        <f>'[1]Formulacion_POA '!H120</f>
        <v>Plan de Bienestar Plan de bienestar ejecutado</v>
      </c>
      <c r="I123" s="75">
        <f>'[1]Formulacion_POA '!I120</f>
        <v>1</v>
      </c>
      <c r="J123" s="75">
        <f t="shared" si="0"/>
        <v>1</v>
      </c>
      <c r="K123" s="76">
        <f>'[1]Formulacion_POA '!J120</f>
        <v>0.6</v>
      </c>
      <c r="L123" s="77">
        <f>'[1]Formulacion_POA '!K120</f>
        <v>43132</v>
      </c>
      <c r="M123" s="78">
        <f>'[1]Formulacion_POA '!L120</f>
        <v>43465</v>
      </c>
      <c r="N123" s="139">
        <v>0.2</v>
      </c>
      <c r="O123" s="76">
        <f>'[1]F-TRI-1'!N121</f>
        <v>0.2</v>
      </c>
      <c r="P123" s="91">
        <f>'[1]F-TRI-2'!M121</f>
        <v>0.2</v>
      </c>
      <c r="Q123" s="76">
        <f>'[1]F-TRI-2'!N121</f>
        <v>0.2</v>
      </c>
      <c r="R123" s="75">
        <f>'[1]F-TRI-3'!M121</f>
        <v>0.3</v>
      </c>
      <c r="S123" s="76">
        <f>'[1]F-TRI-3'!N121</f>
        <v>0.3</v>
      </c>
      <c r="T123" s="75">
        <f>'[1]F-TRI-4'!M121</f>
        <v>0</v>
      </c>
      <c r="U123" s="76">
        <f>'[1]F-TRI-4'!N121</f>
        <v>0</v>
      </c>
      <c r="V123" s="92">
        <f t="shared" si="17"/>
        <v>0.7</v>
      </c>
      <c r="W123" s="81">
        <f t="shared" si="17"/>
        <v>0.7</v>
      </c>
      <c r="X123" s="105">
        <v>145000000</v>
      </c>
      <c r="Y123" s="106">
        <f>SUM('[1]F-TRI-1'!Q121+'[1]F-TRI-2'!Q121+'[1]F-TRI-3'!Q121+'[1]F-TRI-4'!Q121)</f>
        <v>5000000</v>
      </c>
      <c r="Z123" s="81">
        <f t="shared" si="9"/>
        <v>3.4482758620689655E-2</v>
      </c>
      <c r="AA123" s="82"/>
      <c r="AB123" s="83"/>
      <c r="AC123" s="84"/>
      <c r="AD123" s="84"/>
      <c r="AE123" s="85"/>
      <c r="AF123" s="50"/>
      <c r="AG123" s="51"/>
      <c r="AH123" s="51"/>
      <c r="AI123" s="51"/>
      <c r="AJ123" s="51"/>
      <c r="AK123" s="51"/>
      <c r="AL123" s="52"/>
    </row>
    <row r="124" spans="1:38" ht="103.5" customHeight="1">
      <c r="A124" s="71">
        <v>115</v>
      </c>
      <c r="B124" s="72"/>
      <c r="C124" s="72"/>
      <c r="D124" s="86"/>
      <c r="E124" s="87"/>
      <c r="F124" s="74" t="str">
        <f>'[1]Formulacion_POA '!F121</f>
        <v>Adecuación de puestos de trabajo y divisiones de oficina en los pisos 11 y 15 de propiedad de la Supersolidaria</v>
      </c>
      <c r="G124" s="75" t="str">
        <f>'[1]Formulacion_POA '!G121</f>
        <v>Secretaría General</v>
      </c>
      <c r="H124" s="75" t="str">
        <f>'[1]Formulacion_POA '!H121</f>
        <v>(Monto ejecutado / monto presupuestado)*100</v>
      </c>
      <c r="I124" s="76">
        <f>'[1]Formulacion_POA '!I121</f>
        <v>0.3</v>
      </c>
      <c r="J124" s="76">
        <f t="shared" si="0"/>
        <v>0.3</v>
      </c>
      <c r="K124" s="76">
        <f>'[1]Formulacion_POA '!J121</f>
        <v>0.2</v>
      </c>
      <c r="L124" s="77">
        <f>'[1]Formulacion_POA '!K121</f>
        <v>43221</v>
      </c>
      <c r="M124" s="78">
        <f>'[1]Formulacion_POA '!L121</f>
        <v>43465</v>
      </c>
      <c r="N124" s="136">
        <f>'[1]F-TRI-1'!M122</f>
        <v>0.03</v>
      </c>
      <c r="O124" s="76">
        <f>'[1]F-TRI-1'!N122</f>
        <v>0.1</v>
      </c>
      <c r="P124" s="63">
        <f>'[1]F-TRI-2'!M122</f>
        <v>0</v>
      </c>
      <c r="Q124" s="76">
        <f>'[1]F-TRI-2'!N122</f>
        <v>0</v>
      </c>
      <c r="R124" s="75">
        <f>'[1]F-TRI-3'!M122</f>
        <v>0</v>
      </c>
      <c r="S124" s="76">
        <f>'[1]F-TRI-3'!N122</f>
        <v>0</v>
      </c>
      <c r="T124" s="75">
        <f>'[1]F-TRI-4'!M122</f>
        <v>0</v>
      </c>
      <c r="U124" s="76">
        <f>'[1]F-TRI-4'!N122</f>
        <v>0</v>
      </c>
      <c r="V124" s="137">
        <f t="shared" si="17"/>
        <v>0.03</v>
      </c>
      <c r="W124" s="81">
        <f t="shared" si="17"/>
        <v>0.1</v>
      </c>
      <c r="X124" s="105">
        <v>550000000</v>
      </c>
      <c r="Y124" s="106">
        <f>SUM('[1]F-TRI-1'!Q122+'[1]F-TRI-2'!Q122+'[1]F-TRI-3'!Q122+'[1]F-TRI-4'!Q122)</f>
        <v>0</v>
      </c>
      <c r="Z124" s="81">
        <f t="shared" si="9"/>
        <v>0</v>
      </c>
      <c r="AA124" s="82"/>
      <c r="AB124" s="83" t="str">
        <f>'[1]F-TRI-3'!T122</f>
        <v>Solicitud área: La dependencia solicitó modificar el indicador así: (Monto ejecutado/ Monto presupuestado)*100 y la meta "30%".
Aprobación comité:  
Meta: 30% 
Formula del Indicador: (Monto ejecutado/ Monto presupuestado)*100.</v>
      </c>
      <c r="AC124" s="84"/>
      <c r="AD124" s="84"/>
      <c r="AE124" s="85" t="s">
        <v>113</v>
      </c>
      <c r="AF124" s="50"/>
      <c r="AG124" s="51"/>
      <c r="AH124" s="51"/>
      <c r="AI124" s="51"/>
      <c r="AJ124" s="51"/>
      <c r="AK124" s="51"/>
      <c r="AL124" s="52"/>
    </row>
    <row r="125" spans="1:38" ht="76.5" customHeight="1" thickBot="1">
      <c r="A125" s="145">
        <v>116</v>
      </c>
      <c r="B125" s="44"/>
      <c r="C125" s="44"/>
      <c r="D125" s="149" t="s">
        <v>101</v>
      </c>
      <c r="E125" s="112">
        <v>0.5</v>
      </c>
      <c r="F125" s="158" t="str">
        <f>'[1]Formulacion_POA '!F122</f>
        <v xml:space="preserve">Realizar la aplicación de la batería de riesgo sicosocial </v>
      </c>
      <c r="G125" s="114" t="str">
        <f>'[1]Formulacion_POA '!G122</f>
        <v>Secretaría General</v>
      </c>
      <c r="H125" s="114" t="str">
        <f>'[1]Formulacion_POA '!H122</f>
        <v xml:space="preserve">Aplicación de la Batería Sicosocial </v>
      </c>
      <c r="I125" s="114">
        <f>'[1]Formulacion_POA '!I122</f>
        <v>1</v>
      </c>
      <c r="J125" s="114">
        <f t="shared" si="0"/>
        <v>1</v>
      </c>
      <c r="K125" s="115">
        <f>'[1]Formulacion_POA '!J122</f>
        <v>1</v>
      </c>
      <c r="L125" s="116">
        <f>'[1]Formulacion_POA '!K122</f>
        <v>43374</v>
      </c>
      <c r="M125" s="117">
        <f>'[1]Formulacion_POA '!L122</f>
        <v>43465</v>
      </c>
      <c r="N125" s="118">
        <f>'[1]F-TRI-1'!M123</f>
        <v>0</v>
      </c>
      <c r="O125" s="115">
        <f>'[1]F-TRI-1'!N123</f>
        <v>0</v>
      </c>
      <c r="P125" s="151">
        <f>'[1]F-TRI-2'!M123</f>
        <v>0</v>
      </c>
      <c r="Q125" s="115">
        <f>'[1]F-TRI-2'!N123</f>
        <v>0</v>
      </c>
      <c r="R125" s="114">
        <f>'[1]F-TRI-3'!M123</f>
        <v>0</v>
      </c>
      <c r="S125" s="115">
        <f>'[1]F-TRI-3'!N123</f>
        <v>0</v>
      </c>
      <c r="T125" s="114">
        <f>'[1]F-TRI-4'!M123</f>
        <v>0</v>
      </c>
      <c r="U125" s="115">
        <f>'[1]F-TRI-4'!N123</f>
        <v>0</v>
      </c>
      <c r="V125" s="151">
        <f t="shared" si="17"/>
        <v>0</v>
      </c>
      <c r="W125" s="112">
        <f t="shared" si="17"/>
        <v>0</v>
      </c>
      <c r="X125" s="119">
        <v>0</v>
      </c>
      <c r="Y125" s="120">
        <f>SUM('[1]F-TRI-1'!Q123+'[1]F-TRI-2'!Q123+'[1]F-TRI-3'!Q123+'[1]F-TRI-4'!Q123)</f>
        <v>0</v>
      </c>
      <c r="Z125" s="112">
        <f t="shared" si="9"/>
        <v>0</v>
      </c>
      <c r="AA125" s="121"/>
      <c r="AB125" s="122"/>
      <c r="AC125" s="123"/>
      <c r="AD125" s="123"/>
      <c r="AE125" s="124"/>
      <c r="AF125" s="50"/>
      <c r="AG125" s="51"/>
      <c r="AH125" s="51"/>
      <c r="AI125" s="51"/>
      <c r="AJ125" s="51"/>
      <c r="AK125" s="51"/>
      <c r="AL125" s="52"/>
    </row>
    <row r="126" spans="1:38" ht="76.5" customHeight="1">
      <c r="A126" s="53">
        <v>117</v>
      </c>
      <c r="B126" s="159" t="s">
        <v>102</v>
      </c>
      <c r="C126" s="159" t="s">
        <v>103</v>
      </c>
      <c r="D126" s="176" t="s">
        <v>104</v>
      </c>
      <c r="E126" s="169">
        <v>0.7</v>
      </c>
      <c r="F126" s="162" t="str">
        <f>'[1]Formulacion_POA '!F123</f>
        <v>Realizar los seguimientos de verificación</v>
      </c>
      <c r="G126" s="163" t="str">
        <f>'[1]Formulacion_POA '!G123</f>
        <v>Oficina de Control Interno</v>
      </c>
      <c r="H126" s="163" t="str">
        <f>'[1]Formulacion_POA '!H123</f>
        <v>(N° Seguimientos realizados / N° de Seguimientos programados)</v>
      </c>
      <c r="I126" s="163">
        <f>'[1]Formulacion_POA '!I123</f>
        <v>88</v>
      </c>
      <c r="J126" s="163">
        <f t="shared" si="0"/>
        <v>88</v>
      </c>
      <c r="K126" s="164">
        <f>'[1]Formulacion_POA '!J123</f>
        <v>1</v>
      </c>
      <c r="L126" s="165">
        <f>'[1]Formulacion_POA '!K123</f>
        <v>43101</v>
      </c>
      <c r="M126" s="166">
        <f>'[1]Formulacion_POA '!L123</f>
        <v>43465</v>
      </c>
      <c r="N126" s="167">
        <f>'[1]F-TRI-1'!M124</f>
        <v>14</v>
      </c>
      <c r="O126" s="164">
        <f>'[1]F-TRI-1'!N124</f>
        <v>0.15909090909090909</v>
      </c>
      <c r="P126" s="94">
        <f>'[1]F-TRI-2'!M124</f>
        <v>25</v>
      </c>
      <c r="Q126" s="164">
        <f>'[1]F-TRI-2'!N124</f>
        <v>0.28409090909090912</v>
      </c>
      <c r="R126" s="163">
        <f>'[1]F-TRI-3'!M124</f>
        <v>25</v>
      </c>
      <c r="S126" s="164">
        <f>'[1]F-TRI-3'!N124</f>
        <v>0.28409090909090912</v>
      </c>
      <c r="T126" s="163">
        <f>'[1]F-TRI-4'!M124</f>
        <v>0</v>
      </c>
      <c r="U126" s="164">
        <f>'[1]F-TRI-4'!N124</f>
        <v>0</v>
      </c>
      <c r="V126" s="168">
        <f t="shared" si="17"/>
        <v>64</v>
      </c>
      <c r="W126" s="169">
        <f t="shared" si="17"/>
        <v>0.72727272727272729</v>
      </c>
      <c r="X126" s="170">
        <v>0</v>
      </c>
      <c r="Y126" s="171">
        <f>SUM('[1]F-TRI-1'!Q124+'[1]F-TRI-2'!Q124+'[1]F-TRI-3'!Q124+'[1]F-TRI-4'!Q124)</f>
        <v>0</v>
      </c>
      <c r="Z126" s="169">
        <f t="shared" si="9"/>
        <v>0</v>
      </c>
      <c r="AA126" s="172"/>
      <c r="AB126" s="173"/>
      <c r="AC126" s="174"/>
      <c r="AD126" s="174"/>
      <c r="AE126" s="175"/>
      <c r="AF126" s="50"/>
      <c r="AG126" s="51"/>
      <c r="AH126" s="51"/>
      <c r="AI126" s="51"/>
      <c r="AJ126" s="51"/>
      <c r="AK126" s="51"/>
      <c r="AL126" s="52"/>
    </row>
    <row r="127" spans="1:38" ht="76.5" customHeight="1">
      <c r="A127" s="71">
        <v>118</v>
      </c>
      <c r="B127" s="72"/>
      <c r="C127" s="86"/>
      <c r="D127" s="153" t="s">
        <v>105</v>
      </c>
      <c r="E127" s="81">
        <v>0.3</v>
      </c>
      <c r="F127" s="74" t="str">
        <f>'[1]Formulacion_POA '!F124</f>
        <v>Elaborar boletines de control interno para la promoción del autocontrol</v>
      </c>
      <c r="G127" s="75" t="str">
        <f>'[1]Formulacion_POA '!G124</f>
        <v>Oficina de Control Interno</v>
      </c>
      <c r="H127" s="75" t="str">
        <f>'[1]Formulacion_POA '!H124</f>
        <v>(N° de boletines de control interno elaborados/ N° de boletines de control interno programados)</v>
      </c>
      <c r="I127" s="75">
        <f>'[1]Formulacion_POA '!I124</f>
        <v>6</v>
      </c>
      <c r="J127" s="75">
        <f t="shared" si="0"/>
        <v>6</v>
      </c>
      <c r="K127" s="76">
        <f>'[1]Formulacion_POA '!J124</f>
        <v>1</v>
      </c>
      <c r="L127" s="77">
        <f>'[1]Formulacion_POA '!K124</f>
        <v>43101</v>
      </c>
      <c r="M127" s="78">
        <f>'[1]Formulacion_POA '!L124</f>
        <v>43465</v>
      </c>
      <c r="N127" s="79">
        <f>'[1]F-TRI-1'!M125</f>
        <v>2</v>
      </c>
      <c r="O127" s="76">
        <f>'[1]F-TRI-1'!N125</f>
        <v>0.33333333333333331</v>
      </c>
      <c r="P127" s="63">
        <f>'[1]F-TRI-2'!M125</f>
        <v>1</v>
      </c>
      <c r="Q127" s="76">
        <f>'[1]F-TRI-2'!N125</f>
        <v>0.16666666666666666</v>
      </c>
      <c r="R127" s="75">
        <f>'[1]F-TRI-3'!M125</f>
        <v>2</v>
      </c>
      <c r="S127" s="76">
        <f>'[1]F-TRI-3'!N125</f>
        <v>0.33333333333333331</v>
      </c>
      <c r="T127" s="75">
        <f>'[1]F-TRI-4'!M125</f>
        <v>0</v>
      </c>
      <c r="U127" s="76">
        <f>'[1]F-TRI-4'!N125</f>
        <v>0</v>
      </c>
      <c r="V127" s="90">
        <f t="shared" si="17"/>
        <v>5</v>
      </c>
      <c r="W127" s="81">
        <f t="shared" si="17"/>
        <v>0.83333333333333326</v>
      </c>
      <c r="X127" s="105">
        <v>0</v>
      </c>
      <c r="Y127" s="106">
        <f>SUM('[1]F-TRI-1'!Q125+'[1]F-TRI-2'!Q125+'[1]F-TRI-3'!Q125+'[1]F-TRI-4'!Q125)</f>
        <v>0</v>
      </c>
      <c r="Z127" s="81">
        <f t="shared" si="9"/>
        <v>0</v>
      </c>
      <c r="AA127" s="82"/>
      <c r="AB127" s="83"/>
      <c r="AC127" s="84"/>
      <c r="AD127" s="84"/>
      <c r="AE127" s="85"/>
      <c r="AF127" s="50"/>
      <c r="AG127" s="51"/>
      <c r="AH127" s="51"/>
      <c r="AI127" s="51"/>
      <c r="AJ127" s="51"/>
      <c r="AK127" s="51"/>
      <c r="AL127" s="52"/>
    </row>
    <row r="128" spans="1:38" ht="76.5" customHeight="1" thickBot="1">
      <c r="A128" s="110">
        <v>119</v>
      </c>
      <c r="B128" s="44"/>
      <c r="C128" s="114" t="s">
        <v>106</v>
      </c>
      <c r="D128" s="149" t="s">
        <v>107</v>
      </c>
      <c r="E128" s="112">
        <v>1</v>
      </c>
      <c r="F128" s="158" t="str">
        <f>'[1]Formulacion_POA '!F125</f>
        <v>Realizar las auditorias de gestión y especiales, según programación</v>
      </c>
      <c r="G128" s="114" t="str">
        <f>'[1]Formulacion_POA '!G125</f>
        <v>Oficina de Control Interno</v>
      </c>
      <c r="H128" s="114" t="str">
        <f>'[1]Formulacion_POA '!H125</f>
        <v>(N° de auditorias de gestión ejecutadas/ N° de auditorias de gestión programadas)</v>
      </c>
      <c r="I128" s="114">
        <f>'[1]Formulacion_POA '!I125</f>
        <v>16</v>
      </c>
      <c r="J128" s="114">
        <f t="shared" si="0"/>
        <v>16</v>
      </c>
      <c r="K128" s="115">
        <f>'[1]Formulacion_POA '!J125</f>
        <v>1</v>
      </c>
      <c r="L128" s="116">
        <f>'[1]Formulacion_POA '!K125</f>
        <v>43101</v>
      </c>
      <c r="M128" s="117">
        <f>'[1]Formulacion_POA '!L125</f>
        <v>43465</v>
      </c>
      <c r="N128" s="118">
        <f>'[1]F-TRI-1'!M126</f>
        <v>1</v>
      </c>
      <c r="O128" s="115">
        <f>'[1]F-TRI-1'!N126</f>
        <v>6.25E-2</v>
      </c>
      <c r="P128" s="63">
        <f>'[1]F-TRI-2'!M126</f>
        <v>3</v>
      </c>
      <c r="Q128" s="115">
        <f>'[1]F-TRI-2'!N126</f>
        <v>0.1875</v>
      </c>
      <c r="R128" s="114">
        <f>'[1]F-TRI-3'!M126</f>
        <v>3</v>
      </c>
      <c r="S128" s="115">
        <f>'[1]F-TRI-3'!N126</f>
        <v>0.1875</v>
      </c>
      <c r="T128" s="114">
        <f>'[1]F-TRI-4'!M126</f>
        <v>0</v>
      </c>
      <c r="U128" s="115">
        <f>'[1]F-TRI-4'!N126</f>
        <v>0</v>
      </c>
      <c r="V128" s="151">
        <f t="shared" si="17"/>
        <v>7</v>
      </c>
      <c r="W128" s="112">
        <f t="shared" si="17"/>
        <v>0.4375</v>
      </c>
      <c r="X128" s="119">
        <v>0</v>
      </c>
      <c r="Y128" s="120">
        <f>SUM('[1]F-TRI-1'!Q126+'[1]F-TRI-2'!Q126+'[1]F-TRI-3'!Q126+'[1]F-TRI-4'!Q126)</f>
        <v>0</v>
      </c>
      <c r="Z128" s="112">
        <f t="shared" si="9"/>
        <v>0</v>
      </c>
      <c r="AA128" s="121"/>
      <c r="AB128" s="122"/>
      <c r="AC128" s="123"/>
      <c r="AD128" s="123"/>
      <c r="AE128" s="124"/>
      <c r="AF128" s="50"/>
      <c r="AG128" s="51"/>
      <c r="AH128" s="51"/>
      <c r="AI128" s="51"/>
      <c r="AJ128" s="51"/>
      <c r="AK128" s="51"/>
      <c r="AL128" s="52"/>
    </row>
    <row r="129" spans="1:38" ht="15.75" customHeight="1" thickBot="1">
      <c r="A129" s="177"/>
      <c r="B129" s="177"/>
      <c r="C129" s="10"/>
      <c r="D129" s="178"/>
      <c r="E129" s="179"/>
      <c r="F129" s="180"/>
      <c r="G129" s="180"/>
      <c r="H129" s="178"/>
      <c r="I129" s="178"/>
      <c r="J129" s="178"/>
      <c r="K129" s="178"/>
      <c r="L129" s="181"/>
      <c r="M129" s="181"/>
      <c r="N129" s="181"/>
      <c r="O129" s="181"/>
      <c r="P129" s="181"/>
      <c r="Q129" s="181"/>
      <c r="R129" s="181"/>
      <c r="S129" s="181"/>
      <c r="T129" s="181"/>
      <c r="U129" s="181"/>
      <c r="V129" s="181"/>
      <c r="W129" s="181"/>
      <c r="X129" s="182"/>
      <c r="Y129" s="183"/>
      <c r="Z129" s="183"/>
      <c r="AA129" s="184"/>
      <c r="AB129" s="183"/>
      <c r="AC129" s="185"/>
      <c r="AD129" s="185"/>
      <c r="AE129" s="186"/>
      <c r="AF129" s="187"/>
      <c r="AG129" s="52"/>
      <c r="AH129" s="52"/>
      <c r="AI129" s="52"/>
      <c r="AJ129" s="52"/>
      <c r="AK129" s="52"/>
      <c r="AL129" s="52"/>
    </row>
    <row r="130" spans="1:38" ht="15.75" customHeight="1">
      <c r="A130" s="188" t="s">
        <v>108</v>
      </c>
      <c r="B130" s="4"/>
      <c r="C130" s="4"/>
      <c r="D130" s="4"/>
      <c r="E130" s="4"/>
      <c r="F130" s="4"/>
      <c r="G130" s="4"/>
      <c r="H130" s="4"/>
      <c r="I130" s="4"/>
      <c r="J130" s="4"/>
      <c r="K130" s="4"/>
      <c r="L130" s="4"/>
      <c r="M130" s="4"/>
      <c r="N130" s="4"/>
      <c r="O130" s="4"/>
      <c r="P130" s="4"/>
      <c r="Q130" s="4"/>
      <c r="R130" s="4"/>
      <c r="S130" s="4"/>
      <c r="T130" s="4"/>
      <c r="U130" s="4"/>
      <c r="V130" s="4"/>
      <c r="W130" s="4"/>
      <c r="X130" s="5"/>
      <c r="Y130" s="189" t="s">
        <v>109</v>
      </c>
      <c r="Z130" s="25"/>
      <c r="AA130" s="25"/>
      <c r="AB130" s="25"/>
      <c r="AC130" s="25"/>
      <c r="AD130" s="25"/>
      <c r="AE130" s="26"/>
      <c r="AF130" s="7"/>
      <c r="AG130" s="7"/>
      <c r="AH130" s="7"/>
      <c r="AI130" s="7"/>
      <c r="AJ130" s="7"/>
      <c r="AK130" s="7"/>
      <c r="AL130" s="7"/>
    </row>
    <row r="131" spans="1:38" ht="15.75" customHeight="1">
      <c r="A131" s="190"/>
      <c r="B131" s="17"/>
      <c r="C131" s="17"/>
      <c r="D131" s="17"/>
      <c r="E131" s="17"/>
      <c r="F131" s="17"/>
      <c r="G131" s="17"/>
      <c r="H131" s="17"/>
      <c r="I131" s="17"/>
      <c r="J131" s="17"/>
      <c r="K131" s="17"/>
      <c r="L131" s="17"/>
      <c r="M131" s="17"/>
      <c r="N131" s="17"/>
      <c r="O131" s="17"/>
      <c r="P131" s="17"/>
      <c r="Q131" s="17"/>
      <c r="R131" s="17"/>
      <c r="S131" s="17"/>
      <c r="T131" s="17"/>
      <c r="U131" s="17"/>
      <c r="V131" s="17"/>
      <c r="W131" s="17"/>
      <c r="X131" s="49"/>
      <c r="Y131" s="191" t="s">
        <v>110</v>
      </c>
      <c r="Z131" s="192"/>
      <c r="AA131" s="192"/>
      <c r="AB131" s="192"/>
      <c r="AC131" s="192"/>
      <c r="AD131" s="192"/>
      <c r="AE131" s="36"/>
      <c r="AF131" s="7"/>
      <c r="AG131" s="7"/>
      <c r="AH131" s="7"/>
      <c r="AI131" s="7"/>
      <c r="AJ131" s="7"/>
      <c r="AK131" s="7"/>
      <c r="AL131" s="7"/>
    </row>
    <row r="132" spans="1:38" ht="15.75" customHeight="1">
      <c r="A132" s="190"/>
      <c r="B132" s="17"/>
      <c r="C132" s="17"/>
      <c r="D132" s="17"/>
      <c r="E132" s="17"/>
      <c r="F132" s="17"/>
      <c r="G132" s="17"/>
      <c r="H132" s="17"/>
      <c r="I132" s="17"/>
      <c r="J132" s="17"/>
      <c r="K132" s="17"/>
      <c r="L132" s="17"/>
      <c r="M132" s="17"/>
      <c r="N132" s="17"/>
      <c r="O132" s="17"/>
      <c r="P132" s="17"/>
      <c r="Q132" s="17"/>
      <c r="R132" s="17"/>
      <c r="S132" s="17"/>
      <c r="T132" s="17"/>
      <c r="U132" s="17"/>
      <c r="V132" s="17"/>
      <c r="W132" s="17"/>
      <c r="X132" s="49"/>
      <c r="Y132" s="191" t="s">
        <v>111</v>
      </c>
      <c r="Z132" s="192"/>
      <c r="AA132" s="192"/>
      <c r="AB132" s="192"/>
      <c r="AC132" s="192"/>
      <c r="AD132" s="192"/>
      <c r="AE132" s="36"/>
      <c r="AF132" s="7"/>
      <c r="AG132" s="7"/>
      <c r="AH132" s="7"/>
      <c r="AI132" s="7"/>
      <c r="AJ132" s="7"/>
      <c r="AK132" s="7"/>
      <c r="AL132" s="7"/>
    </row>
    <row r="133" spans="1:38" ht="15.75" customHeight="1" thickBot="1">
      <c r="A133" s="11"/>
      <c r="B133" s="12"/>
      <c r="C133" s="12"/>
      <c r="D133" s="12"/>
      <c r="E133" s="12"/>
      <c r="F133" s="12"/>
      <c r="G133" s="12"/>
      <c r="H133" s="12"/>
      <c r="I133" s="12"/>
      <c r="J133" s="12"/>
      <c r="K133" s="12"/>
      <c r="L133" s="12"/>
      <c r="M133" s="12"/>
      <c r="N133" s="12"/>
      <c r="O133" s="12"/>
      <c r="P133" s="12"/>
      <c r="Q133" s="12"/>
      <c r="R133" s="12"/>
      <c r="S133" s="12"/>
      <c r="T133" s="12"/>
      <c r="U133" s="12"/>
      <c r="V133" s="12"/>
      <c r="W133" s="12"/>
      <c r="X133" s="13"/>
      <c r="Y133" s="193" t="s">
        <v>112</v>
      </c>
      <c r="Z133" s="194"/>
      <c r="AA133" s="194"/>
      <c r="AB133" s="194"/>
      <c r="AC133" s="194"/>
      <c r="AD133" s="194"/>
      <c r="AE133" s="195"/>
      <c r="AF133" s="7"/>
      <c r="AG133" s="7"/>
      <c r="AH133" s="7"/>
      <c r="AI133" s="7"/>
      <c r="AJ133" s="7"/>
      <c r="AK133" s="7"/>
      <c r="AL133" s="7"/>
    </row>
    <row r="134" spans="1:38" ht="68.25" customHeight="1">
      <c r="A134" s="52"/>
      <c r="B134" s="52"/>
      <c r="C134" s="52"/>
      <c r="D134" s="52"/>
      <c r="E134" s="52"/>
      <c r="F134" s="52"/>
      <c r="G134" s="52"/>
      <c r="H134" s="52"/>
      <c r="I134" s="52"/>
      <c r="J134" s="52"/>
      <c r="K134" s="52"/>
      <c r="L134" s="187"/>
      <c r="M134" s="187"/>
      <c r="N134" s="187"/>
      <c r="O134" s="187"/>
      <c r="P134" s="187"/>
      <c r="Q134" s="187"/>
      <c r="R134" s="187"/>
      <c r="S134" s="187"/>
      <c r="T134" s="187"/>
      <c r="U134" s="187"/>
      <c r="V134" s="187"/>
      <c r="W134" s="187"/>
      <c r="X134" s="187"/>
      <c r="Y134" s="185"/>
      <c r="Z134" s="185"/>
      <c r="AA134" s="187"/>
      <c r="AB134" s="187"/>
      <c r="AC134" s="185"/>
      <c r="AD134" s="185"/>
      <c r="AE134" s="187"/>
      <c r="AF134" s="187"/>
      <c r="AG134" s="52"/>
      <c r="AH134" s="52"/>
      <c r="AI134" s="52"/>
      <c r="AJ134" s="52"/>
      <c r="AK134" s="52"/>
      <c r="AL134" s="52"/>
    </row>
    <row r="135" spans="1:38" ht="15.75" customHeight="1"/>
    <row r="136" spans="1:38" ht="15.75" customHeight="1"/>
    <row r="137" spans="1:38" ht="15.75" customHeight="1"/>
    <row r="138" spans="1:38" ht="15.75" customHeight="1"/>
    <row r="139" spans="1:38" ht="15.75" customHeight="1"/>
    <row r="140" spans="1:38" ht="15.75" customHeight="1"/>
    <row r="141" spans="1:38" ht="15.75" customHeight="1"/>
    <row r="142" spans="1:38" ht="15.75" customHeight="1"/>
    <row r="143" spans="1:38" ht="15.75" customHeight="1"/>
    <row r="144" spans="1:38"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mergeCells count="128">
    <mergeCell ref="D122:D124"/>
    <mergeCell ref="E122:E124"/>
    <mergeCell ref="B126:B128"/>
    <mergeCell ref="C126:C127"/>
    <mergeCell ref="A130:X133"/>
    <mergeCell ref="Y130:AE130"/>
    <mergeCell ref="Y131:AE131"/>
    <mergeCell ref="Y132:AE132"/>
    <mergeCell ref="Y133:AE133"/>
    <mergeCell ref="E108:E110"/>
    <mergeCell ref="B113:B125"/>
    <mergeCell ref="C113:C121"/>
    <mergeCell ref="D113:D116"/>
    <mergeCell ref="E113:E116"/>
    <mergeCell ref="D118:D119"/>
    <mergeCell ref="E118:E119"/>
    <mergeCell ref="D120:D121"/>
    <mergeCell ref="E120:E121"/>
    <mergeCell ref="C122:C125"/>
    <mergeCell ref="B96:B102"/>
    <mergeCell ref="C97:C98"/>
    <mergeCell ref="C99:C102"/>
    <mergeCell ref="D100:D102"/>
    <mergeCell ref="E100:E102"/>
    <mergeCell ref="B103:B112"/>
    <mergeCell ref="C103:C112"/>
    <mergeCell ref="D103:D106"/>
    <mergeCell ref="E103:E106"/>
    <mergeCell ref="D108:D110"/>
    <mergeCell ref="B84:B95"/>
    <mergeCell ref="C84:C87"/>
    <mergeCell ref="D84:D85"/>
    <mergeCell ref="E84:E85"/>
    <mergeCell ref="C88:C90"/>
    <mergeCell ref="D88:D89"/>
    <mergeCell ref="E88:E89"/>
    <mergeCell ref="C91:C95"/>
    <mergeCell ref="D91:D92"/>
    <mergeCell ref="E91:E92"/>
    <mergeCell ref="D69:D71"/>
    <mergeCell ref="E69:E71"/>
    <mergeCell ref="C73:C83"/>
    <mergeCell ref="D73:D74"/>
    <mergeCell ref="E73:E74"/>
    <mergeCell ref="D75:D80"/>
    <mergeCell ref="E75:E80"/>
    <mergeCell ref="D81:D83"/>
    <mergeCell ref="E81:E83"/>
    <mergeCell ref="B51:B83"/>
    <mergeCell ref="C51:C72"/>
    <mergeCell ref="D51:D52"/>
    <mergeCell ref="E51:E52"/>
    <mergeCell ref="D53:D56"/>
    <mergeCell ref="E53:E56"/>
    <mergeCell ref="D57:D64"/>
    <mergeCell ref="E57:E64"/>
    <mergeCell ref="D65:D67"/>
    <mergeCell ref="E65:E67"/>
    <mergeCell ref="C45:C46"/>
    <mergeCell ref="D45:D46"/>
    <mergeCell ref="E45:E46"/>
    <mergeCell ref="C47:C50"/>
    <mergeCell ref="D48:D49"/>
    <mergeCell ref="E48:E49"/>
    <mergeCell ref="Z24:Z31"/>
    <mergeCell ref="X32:X41"/>
    <mergeCell ref="Y32:Y41"/>
    <mergeCell ref="Z32:Z41"/>
    <mergeCell ref="D43:D44"/>
    <mergeCell ref="E43:E44"/>
    <mergeCell ref="Z10:Z23"/>
    <mergeCell ref="D15:D17"/>
    <mergeCell ref="E15:E17"/>
    <mergeCell ref="D18:D23"/>
    <mergeCell ref="E18:E23"/>
    <mergeCell ref="C24:C44"/>
    <mergeCell ref="D24:D41"/>
    <mergeCell ref="E24:E41"/>
    <mergeCell ref="X24:X31"/>
    <mergeCell ref="Y24:Y31"/>
    <mergeCell ref="AB8:AB9"/>
    <mergeCell ref="AC8:AC9"/>
    <mergeCell ref="AD8:AD9"/>
    <mergeCell ref="AE8:AE9"/>
    <mergeCell ref="B10:B50"/>
    <mergeCell ref="C10:C23"/>
    <mergeCell ref="D10:D14"/>
    <mergeCell ref="E10:E14"/>
    <mergeCell ref="X10:X23"/>
    <mergeCell ref="Y10:Y23"/>
    <mergeCell ref="U8:U9"/>
    <mergeCell ref="V8:V9"/>
    <mergeCell ref="W8:W9"/>
    <mergeCell ref="X8:X9"/>
    <mergeCell ref="Y8:Z9"/>
    <mergeCell ref="AA8:AA9"/>
    <mergeCell ref="O8:O9"/>
    <mergeCell ref="P8:P9"/>
    <mergeCell ref="Q8:Q9"/>
    <mergeCell ref="R8:R9"/>
    <mergeCell ref="S8:S9"/>
    <mergeCell ref="T8:T9"/>
    <mergeCell ref="H8:H9"/>
    <mergeCell ref="I8:J8"/>
    <mergeCell ref="K8:K9"/>
    <mergeCell ref="L8:L9"/>
    <mergeCell ref="M8:M9"/>
    <mergeCell ref="N8:N9"/>
    <mergeCell ref="R7:S7"/>
    <mergeCell ref="T7:U7"/>
    <mergeCell ref="V7:W7"/>
    <mergeCell ref="A8:A9"/>
    <mergeCell ref="B8:B9"/>
    <mergeCell ref="C8:C9"/>
    <mergeCell ref="D8:D9"/>
    <mergeCell ref="E8:E9"/>
    <mergeCell ref="F8:F9"/>
    <mergeCell ref="G8:G9"/>
    <mergeCell ref="F1:AB2"/>
    <mergeCell ref="AC1:AE2"/>
    <mergeCell ref="A4:B4"/>
    <mergeCell ref="A6:E7"/>
    <mergeCell ref="F6:M7"/>
    <mergeCell ref="N6:W6"/>
    <mergeCell ref="X6:Z7"/>
    <mergeCell ref="AA6:AE7"/>
    <mergeCell ref="N7:O7"/>
    <mergeCell ref="P7:Q7"/>
  </mergeCells>
  <pageMargins left="0.33" right="0.35" top="0.57999999999999996" bottom="0.53" header="0" footer="0"/>
  <pageSetup paperSize="121" scale="2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POA</vt:lpstr>
      <vt:lpstr>'Seguimiento POA'!Área_de_impresión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Mauricio Segura Restrepo</dc:creator>
  <cp:lastModifiedBy>Javier Mauricio Segura Restrepo</cp:lastModifiedBy>
  <cp:lastPrinted>2018-11-01T20:53:18Z</cp:lastPrinted>
  <dcterms:created xsi:type="dcterms:W3CDTF">2018-11-01T20:36:23Z</dcterms:created>
  <dcterms:modified xsi:type="dcterms:W3CDTF">2018-11-01T20:54:01Z</dcterms:modified>
</cp:coreProperties>
</file>