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23715" windowHeight="9915" activeTab="1"/>
  </bookViews>
  <sheets>
    <sheet name="3° SEGUIMIENTO JULIO-SEPT" sheetId="1" r:id="rId1"/>
    <sheet name="CONSOLIDADO" sheetId="2" r:id="rId2"/>
  </sheets>
  <definedNames>
    <definedName name="_xlnm._FilterDatabase" localSheetId="0" hidden="1">'3° SEGUIMIENTO JULIO-SEPT'!$B$6:$Z$119</definedName>
    <definedName name="_xlnm.Print_Area" localSheetId="0">'3° SEGUIMIENTO JULIO-SEPT'!$A$1:$Y$120</definedName>
    <definedName name="_xlnm.Print_Titles" localSheetId="0">'3° SEGUIMIENTO JULIO-SEPT'!$6:$7</definedName>
  </definedNames>
  <calcPr calcId="145621"/>
</workbook>
</file>

<file path=xl/calcChain.xml><?xml version="1.0" encoding="utf-8"?>
<calcChain xmlns="http://schemas.openxmlformats.org/spreadsheetml/2006/main">
  <c r="S100" i="1" l="1"/>
  <c r="S101" i="1"/>
  <c r="S102" i="1"/>
  <c r="S104" i="1"/>
  <c r="S105" i="1"/>
  <c r="S111" i="1"/>
  <c r="S112" i="1"/>
  <c r="S113" i="1"/>
  <c r="S114" i="1"/>
  <c r="S99" i="1"/>
  <c r="S40" i="1"/>
  <c r="S41" i="1"/>
  <c r="S42" i="1"/>
  <c r="S43" i="1"/>
  <c r="S44" i="1"/>
  <c r="S45" i="1"/>
  <c r="S46" i="1"/>
  <c r="S47" i="1"/>
  <c r="S48" i="1"/>
  <c r="S49" i="1"/>
  <c r="S50" i="1"/>
  <c r="S51" i="1"/>
  <c r="S52" i="1"/>
  <c r="S53" i="1"/>
  <c r="S54" i="1"/>
  <c r="S55" i="1"/>
  <c r="S58" i="1"/>
  <c r="S59" i="1"/>
  <c r="S60" i="1"/>
  <c r="S61" i="1"/>
  <c r="S62" i="1"/>
  <c r="S64" i="1"/>
  <c r="S65" i="1"/>
  <c r="S66" i="1"/>
  <c r="S68" i="1"/>
  <c r="S69" i="1"/>
  <c r="S71" i="1"/>
  <c r="S72" i="1"/>
  <c r="S74" i="1"/>
  <c r="S76" i="1"/>
  <c r="S77" i="1"/>
  <c r="S78" i="1"/>
  <c r="S79" i="1"/>
  <c r="S80" i="1"/>
  <c r="S82" i="1"/>
  <c r="S83" i="1"/>
  <c r="S84" i="1"/>
  <c r="S85" i="1"/>
  <c r="S86" i="1"/>
  <c r="S87" i="1"/>
  <c r="S88" i="1"/>
  <c r="S89" i="1"/>
  <c r="S90" i="1"/>
  <c r="S91" i="1"/>
  <c r="S92" i="1"/>
  <c r="S93" i="1"/>
  <c r="S94" i="1"/>
  <c r="S95" i="1"/>
  <c r="S38" i="1"/>
  <c r="S39" i="1"/>
  <c r="S35" i="1"/>
  <c r="S36" i="1"/>
  <c r="B8" i="2" l="1"/>
  <c r="R98" i="1"/>
  <c r="S98" i="1" s="1"/>
  <c r="R97" i="1"/>
  <c r="S97" i="1" s="1"/>
  <c r="R96" i="1"/>
  <c r="S96" i="1" s="1"/>
  <c r="R115" i="1"/>
  <c r="S115" i="1" s="1"/>
  <c r="W110" i="1"/>
  <c r="R110" i="1"/>
  <c r="S110" i="1" s="1"/>
  <c r="R109" i="1"/>
  <c r="S109" i="1" s="1"/>
  <c r="R108" i="1"/>
  <c r="S108" i="1" s="1"/>
  <c r="R107" i="1"/>
  <c r="S107" i="1" s="1"/>
  <c r="R106" i="1"/>
  <c r="S106" i="1" s="1"/>
  <c r="R103" i="1"/>
  <c r="S103" i="1" s="1"/>
  <c r="W82" i="1"/>
  <c r="R81" i="1"/>
  <c r="S81" i="1" s="1"/>
  <c r="R75" i="1"/>
  <c r="S75" i="1" s="1"/>
  <c r="R73" i="1"/>
  <c r="S73" i="1" s="1"/>
  <c r="R70" i="1"/>
  <c r="S70" i="1" s="1"/>
  <c r="R67" i="1"/>
  <c r="S67" i="1" s="1"/>
  <c r="R63" i="1"/>
  <c r="S63" i="1" s="1"/>
  <c r="R57" i="1"/>
  <c r="S57" i="1" s="1"/>
  <c r="R56" i="1"/>
  <c r="S56" i="1" s="1"/>
  <c r="M35" i="1"/>
  <c r="R34" i="1"/>
  <c r="S34" i="1" s="1"/>
  <c r="S33" i="1"/>
  <c r="S32" i="1"/>
  <c r="S31" i="1"/>
  <c r="S30" i="1"/>
  <c r="S29" i="1"/>
  <c r="S28" i="1"/>
  <c r="S27" i="1"/>
  <c r="R26" i="1"/>
  <c r="S26" i="1" s="1"/>
  <c r="R25" i="1"/>
  <c r="S24" i="1"/>
  <c r="S23" i="1"/>
  <c r="S22" i="1"/>
  <c r="R21" i="1"/>
  <c r="S20" i="1"/>
  <c r="R19" i="1"/>
  <c r="S19" i="1" s="1"/>
  <c r="S18" i="1"/>
  <c r="S17" i="1"/>
  <c r="R16" i="1"/>
  <c r="S16" i="1" s="1"/>
  <c r="R15" i="1"/>
  <c r="S15" i="1" s="1"/>
  <c r="R14" i="1"/>
  <c r="S14" i="1" s="1"/>
  <c r="S13" i="1"/>
  <c r="S12" i="1"/>
  <c r="S11" i="1"/>
  <c r="S10" i="1"/>
  <c r="S9" i="1"/>
  <c r="S8" i="1"/>
  <c r="S21" i="1" l="1"/>
  <c r="S25" i="1"/>
</calcChain>
</file>

<file path=xl/comments1.xml><?xml version="1.0" encoding="utf-8"?>
<comments xmlns="http://schemas.openxmlformats.org/spreadsheetml/2006/main">
  <authors>
    <author>amcorso</author>
    <author>yrivera</author>
    <author>JEISON ANDRES PLAZAS ROMERO</author>
  </authors>
  <commentList>
    <comment ref="O6" authorId="0">
      <text>
        <r>
          <rPr>
            <b/>
            <sz val="7"/>
            <color indexed="81"/>
            <rFont val="Tahoma"/>
            <family val="2"/>
          </rPr>
          <t>INSTRUCCIÓN: COLOQUE UNO (1) EN LA COLUMNA CORRESPONDIENTE</t>
        </r>
        <r>
          <rPr>
            <b/>
            <sz val="8"/>
            <color indexed="81"/>
            <rFont val="Tahoma"/>
            <family val="2"/>
          </rPr>
          <t xml:space="preserve">
</t>
        </r>
        <r>
          <rPr>
            <sz val="8"/>
            <color indexed="81"/>
            <rFont val="Tahoma"/>
            <family val="2"/>
          </rPr>
          <t xml:space="preserve">
</t>
        </r>
      </text>
    </comment>
    <comment ref="R6" authorId="1">
      <text>
        <r>
          <rPr>
            <b/>
            <sz val="7"/>
            <color indexed="81"/>
            <rFont val="Tahoma"/>
            <family val="2"/>
          </rPr>
          <t>INSTRUCCIÓN:
APLICAR EL INDICADOR INGRESANDO LOS DATOS DE LA FÓRMULA</t>
        </r>
      </text>
    </comment>
    <comment ref="T6" authorId="1">
      <text>
        <r>
          <rPr>
            <b/>
            <sz val="11"/>
            <color indexed="81"/>
            <rFont val="Tahoma"/>
            <family val="2"/>
          </rPr>
          <t>INSTRUCCIÓN: 
ENUNCIAR CUALQUIER CAMBIO QUE SE REALICE A LA META PROGRAMADA</t>
        </r>
      </text>
    </comment>
    <comment ref="U6" authorId="1">
      <text>
        <r>
          <rPr>
            <b/>
            <sz val="7"/>
            <color indexed="81"/>
            <rFont val="Tahoma"/>
            <family val="2"/>
          </rPr>
          <t xml:space="preserve">INSTRUCCIÓN:
ENUNCIAR EL DOCUMENTO QUE SIRVE DE EVIDENCIA SOBRE LA ACCIÓN ADELANTADA
</t>
        </r>
      </text>
    </comment>
    <comment ref="V6" authorId="1">
      <text>
        <r>
          <rPr>
            <b/>
            <sz val="7"/>
            <color indexed="81"/>
            <rFont val="Tahoma"/>
            <family val="2"/>
          </rPr>
          <t xml:space="preserve">INSTRUCCIÓN:
INFORMAR SOBRE LAS GESTIONES QUE SE HAN ADELANTADO EN EL PERIODO PARA EL CUMPLIMIENTO DE LA META Y DE LA ACCIÓN.
IGUALMENTE INFORMAR LA FECHA EN QUE FINALIZA O SE CUMPLE CON LA META O ACCIÓN.
</t>
        </r>
      </text>
    </comment>
    <comment ref="W6" authorId="1">
      <text>
        <r>
          <rPr>
            <b/>
            <sz val="7"/>
            <color indexed="81"/>
            <rFont val="Tahoma"/>
            <family val="2"/>
          </rPr>
          <t>INSTRUCCIÓN:
INFORMAR SOBRE LOS RECURSOS FINANCIEROS EJECUTADOS EN EL CUMPLIMIENTO DE LA ACCIÓN</t>
        </r>
      </text>
    </comment>
    <comment ref="X6" authorId="1">
      <text>
        <r>
          <rPr>
            <b/>
            <sz val="7"/>
            <color indexed="81"/>
            <rFont val="Tahoma"/>
            <family val="2"/>
          </rPr>
          <t xml:space="preserve">INSTRUCCIÓN:
NOMBRE DEL FUNCIONARIO QUE INFORMA SOBRE EL AVANCE DE LA ACCIÓN
</t>
        </r>
      </text>
    </comment>
    <comment ref="Y6" authorId="1">
      <text>
        <r>
          <rPr>
            <b/>
            <sz val="7"/>
            <color indexed="81"/>
            <rFont val="Tahoma"/>
            <family val="2"/>
          </rPr>
          <t xml:space="preserve">INSTRUCCIÓN:
INFORMAR SOBRE LAS OBSERVACIONES QUE SE TENGAN DE LA ACCIÓN
</t>
        </r>
      </text>
    </comment>
    <comment ref="E20" authorId="2">
      <text>
        <r>
          <rPr>
            <b/>
            <sz val="9"/>
            <color indexed="81"/>
            <rFont val="Tahoma"/>
            <family val="2"/>
          </rPr>
          <t>JEISON ANDRES PLAZAS ROMERO:</t>
        </r>
        <r>
          <rPr>
            <sz val="9"/>
            <color indexed="81"/>
            <rFont val="Tahoma"/>
            <family val="2"/>
          </rPr>
          <t xml:space="preserve">
Según Memorando 310-20133100000923 se incuye dicha actividad.</t>
        </r>
      </text>
    </comment>
  </commentList>
</comments>
</file>

<file path=xl/sharedStrings.xml><?xml version="1.0" encoding="utf-8"?>
<sst xmlns="http://schemas.openxmlformats.org/spreadsheetml/2006/main" count="768" uniqueCount="578">
  <si>
    <t>SEGUIMIENTO PLAN OPERATIVO</t>
  </si>
  <si>
    <t xml:space="preserve">Código Formato:                                                                                                                                                   F-PLAN-006                                      </t>
  </si>
  <si>
    <t>PERIODO DE SEGUIMIENTO:</t>
  </si>
  <si>
    <t>JULIO-SEPTIEMBRE DE 2013</t>
  </si>
  <si>
    <t>AREA:</t>
  </si>
  <si>
    <t>Todas las áreas</t>
  </si>
  <si>
    <t>CLASIFIC.</t>
  </si>
  <si>
    <t>DESCRIPCION DEL OBJETIVO</t>
  </si>
  <si>
    <t>ACCIONES / ACTIVIDADES</t>
  </si>
  <si>
    <t>AREAS INVOLUCRADAS</t>
  </si>
  <si>
    <t>TIEMPO PROGRAMADO</t>
  </si>
  <si>
    <t>META</t>
  </si>
  <si>
    <t>INDICADOR DE CUMPLIMIENTO</t>
  </si>
  <si>
    <t>AVANCES DE LA EJECUCION  EN TIEMPO (%)</t>
  </si>
  <si>
    <t xml:space="preserve">GESTION O AVANCE EN  METAS </t>
  </si>
  <si>
    <t>AVANCES DE LA EJECUCION   (%)</t>
  </si>
  <si>
    <t>MEDIDAS CORRECTIVAS (SOBRE METAS)</t>
  </si>
  <si>
    <t>DOCUMENTOS /EVIDENCIAS</t>
  </si>
  <si>
    <t>AVANCES SOBRE ACCIONES / ACTIVIDADES</t>
  </si>
  <si>
    <t xml:space="preserve">RECURSOS FINANCIEROS EJECUTADOS </t>
  </si>
  <si>
    <t>FUNCIONARIO (A) QUE DA LA INFORMACION</t>
  </si>
  <si>
    <t>OBSERVACIONES GENERALES</t>
  </si>
  <si>
    <t>No</t>
  </si>
  <si>
    <t>DESCRIPCION</t>
  </si>
  <si>
    <t xml:space="preserve">INICIA </t>
  </si>
  <si>
    <t>TERM.</t>
  </si>
  <si>
    <t>TIEMPO (MESES)</t>
  </si>
  <si>
    <t xml:space="preserve">AVANCE TIEMPO </t>
  </si>
  <si>
    <t>% AVANCE</t>
  </si>
  <si>
    <t xml:space="preserve">PROMEDIO % AVANCE </t>
  </si>
  <si>
    <t>TOTAL</t>
  </si>
  <si>
    <t>PARCIAL</t>
  </si>
  <si>
    <t>NULO</t>
  </si>
  <si>
    <t xml:space="preserve"> (APLICAR INDICADOR DE CUMPLIMIENTO)</t>
  </si>
  <si>
    <t>PROMEDIO % AVANCE  OBJETIVO</t>
  </si>
  <si>
    <t>Supervisar el 100% de las organizaciones de 1er y 2do nivel del sector real de la economía solidaria al año 2014.</t>
  </si>
  <si>
    <t>Desarrollar en coordinación con la Delegatura Asociativa el formulario de control  para la nueva página web de la entidad (Herramienta de visitas Descentralizadas.)</t>
  </si>
  <si>
    <t>Oficina Asesora de Planeación y Sistemas
Delegatura Asociativa</t>
  </si>
  <si>
    <t>Herramienta de captura de información publicada y validada en la página web en funcionamiento</t>
  </si>
  <si>
    <t>La meta para el 2013 será del 50%</t>
  </si>
  <si>
    <t>Se tiene construido el prototipo de la herramienta</t>
  </si>
  <si>
    <t>Miguel Felizzola Figueredo</t>
  </si>
  <si>
    <t>No se va a cumplir con el 100% de la meta debido a que el ingeniero desarrollador no termino el contrato y  no labora en la entidad. Actualmente la Supersolidaria no cuenta con  un ingeniero desarrollador para terminar esta tarea.</t>
  </si>
  <si>
    <t>Desarrollar herramienta prototipo para tabular y graficar los resultados de los datos obtenidos en el formulario (Herramienta de visitas Descentralizadas.)</t>
  </si>
  <si>
    <t>Oficina Asesora de Planeación y Sistemas</t>
  </si>
  <si>
    <t>Herramienta prototipo de tabulación en funcionamiento</t>
  </si>
  <si>
    <t>Se tiene construido el prototipo de la Herramienta.</t>
  </si>
  <si>
    <t>No se va a cumplir con el 100% de la meta debido a que el ingeniero desarrollador no termino el contrato y  no labora en la entidad. Actualmente la Supersolidaria no cuenta con  un ingeniero desarrollador para terminar esta atrea. Se espera contar con un desarrollador para el mes de Diciembre y asi terminar la tarea.</t>
  </si>
  <si>
    <t>Capacitar a los funcionarios de la Delegatura Asociativa en el uso de la herramienta (Herramienta de visitas Descentralizadas.)</t>
  </si>
  <si>
    <t>100% de funcionarios idóneos en el uso de la herramienta</t>
  </si>
  <si>
    <t xml:space="preserve">No. de Funcionarios que aprueban la capacitación / No. Funcionarios capacitados </t>
  </si>
  <si>
    <t xml:space="preserve">No se han capacitado funcionarios de la delegatura asociativa debido a que la herramienta no se encuentra en producción aun. </t>
  </si>
  <si>
    <t>En el mes de diciembre se dara la capacitación a los funcionarios de la delegatura asociativa.</t>
  </si>
  <si>
    <t xml:space="preserve">Presentar las reformas de la normatividad que regula el sector en las jornada académica de las visitas descentralizadas </t>
  </si>
  <si>
    <t>Oficina Asesora Juridica</t>
  </si>
  <si>
    <t>No. de presentaciones O.J./No. de jorrnadas programadas</t>
  </si>
  <si>
    <t>Guía - Cartilla</t>
  </si>
  <si>
    <t xml:space="preserve">La Oficina Asesora  Jurídica elaboró la Cartilla - Guía , tal como se determinó en el seguimiento del POA del trimestre anterior.  Adicionalmnte,  es de informar que el CD que contiene la cartilla se entrega en todas las jornadas descentralizadas programadas, razón por la cual se encuentra en el 100%, ya que la Cartilla representa la participación de la Oficina Asesora Jurídica en las jornadas  descentralizadas programadas por la Superintendencia. </t>
  </si>
  <si>
    <t>Dunia Soad de la Vega - Jefe Jurídico</t>
  </si>
  <si>
    <t>Definición del procedimiento para la aplicación de los institutos de salvamento a las supervisadas por esta Delegatura</t>
  </si>
  <si>
    <t>Delegatura Asociativa</t>
  </si>
  <si>
    <t>Procedimiento divulgado</t>
  </si>
  <si>
    <t>Publicación del procedimiento en Isolución</t>
  </si>
  <si>
    <t>Documento borrador en Isolución, dentro del proceso de Control Asociativa</t>
  </si>
  <si>
    <t>El procedimiento se encuentra en borrador en el Sistema Isolución, para revisión por el Delegado Asociativa</t>
  </si>
  <si>
    <t>Aplicación de los institutos de salvamento, previstos en el Estatuto Orgánico Financiero, a las Supervisadas de acuerdo con los criterios establecidos</t>
  </si>
  <si>
    <t>50% de las supervisadas que se definan en el mes de abril de 2013</t>
  </si>
  <si>
    <t>(N° de Actos Administrativos expedidos/N° de supervisadas que requieran la medida en abril de 2013)X100</t>
  </si>
  <si>
    <t>Resoluciones 20123500015535,  20133500002505, 20133500004175, 20133500001515, 20133500002785 y 20133500004155</t>
  </si>
  <si>
    <t>Se habian definido 12 entidades que requerian medida relacionada con los institutos de salvamenteo y se les aplicó a 6, es decir el 50% de las definidas.</t>
  </si>
  <si>
    <t>En la meta se describió que en el mes de abril, se definirían las supervisadas. No obstante lo anterior, la actividad fue realizada durante el mes de febrero de 2013, en reuniónen reunión del Comité Jurídico Institucional</t>
  </si>
  <si>
    <t>Sensibilización, desarrollo e impulso de la figura del defensor del asociado</t>
  </si>
  <si>
    <t>3 jornadas de sensibilización - 100% de cumplimiento</t>
  </si>
  <si>
    <t>(N° de jornadas de sensibilización realizadas/N° de jornadas de sensibilización programadas)X100</t>
  </si>
  <si>
    <t>Listado de asistencia a jornada de sensibilización, de los funcionarios de la Delegatura Asociativa</t>
  </si>
  <si>
    <t>1 jornada de sensibilización realizada</t>
  </si>
  <si>
    <t>Jornadas de sensibilización de la aplicación eficiente del modelo de trabajo asociado</t>
  </si>
  <si>
    <t>9 Jornadas en las principales ciudades del país</t>
  </si>
  <si>
    <t># jornadas realizadas / 9</t>
  </si>
  <si>
    <t>Para el tercer trimestre del año 2013, se realizó la jornada de supervisión en Barranquilla, Ibague, Cali y Bucaramanga donde se dio charla a los miembros de los órganos de administración y control de las Cooperativas de Trabajo Asociado, citadas con antelación mediante oficio. 
En lo corrido del año, se han realizado en total  seis jornadas descentralizadas de supervisión</t>
  </si>
  <si>
    <t>Realizar jornadas de supervisión descentralizada a organizaciones de 3er nivel</t>
  </si>
  <si>
    <t>20 visitas JDSD</t>
  </si>
  <si>
    <t># de visitas realizadas / 20</t>
  </si>
  <si>
    <t>A tercer trimestre se han realizado JDS en Tunja, Pasto, Monteria, San José del Guaviare, Neiva, Popayán, Bogotá, Apartado, Cali, Barranquilla, Ibagué y Bucaramanga.</t>
  </si>
  <si>
    <t>Instrucción a las vigiladas e información a las pagadurías, para el uso del código de descuento cuando la supervisadas se encuentre en proceso de liquidación</t>
  </si>
  <si>
    <t>Elaboración y envío de los documentos</t>
  </si>
  <si>
    <t>Información a por lo menos 100 pagadurías.
Instrucción a las vigiladas de primer nivel de supervisión que se encuentren en proceso de liquidación voluntaria a 31 de diciembre de 2012</t>
  </si>
  <si>
    <t>Se enviaron 115 comunicaciones al mismo número de pagadurías dando instrucciones sobre el manejo del código de descuento para la s organizaciones solidarias que se encuentren en liquidación.  
A la fecha existen tres organizaciones vigiladas por la Delegatura que se encuentran en proceso de liquidación voluntaria a las cuales ya se le envió el documento informando el procedimiento sobre el código de descuento durante este proceso.</t>
  </si>
  <si>
    <t>Seguimiento a los trámites de constitución de las Cooperativas de Trabajo Asociado - CTA, para verificar el cumplimiento de las obligaciones de reporte de información financiera y jurídica.</t>
  </si>
  <si>
    <t>Requerimientos al 100% CTA´s constituidas durante el año</t>
  </si>
  <si>
    <t>N° requerimientos enviados / N° CTA's constituidas y registradas en Cámaras de Comercio</t>
  </si>
  <si>
    <t xml:space="preserve">Para las Cooperativas de Trabajo Asociado, se contrató a la profesional Andrea Bedoya, durante el primer corte la contratista, realizó la análisis de la información reportada a la fecha por la Cámara de Comercio, encontrando que algunas no habían efectuado durante todos los períodos el correspondiente envió de información sobre registro de CTAs, por lo que se procedió a efectuar los oficios de requerimiento a las diferentes Cámaras de Comercio; sin embargo por la contingencia con los derechos de petición que presenta la delegatura asociativa, la contratista se ha dedicado durante su segundo corte del contrato al trámite de éstos. Por lo anterior está actividad no ha tenido avance. </t>
  </si>
  <si>
    <t>Concluir  investigaciones administrativas iniciadas a 31 de diciembre de 2012</t>
  </si>
  <si>
    <t># investigaciones culminadas / # investigaciones en curso a 31 de diciembre de 2012</t>
  </si>
  <si>
    <t>Han sido culminadas 79 investigaciones de las 191 investigaciones que se encontraban en curso a 31 de diciembre de 2012</t>
  </si>
  <si>
    <t>Revisión del Manual de Supervisión de todas las actividades de supervisión de las organizaciones vigiladas por la Delegatura Asociativa</t>
  </si>
  <si>
    <t>Documento 100% revisado</t>
  </si>
  <si>
    <t>Actas de revisión</t>
  </si>
  <si>
    <t>Diseñar un esquema de supervisión por riesgos para que en el año 2014 las organizaciones con actividad financiera inicien la implementación de un sistema de administración por riesgos.</t>
  </si>
  <si>
    <t xml:space="preserve">Mantenimiento y actualización permanente de la plataforma tecnológica </t>
  </si>
  <si>
    <t>No. de horas en funcionamiento/Total de horas de servicio</t>
  </si>
  <si>
    <t>No  horas con fallas/ Total  de horas de servicio</t>
  </si>
  <si>
    <t>Informe de mantenimiento preventivo outsourcing selcomp ingeniería</t>
  </si>
  <si>
    <t>A la fecha se han efectuado 3 de los 4 mantenimientos programados para la plataforma tecnologica.</t>
  </si>
  <si>
    <t>Se solicitara cambio del indicador actual. El nuevo indicador quedara número de mantenimientos programados / numero de mantenimientos efectuados.</t>
  </si>
  <si>
    <t xml:space="preserve"> Expedir  y publicar la guía de Código de Buen Gobierno.
</t>
  </si>
  <si>
    <t>Delegatura Financiera</t>
  </si>
  <si>
    <t>Expedir la norma que exige la adopción de la guía de Código de Buen Gobierno</t>
  </si>
  <si>
    <t>Norma de Código de Buen Gobierno expedida</t>
  </si>
  <si>
    <t>Acto administrativo publicado y divulgado</t>
  </si>
  <si>
    <t>Carta Circular No. 005 del 1 de marzo de 2013</t>
  </si>
  <si>
    <t>El proyecto de Código de buen Gobierno fue entregado a la alta dirección de la Superintendencia el día 17 de diciembre de 2012, fecha a partir de la cual, se realizó la revisión por parte de los jurídicos de las diferentes áreas de la Superintendencia, concluyendo que no se podía emitir una circular de caracter obligatorio,  por tanto, se optó por la emisión de la Carta Circular No. 005 de 2013, en donde se hacen las recomendaciones para la adopción de esta código a las vigiladas.</t>
  </si>
  <si>
    <t>Beatriz López</t>
  </si>
  <si>
    <t xml:space="preserve">Elaborar el proyecto de norma que exige la aplicación del Modelo de referencia que calcule la probalidad de incumplimiento en la cartera de créditos para comentarios del sector.
Analisis y consolidación de comentarios.
Expedir norma </t>
  </si>
  <si>
    <t xml:space="preserve">Expedir la norma que exige la aplicación del Modelo de referencia que calcule la probalidad de incumplimiento en la cartera de créditos </t>
  </si>
  <si>
    <t xml:space="preserve">Norma sobre aplicación del Modelo de referencia que calcula la probabilidad de incumplimiento en la cartera de créditos, expedida  y publicada </t>
  </si>
  <si>
    <t xml:space="preserve"> </t>
  </si>
  <si>
    <t xml:space="preserve">Circular Externa No. 007 de 2013. </t>
  </si>
  <si>
    <t>Actividad que se desarrollará con la consultoria contrada con la firma Iquartil que inició en el mes de septiembre/13.</t>
  </si>
  <si>
    <t>Solicitar a la Oficina de Planeacion y Sistemas la contratación de una consultoría para el desarrollo del software de auto evaluación y seguimiento para medir la eficacia del Código de Buen Gobierno para las empresas de la economía solidaria</t>
  </si>
  <si>
    <t>Despacho</t>
  </si>
  <si>
    <t>Contar con Software de auto evaluación y seguimiento para medir la eficacia del Código de Buen Gobierno para las empresas de la economía solidaria</t>
  </si>
  <si>
    <t xml:space="preserve">Sofware de autoevaluación y seguimiento, en marcha </t>
  </si>
  <si>
    <t>Por decisión del señor Superintendente, esta actividad fue reasignada al Despacho, según correo electrónico remitido por la Asesora del Despacho el día 02 de julio de 2013.</t>
  </si>
  <si>
    <t>Realizar visitas de inspección de carácter general a las seis cooperativas vigiladas por la Delegatura  que no se han visitado desde el año 2004 : COOPCAFAM, COOPTENJO, COOPCARVAJAL, UNIMOS, COOMULTINORBOY y COASMEDAS</t>
  </si>
  <si>
    <t xml:space="preserve">Finalizar las visitas de inspeccion de las cooperativas vigiladas por la Delegatura Financiera que desde el año 2004 no han sido visitadas. </t>
  </si>
  <si>
    <t xml:space="preserve">#visitas de inspeccion realizadas /#visitas de inspección programadas </t>
  </si>
  <si>
    <t>Programación de visitas,  Plan de acción Interno. Memorandos 250 -20132100000793, 
 250 -20132100001423 y 250 -20132100001813</t>
  </si>
  <si>
    <t>Durante el tercer trimestre se realizaron 4   visitas de acuerdo con la programación:  Coopcafam (15 al 19 de julio/13; Unimos (21 al 25 de julio/13); Coasmedas /21 al 25 julio/13); Coomultinorboy (16 al 20 de septiembre/13), para un total de 4 visitas en lo que va corrido del año, quedando pendientes dos visitas programadas para el cuarto trimestre/13.</t>
  </si>
  <si>
    <t>Presentar a la oficina de Planeación y Sistemas y Secretaria General, los términos de referencia para la contratación de una consultoría que realice el diagnóstico sobre el impacto en las organizaciones solidarias de la convergencia a normas internacionales de contabilidad e información financiera y aseguramiento de la información, que incluya la incidencia en el Presupuesto General de la Nación por el ajuste en la tasa de contribución que pagan las organizaciones vigiladas, los requerimientos técnicos  para la captura, validación y análisis de esta  información, así como el ajuste en los procesos de supervisión; presente la propuesta del marco regulatorio acorde con estas normas dirigido a las organizaciones vigiladas;  brindar acompañamiento y soporte a la Superintendencia en su implementación y la transferencia de conocimiento a los funcionarios.</t>
  </si>
  <si>
    <t>Delegatura Financiera
Delegatura Asociativa</t>
  </si>
  <si>
    <t xml:space="preserve">Realizar  y entregar los términos de referencia para la contratación de la consultoria sobre Normas Internacionales de Información Financiera y de Aseguramiento de la Información </t>
  </si>
  <si>
    <t xml:space="preserve">Documento dirigido a la Oficina de Planeación  y Sistemas y la Secretaría General sobe los términos de referencia para la contratación de la consultoria sobre Normas Internacionales de Información Financiera y de Aseguramiento de la Información </t>
  </si>
  <si>
    <t xml:space="preserve">Cotizaciones presentadas por las firmas de auditoria  HLB FAST Auditores y Ernst &amp; Young </t>
  </si>
  <si>
    <t>En el mes de febrero de 2013, se realizaron reuniones con las firmas: HLB FAST Auditores y Ernst &amp; Young para la presentación de las cotizaciones respectivas. 
Estas firmas de auditoria entregaron dichas propuestas el 15 de febrero de 2013, las cuales soportan el estudio de mercado para el proceso percontractual.</t>
  </si>
  <si>
    <t xml:space="preserve">Documento diagnóstico sobre el impacto en las organizaciones solidarias de la convergencia a normas internacionales de contabilidad e información financiera y aseguramiento de la información, que incluya la incidencia en el Presupuesto General de la Nación por el ajuste en la tasa de contribución que pagan las organizaciones vigiladas, los requerimientos técnicos para la captura, validación y análisis de esta información y propuesta del ajuste enlos proceso de supervisión. </t>
  </si>
  <si>
    <t xml:space="preserve">* Diagnostico de Impacto entregado  por la firma consultora 
* Propuesta de ajuste a los procesos de supervision entregado por la firma consultora </t>
  </si>
  <si>
    <t>CMA-088-2013 contrato consultoria NIIF</t>
  </si>
  <si>
    <t>En septiembre/13 se suscribió contrato con la firma Ernst and Young quien realizará diagnóstico sobre el impacto de acuerdo con cronograma presentado a Superintendencia.</t>
  </si>
  <si>
    <t xml:space="preserve">Propuesta de marco regulatorio que contenga las normas técnicas especiales, interpretaciones y guías en materia de contabilidad, de información financiera y de aseguramiento de la información específicas para las organizaciones supervisadas soportadas en las directrices del Gobierno Nacional. </t>
  </si>
  <si>
    <t xml:space="preserve">* Propuesta de marco regulatorio entregada por la firma consultora </t>
  </si>
  <si>
    <t xml:space="preserve">Transferencia de conocimiento a los supervisores en estándares internacionales de contabilidad e información financiera y de aseguramiento de la información y sobre los requerimientos técnicos para la captura, validación y análisis de esta información. </t>
  </si>
  <si>
    <t xml:space="preserve">Capacitaciones realizadas a los supervisores por la firma consultora </t>
  </si>
  <si>
    <t>No de capacitaciones realizadas/ No  de capacitaciones programadas</t>
  </si>
  <si>
    <t>En septiembre/13 se suscribió contrato con la firma Ernst and Young quien realizará la capacitación requerida de acuerdo con cronograma presentado a Superintendencia.</t>
  </si>
  <si>
    <t>Evaluar el informe de auditoria externo ordenado a la Cooperativa en el 2012, a efectos de autorizar la actividad financiera u ordenar el desmonte a la Cooperativa Cooservicios de Tunja (Boyaca)</t>
  </si>
  <si>
    <t xml:space="preserve">Ordenar la actividad financiera ó desmonte ó impartir instrucciones a la cooperativa pendiente de autorización </t>
  </si>
  <si>
    <t xml:space="preserve">Acto administrativo
dirigido a la cooperativa ordenando actividad, desmonte ó impartiendo instrucciones </t>
  </si>
  <si>
    <t xml:space="preserve">Con corte a marzo de 2013 la Cooperativa remitió las propuestas económicas para la realización de la auditoria financiera, situacion que fue evaluada por la Supervisora a cargo de la Cooperativa, encontrando que las mismas no cumplían con las condiciones mínimas requeridas para este proceso, por tanto en  marzo se realiza una reunión en las instalaciones de la Cooperativa, para efectos de revisar la situación que presenta Cooservicios y se toma la decisión de solicitar la presentación de un Plan Estratégico que le permita a la Delegatura vislumbrar la viabilidad de autorizar el ejercicio de  la actividad financiera.  
Igualmente se determinó realizar una nueva visita de inspección para verificar los avances manifiestados por la entidad, la cual se programó para el cuarto trimestre de 2013.  </t>
  </si>
  <si>
    <t>Presentar a la oficina de Planeación y Sistemas y Secretaria General, los términos de referencia para la contratación de una consultoria para que  presente propuesta de marco regulatorio y metodología estándar para la medición, monitoreo y control de riesgo crediticio, exposición al riesgo de liquidez, riesgo de lavado de activos y financiación del terrorismo y el riesgo operativo asociado a cada uno de ellos, ajustado a las características del sector de economía solidaria, que incluya las necesidades técnicas para la captura, validación y análisis de esta  información; la propuesta del esquema de supervisión requerido; brinde acompañamiento y soporte a la Superintendencia en su implementación y la transferencia de conocimiento a los funcionarios.</t>
  </si>
  <si>
    <t xml:space="preserve">Elaborar y entregar  los términos de referencia para la contratación de la consultoria que trabaje el Esquema de Supervisión por Riesgos </t>
  </si>
  <si>
    <t>Documento dirigido a la Oficina de Plenación  y Sistemas y la Secretaría General sobre los términos de referencia para la contratación de la consultoria sobre Supervisión por Riesgos</t>
  </si>
  <si>
    <t>Cotizaciones presentadas por las firmas de auditoria  Topa &amp; Asociados y  PRONUS</t>
  </si>
  <si>
    <t>En el mes de febrero de 2013, se realizaron reuniones con las firmas: Topa &amp; Asociados y PRONUS para la presentación de las cotizaciones respectivas. 
Estas firmas de consultoria en riesgos entregaron dichas propuestas en marzo de 2013, las cuales soportan el estudio de mercado para el proceso percontractual.. Actividad finalizada.</t>
  </si>
  <si>
    <t xml:space="preserve">Contar con la propuesta del marco regulatorio y metodología estandar para la medición de riesgos y del esquema de supervisión ajustado a las características del sector de la economia solidaria que incluye los requerimientos técnicos para la captura, validación y análisis de información. </t>
  </si>
  <si>
    <t xml:space="preserve">Cumplimiento del plan de trabajo de la firma consultora </t>
  </si>
  <si>
    <t>Plan  entregado</t>
  </si>
  <si>
    <t>Contrato CMA 083-2013</t>
  </si>
  <si>
    <t>En septiembre/13 se firmó contrato de consultoria con la firma Iquartil y esta actividad se evaluará de acuerdo con cronograma de trabajo que finaliza en diciembre/13.</t>
  </si>
  <si>
    <t xml:space="preserve">Transferencia de conocimiento a los supervisores en la gestión de riesgos y sobre la metodología y los requerimientos técnicos para la captura, validación y análisis de esta información. </t>
  </si>
  <si>
    <t>Mantener e implementar la plataforma tecnológica de la entidad de conformidad con los proyectos de inversión y de acuerdo con los requerimientos de las áreas.</t>
  </si>
  <si>
    <t>Informar mensualmente a través del aplicativo al DNP y al MHCP el estado de ejecución de los proyectos de inversión de la entidad</t>
  </si>
  <si>
    <t>Oficina Asesora de Planeación y Sistemas
Jefes de Área</t>
  </si>
  <si>
    <t>100%,  proyectos en desarrollo y/o ejecución en el primer semestre  y terminados en Noviembre del 2013</t>
  </si>
  <si>
    <t>No. proyectos en desarrollo y/o ejecución en el primer semestre / Total de proyectos formulados
No. proyecto ejecutados al 100% en noviembre / Total de proyectos formulados</t>
  </si>
  <si>
    <t>www.contratos.gov.co 
orfeo</t>
  </si>
  <si>
    <t>Los cuatro proyectos de inversión actualmente se encuentran andando, sin embargo algunas de las actividades requeridas para los mismos se encuentran en etapa precontractual.</t>
  </si>
  <si>
    <t>Se espera culminar con el 100% de los proyectos en el mes de diciembre.</t>
  </si>
  <si>
    <t>Revisar mensualmente el estado de ejecución presupuestal y desarrollo de los proyectos de inversión</t>
  </si>
  <si>
    <t>Oficina Asesora de Planeación y Sistemas  
Secretario General
Jefes de Área</t>
  </si>
  <si>
    <t>85%, de ejecución presupuestal en los proyecto de inversión</t>
  </si>
  <si>
    <t>Medir la eficacia presupuestal de cada proyecto de inversión</t>
  </si>
  <si>
    <t xml:space="preserve">porcentaje de avance  en la ejecucion presupuestal/85% de ejecucion programa </t>
  </si>
  <si>
    <t>www.spi.dnp.gov.co</t>
  </si>
  <si>
    <t>En el mes de septiembre se actualizo en el spi el comportamiento de la ejecución presupuestal. Para el tercer trimestre el porcentaje de avance estab aal rededor del 22%</t>
  </si>
  <si>
    <t>Victor Manuel Ciro</t>
  </si>
  <si>
    <t>Hay que reportar este seguimiento mes a mes.</t>
  </si>
  <si>
    <t>Desarrollar el “CAPTURADOR” de reportes financieros de las entidades vigiladas mediante el convenio vigente con FOGACOOP.</t>
  </si>
  <si>
    <t>Oficina Asesora de Planeación y Sistemas
Fogacoop</t>
  </si>
  <si>
    <t>100/ Desarrollado</t>
  </si>
  <si>
    <t>Capturador desarrollado</t>
  </si>
  <si>
    <t>Informe interventor del contrato fogacoop - nesima y cronograma de avances</t>
  </si>
  <si>
    <t>Actualmente el capturador se encuentra en etapa de pruebas finales antes de salir a producción.</t>
  </si>
  <si>
    <t>Implementar el “CAPTURADOR” de reportes financieros de las entidades vigiladas mediante el convenio vigente con FOGACOOP.</t>
  </si>
  <si>
    <t>100/ Implementado</t>
  </si>
  <si>
    <t>Capturador implementado</t>
  </si>
  <si>
    <t>Aun no se encuentra en producción</t>
  </si>
  <si>
    <t>Se espera la salida en vivo para el mes de Abril de 2014</t>
  </si>
  <si>
    <t>Fortalecer el talento humano de la Entidad, orientado a desarrollar las competencias, acorde con los requerimientos misionales y de apoyo.</t>
  </si>
  <si>
    <t>Capacitar y fortalecer el conocimiento en el manejo de las herramientas del Sistema Integrado de Gestión.</t>
  </si>
  <si>
    <t xml:space="preserve">Oficina Asesora de Planeación y Sistemas </t>
  </si>
  <si>
    <t>No. de Funcionarios que asisten la capacitación / No. Funcionarios invitados
No. de Funcionarios que aprueban la capacitación / No. Funcionarios capacitados</t>
  </si>
  <si>
    <t>Se realizo la contratación de la capacitación de Auditores Internos Integrales, en Septiembre se adjudico el contrato. Esta capacitación se realizará a 25 funcionarios y se iniciara en octubrey termina en noviembre</t>
  </si>
  <si>
    <t>Ivon Moreno</t>
  </si>
  <si>
    <t>Generar estadística practica aplicada a cada uno de los funcionarios sobre el conocimiento de la herramienta de Gestión Documental.</t>
  </si>
  <si>
    <t>Oficina Asesora de Planeación y Sistemas 
Funcionarios</t>
  </si>
  <si>
    <t>100%, de funcionarios</t>
  </si>
  <si>
    <t>Encuesta aplicada a los funcionarios</t>
  </si>
  <si>
    <t xml:space="preserve">Numero de  encuenstas  aplicadas/Numero de funcionarios *100 </t>
  </si>
  <si>
    <t>Resultados encuesta aplicada</t>
  </si>
  <si>
    <t>El ingeniero Founzy Trellez aplico la encuesta. Se sugirió en el segundo trimestre volver a aplicar la encuesta, dado que los resultados obtenidos con la encuesta anterior no fueron los esperados y solo el 50% de los funcionarios la respondió. No se ha aplicado nuevamente.</t>
  </si>
  <si>
    <t>Generar acciones para fortalecer el conocimiento de los funcionarios sobre la utilización de la herramienta de Gestión Documental.</t>
  </si>
  <si>
    <t>Oficina Asesora de Planeación y Sistemas
Funcionarios</t>
  </si>
  <si>
    <t>90%, de funcionarios capacitados</t>
  </si>
  <si>
    <t>Plan de capacitaciones</t>
  </si>
  <si>
    <t>Se genero un plan de capacitaciones sobre orfeo para todos los funcionarios de la entidad.</t>
  </si>
  <si>
    <t>Desarrollo e implementación de las Auditorias, seguimientos e informes en el Plan de Acción  2013, *Acompañamiento y Asesoraría</t>
  </si>
  <si>
    <t>Oficina de Control Interno</t>
  </si>
  <si>
    <t>Auditorías, informes y seguimientos  realizadas/auditorias programadas*100</t>
  </si>
  <si>
    <t xml:space="preserve">Memorandos, Informes, Arqueos, Seguimientos, Auditorias. </t>
  </si>
  <si>
    <t xml:space="preserve"> Estas actividades se desarrollan  de acuerdo al Programa de auditorias, seguimientos e informes que tiene la Oficina de Control Interno. En el mes de ABRIL se programron 13 seguimientos e  informes de acuerdo al programa y se ejecutaron 12. En el mes deMAYO se programaron 6 y se ejecutaron las 6. Para el mes de JUNIOse programaron 8 y se ejecutó 8, con corte a 30 de JUNIO hay un total de  47 Seguimintos, einformes y auditorias, para el trimestre se realizaron 28 auditorías e informes y seguimientos. </t>
  </si>
  <si>
    <t>ROSA MARIA PADRON CARVAJAL</t>
  </si>
  <si>
    <t>Boletín de Control Interno</t>
  </si>
  <si>
    <t>Boletines realizados / Boletines programados * 100</t>
  </si>
  <si>
    <t>Boletin, enviado por correo electrono a la entidad</t>
  </si>
  <si>
    <t>El tema principal de este boletin es el del Fomento de la Cultura del autocontrol.</t>
  </si>
  <si>
    <t>Sensibilizar a los funcionarios en lo referente al código de ética de la Entidad</t>
  </si>
  <si>
    <t>Secretaria General - Capacitación y Bienestar</t>
  </si>
  <si>
    <t>No. de capacitaciones ejecutadas/No. de capacitaciones programadas</t>
  </si>
  <si>
    <t>Desde el Despacho del señor Superintendente se invito a los funcionarios a realizar una actividad lúdica para interiorizar el Código de Ética, el día 20/03/2013, esta fecha se reprogramos por carga laboral, para el día 3/04/2013, fecha en la cual se realizo la sensibilización.</t>
  </si>
  <si>
    <t>Irney Pinzón Correa</t>
  </si>
  <si>
    <t>Sensibilizar a los directivos en lo referente al código de buen gobierno de la Entidad</t>
  </si>
  <si>
    <t>No. de capacitaciones ejecutadas / No. de capacitaciones programadas</t>
  </si>
  <si>
    <t xml:space="preserve">Control Asistencia  Socializacion  Codigo Buen Gobierno 27 de Julio de 2013 </t>
  </si>
  <si>
    <t>El grupo directivo de la Entidad actualizo el código de Buen Gobierno de la Entidad, el señor Superintendente envió el documento  a todos los funcionarios el día 18/06/2013 y fue socializado a todos los funcionarios de la Entidad el día 27/06/2013 por parte del Secretario General Hugo Alberto Velasco Ramón</t>
  </si>
  <si>
    <t>Solicitar, consolidar y presentar para aprobación del Comité de Capacitación los requerimientos de las áreas.</t>
  </si>
  <si>
    <t>Secretaria General – Capacitación y Bienestar</t>
  </si>
  <si>
    <t>Aprobación Plan Capacitación</t>
  </si>
  <si>
    <t>Mediante acta 002 de 2013 del Comité de Capacitación y Estímulos se aprobo el Plan de Capacitación.</t>
  </si>
  <si>
    <t>Verificar que se cumplan las actividades de capacitación programadas</t>
  </si>
  <si>
    <t>Hasta el 31 de marzo se han realizado 3 capacitaciones: Definición del plan de trabajo 2013 y construcción matriz de riesgos de la Delegatura Financiera; Capacitación en contratación estatal y Capacitación en la construcción del plan anticorrupción y de antención al ciudadano de acuerdo al Decreto 2641 de 2012.  A partir del 1 de abril y hasta el 3 de junio de 2013, se llevaron a cabo las siguientes capacitaciones: Socialización Código de Ética; Aspectos tributarios de la nómina; Sistema Integrado de Planeación y Gestión – Decreto 2482 de 2012. Dentro de lo programado en relación a la administración de personal, normatividad PIC y bienestar, se llevaron a cabo las siguientes capacitaciones: Cómo aplicar correctamente la normatividad vigente en la administración del Talento Humano en el sector público el régimen laboral, prestacional, salarial y pensional de los empleados públicos. Para dar cumplimiento al Plan Anticorrupción y Servicio al Ciudadano 8 funcionarios asistieron a una capacitación que dictó la ESAP, denominada "Seminario en servicio al ciudadano". Y, por último una capacitación en relaciones públicas corporativas. Código Contencioso Administrativo, Código General del Proceso, Normas Internacionales de Contabilidad y de Información Financiera, Curso de Redaccion</t>
  </si>
  <si>
    <t>Formular la Política de incentivos de la entidad</t>
  </si>
  <si>
    <t>Política de incentivos</t>
  </si>
  <si>
    <t>Acta 001   comité de capacitaciòn  y estimulos  20 de marzo de 2013</t>
  </si>
  <si>
    <t>Mediante acta 001 de 2013 del Comité de Capacitación y Estímulos, se definio reconocer al mejor funcionario de Carrera Administrativa, al mejor de cada nivel jerarquico y al mejor equipo de trabajo, lo anterior sujeto al presupuesto que designe el Ministerio de Hacienda para la vigencia 2014</t>
  </si>
  <si>
    <t>Solicitar presupuesto para el año 2014, para el Programa de Incentivos</t>
  </si>
  <si>
    <t>Solicitud de presupuesto</t>
  </si>
  <si>
    <t>El área de presupuesto solicitó al Ministerio partida presupuestal para llevar a cabo el plan de incentivos propuesto en el mes de marzo de 2013. Radicado el proyecto de presupuesto de la Entidad para el 2014 en día 22 de marzo de 2013.</t>
  </si>
  <si>
    <t>Iniciar a través de mesas de concertación de cada una de las áreas misionales y transversales la definición las competencias comportamentales relacionadas con el código de ética</t>
  </si>
  <si>
    <t>Secretaria General – Talento Humano</t>
  </si>
  <si>
    <t>Porcentaje de entrega de cada uno de los productos</t>
  </si>
  <si>
    <t>Presentación a la Alta Dirección dos competencias comportamentales relacionadas con el código de ética para las áreas misionale y transversales para estudio y adopción.   Validación de Competencias transversales de Talento Humano DAFP frente a las competencias de Talento Humano de la Supersolidaria como área transversal.</t>
  </si>
  <si>
    <t>competencias comportamentales relacionadas con el código de ética: Uso y racionalidad de recursos naturales dentro de la Entidad y Comunicación Asertiva</t>
  </si>
  <si>
    <t>Secretaría General - Talento Humano</t>
  </si>
  <si>
    <t>Definir criterios de selección para cada uno de los tipos de vinculación de la entidad sobre los cuales es competente</t>
  </si>
  <si>
    <t>Entrega del proceso de selección  para aprobación</t>
  </si>
  <si>
    <t>Se pueden observar los cambios realizados en el software de  ISOLUCION</t>
  </si>
  <si>
    <t>Actualmente se estan realizando los cambios de modificación del procedimiento de selección de personal en el software de ISOLUCION.</t>
  </si>
  <si>
    <t>Hacer pruebas piloto en coordinación con las áreas de procesos de selección que realice la entidad (provisional y personal de apoyo) para comprobación y ajuste del proceso.</t>
  </si>
  <si>
    <t>Informe final de la prueba piloto</t>
  </si>
  <si>
    <t>Incluir o ratificar el proceso de selección y los requisitos en el SGC de la entidad</t>
  </si>
  <si>
    <t>Secretaria General – Talento Humano y Planeación</t>
  </si>
  <si>
    <t>Proceso de selección ajustado para aprobación</t>
  </si>
  <si>
    <t>Liquidar devengos y deducciones de los funcionarios.</t>
  </si>
  <si>
    <t>Secretaria General - Nómina</t>
  </si>
  <si>
    <t>No. informes presentación extemporánea / No. informes programados</t>
  </si>
  <si>
    <t>Liquidación de la nómina</t>
  </si>
  <si>
    <t xml:space="preserve">El porcentaje se presenta en 0 debido a que la actividad no se presento de manera extemporánea si no en las fechas programadas. </t>
  </si>
  <si>
    <t>Ana Patricia Mendoza Garcia</t>
  </si>
  <si>
    <t>Liquidar aportes parafiscales</t>
  </si>
  <si>
    <t>Liquidación de los aportes</t>
  </si>
  <si>
    <t>Reporte de novedades del personal</t>
  </si>
  <si>
    <t>Reporte novedades de personal</t>
  </si>
  <si>
    <t>Organizar el archivo de gestión del área de acuerdo a las políticas de gestión documental implementadas por la entidad, teniendo en cuenta los lineamientos del Archivo General de la Nación.</t>
  </si>
  <si>
    <t>Secretaria General</t>
  </si>
  <si>
    <t>No. revisiones de archivo/No. revisiones programadas</t>
  </si>
  <si>
    <t>Toda la evidencia se encuentra en el archivo rodante de la secretaria general</t>
  </si>
  <si>
    <t>Para capacitación y bienestar, nómina,  personal y tesoreria  el archivo de gestión ya se encuentra establecido.
Para Contabilidad presenta un avance del 70%. Contratación presenta un avance del 85%.</t>
  </si>
  <si>
    <t>Javier Segura Restrepo</t>
  </si>
  <si>
    <t>Organizar el archivo de la Secretaria General teniendo en cuenta las tablas de retención documental y los lineamientos dispuestos por el AGN en la Ley 594 de 2000 Ley General de Archivo.</t>
  </si>
  <si>
    <t>Secretaria General – Auxiliar Administrativo</t>
  </si>
  <si>
    <t>No. revisiones archivo/No. revisiones programadas</t>
  </si>
  <si>
    <t>Con respecto a esta evidencia con corte al 30 de septiembre se realizó la clasificación que consistió en organizar el archivo cronológicamente, clasificándolo según grupo interno de trabajo, separando el de transferencia a archivo central y el archivo que va a quedar en gestión, la depuración según indicaciones realizadas por el funcionario al cual tenía a cargo ese archivo, la limpieza y retiro de objetos metálicos como ganchos de cosedora y legajadores, el pegado de documentos de tamaño pequeño en hojas de papel reciclable para evitar la pérdida de los mismos, el foliado y marcado de las carpetas del archivo de la secretaría general según lo dispuesto por las TRD de la entidad</t>
  </si>
  <si>
    <t>Enviar el archivo histórico al archivo central teniendo en cuenta las tablas de retención documental. Para ello se deben diligenciar la Planillas de Inventario Documental F-GEDO-005, donde van detalladas las carpetas con los documentos que se van a transferir al archivo central.</t>
  </si>
  <si>
    <t>Secretaria General - Auxiliar Administrativo</t>
  </si>
  <si>
    <t>archivo  enviado según  especificaciones tecnicas</t>
  </si>
  <si>
    <t>Planillas de transferencias por año y por grupo de trabajo</t>
  </si>
  <si>
    <t>Se realizó la transferencia correspondiente para este año en el mes de Mayo, por consiguiente para este indicador ya se cumplió en un 100%.</t>
  </si>
  <si>
    <t>Elaborar anteproyecto con base en el análisis y ajuste de las necesidades consolidado por área.</t>
  </si>
  <si>
    <t>Secretaria General - Presupuesto</t>
  </si>
  <si>
    <t>Anteproyecto de presupuesto pactado y presentado en tiempo</t>
  </si>
  <si>
    <t>Documento de radicación del Anteproyecto de presupuesto de la vigencia 2014, el dia 22/03/2013.</t>
  </si>
  <si>
    <t>MAGDA YIBER RAMIREZ RODRIGUEZ</t>
  </si>
  <si>
    <t>Presentar y publicar  el seguimiento  de la ejecución presupuestal</t>
  </si>
  <si>
    <t>Informe de ejecución presentado/Informes totales a presentar  en la vigencia</t>
  </si>
  <si>
    <t>Los informes de ejecución presupuestal se han presentado durante la vigencia y se encuentran publicados en la pagina Web de la Supersolidaria.</t>
  </si>
  <si>
    <t>Se han presentado los informes de ejecución presupuestal durante la vigencia y se encuentran publicados en la pagina Web de la Supersolidaria.</t>
  </si>
  <si>
    <t>Dar cumplimiento en la presentación de informes ante los entes de control</t>
  </si>
  <si>
    <t xml:space="preserve">MINISTERIO DE HACIENDA: Traslados presupuestales e información mensual de la ejecución prespuestal  y proyección de gastos de ejecución a diciembre de 2014, informe de ingresos proyectados a 2014..
CONTRALORIA GENERAL DE LA REPUBLICA: Informe SIRECI trimestral, informe CGR pagina CHIP cierre I trimestre vigencia 2013, requerimientos de la visita de auditoria, respuesta hallazgos de la vigencia 2011 y 2012.
CONTADURIA GENERAL DE LA NACION: Informe de cierre de estados contables al  cierre de cada trimestre, infiorme BDME. </t>
  </si>
  <si>
    <t xml:space="preserve">Se presentaron informes durante el trimestre a:
MINISTERIO DE HACIENDA: Traslados presupuestales e información mensual de la ejecución prespuestal  y proyección de gastos de ejecución a diciembre de 2014, informe de ingresos proyectados a 2014..
CONTRALORIA GENERAL DE LA REPUBLICA: Informe SIRECI trimestral, informe CGR pagina CHIP cierre I trimestre vigencia 2013, requerimientos de la visita de auditoria, respuesta hallazgos de la vigencia 2011 y 2012.
CONTADURIA GENERAL DE LA NACION: Informe de cierre de estados contables al  cierre de cada trimestre, infiorme BDME. </t>
  </si>
  <si>
    <t xml:space="preserve">Seguimiento mensual del plan de compras y cronograma de compromisos presupuestales </t>
  </si>
  <si>
    <t>Informe mensual publicado en página Web institucional</t>
  </si>
  <si>
    <t>Documento publicado en página Web y Secop
Hay que precisar que la publicación del Plan de Compras se efectúa en la página Web de la entidad y en el Secop cuando hay modificaciones sustanciales en cuanto a su ejecución y/o programación</t>
  </si>
  <si>
    <t>Vanessa Ríos</t>
  </si>
  <si>
    <t xml:space="preserve">NO SE DA PORCENTAJE PUES NO SE PUEDE DEFINIR LAS VECES QUE HA DE PUBLICARSE AL NO CONOCERSE EL NÚMERO DE MODIFICACIONES. </t>
  </si>
  <si>
    <t>Realizar las conciliaciones contables de las cuentas del Balance  al interior del grupo financiero</t>
  </si>
  <si>
    <t>Secretaria General - Contabilidad</t>
  </si>
  <si>
    <t>Número de conciliaciones realizadas /Número de conciliaciones programadas</t>
  </si>
  <si>
    <t>Conciliaciones correspondientes a los meses de enero, febrero, marzo, abril, mayo y junio, julio, agosto y septimebre</t>
  </si>
  <si>
    <t xml:space="preserve">Se han realizado las conciliaciones correspondientes a los meses de enero, febrero, marzo, abril, mayo y junio, julio, agosto y septimebre logrando razonabilidad en las cifras de los Estados Contables de la Supersolidaria. </t>
  </si>
  <si>
    <t>Elaborar y presentar los Estados Financieros de la Supersolidaria, dando cumplimiento a la normatividad vigente</t>
  </si>
  <si>
    <t>Estados Contables de la Supersolidaria con corte 31 de diciembre de 2012, al 30 de  marzo de 2013 y 30 de junio de 2013, publicados en la pagina web.</t>
  </si>
  <si>
    <t>Se han presentado oportunamente los Estados Contables de la Supersolidaria con corte 31 de diciembre de 2012, al 30 de  marzo de 2013 y 30 de junio de 2013, publicados en la pagina web.</t>
  </si>
  <si>
    <t>Elaborar y presentar los informes requeridos por la Contaduría General al de la Nación en materia contable</t>
  </si>
  <si>
    <t>Número de informes presentados /Número informes requeridos por la Contaduría General de la Nación</t>
  </si>
  <si>
    <t>Se valido a traves del CHIP la informacion de los estados contables de la entidad al cierre de vigencia 2012 y  a los cierres  del I trimestre de 2013. Se respondio los requerimientos enviados por la Contaduria sobre información del cierre de vigencia 2012.</t>
  </si>
  <si>
    <t>Estadísticas de consumos papelería</t>
  </si>
  <si>
    <t>Secretaría General - Almacén</t>
  </si>
  <si>
    <t>No. informes presentados/No. informes programados</t>
  </si>
  <si>
    <t>REPORTE DEL APLICATIVO SIIGO INVENTARIOS Y ALMACEN</t>
  </si>
  <si>
    <t>SE TOMAN DATOS DE LAS MAQUINAS IMPRESORAS GENERANDO LISTADO DE DISPOSITIVO DE CADA UNA DE LAS AREAS DE SEPTIEMBRE EN CONSUMO DE PAPELERIA ARROJANDO LOS SIGUIENTES RESULTADOS:  ASOCIATIVA 10.238 IMPRESIONES, SECRETARIA GENERAL 6.903, D FINANCIERA 5.833, COERRESPONDENCIA 5.500, JURIDICA 4.869, CAU C INTERNO Y CONTRIBUCIONES 3.099, PLANEACION 2.801</t>
  </si>
  <si>
    <t>LUIS ANTONIO PINEDA</t>
  </si>
  <si>
    <t>Estadísticas de consumos servicios públicos</t>
  </si>
  <si>
    <t xml:space="preserve">REPORTE DE SIIF DE PAGOS SERVICIOS PUBLICOS MENSUAL </t>
  </si>
  <si>
    <t>SE INFORMA DE REPORTE Y  COMPARATIVO DE PAGOS JULIO Y AGOSTO EL MES  DE SEPTIEMBRE NO SE REPORTA DEBIDO A QUE EL ULTIMO PAGO DE CODENSA PISO 15 LLEGA DESPUES DEL 25 DE CADA MES.  EL CONSUMO DE ENERGIA PISO 15  TUVO UN AHORRO DE $48.580,  EN EL PISO 15 SE INCREMENTO EN 256.660, EN EL PISO 16 INCREMENTO DE  510.010, CONSUMO CELULAR UN AHORRO DE  912.151, LINEA 018000 INCREMENTO DE  52.462, LARGA DISTANCIA NACIONAL INCREMENTO DE 51.388 Y EN  COMUNICACION LOCAL UN AHORRO 180.435</t>
  </si>
  <si>
    <t>Realizar los movimientos de inventarios</t>
  </si>
  <si>
    <t>No. Movimientos realizados/No. movimientos programados</t>
  </si>
  <si>
    <t>ESTAS ACTUALIZACIONES SE EFECTUAN EN EL APLICATIVO DE ACTIVOS DE SIIGO</t>
  </si>
  <si>
    <t>EN ESTE TRIMESTRE SE EFECTUARON 3 TRASLADOS EN LA DELEGATURA  ASOCIATIVA, Y 2 EN PLANEACION Y SISTEMAS</t>
  </si>
  <si>
    <t>Realizar el inventario físico</t>
  </si>
  <si>
    <t>Inventario actualizado</t>
  </si>
  <si>
    <t>SE INICIO EL CONTEO DEL INVENTARIO FISICO DE LA ENTIDAD.</t>
  </si>
  <si>
    <t>Rendición de informe Sireci - Gestión Contractual</t>
  </si>
  <si>
    <t>Secretaría General –Contratación y Servicios Generales</t>
  </si>
  <si>
    <t>Informe Sireci reportado trimestral /Número de informes programados</t>
  </si>
  <si>
    <t>CERTIFICACION DEL APLICATIVO</t>
  </si>
  <si>
    <t>SE  REALIZA EL CARGUE DE LOS INFORMES CORRESPONDIENTES DE MANERA OPORTUNA EN EL APLICATIVO</t>
  </si>
  <si>
    <t>VANESSA RIOS</t>
  </si>
  <si>
    <t>LA META SE ESTABLECIÓ EN 4 INFORMES 1 TRIMESTRAL PERO EN EL PRIMER TRIMESTRE DEL AÑO SE REPORTARON 2, 1 CONTRACTUAL Y OTRO DE EJECUCIÓN PLAN DE COMPRAS, EN EL SEGUNDO TRIMESTRE SE REPORTAN 1 CONTRACTUAL. RESTA UN  INFORME EN MATERIA CONTRACTUAL</t>
  </si>
  <si>
    <t>Presentación del  informe de rendición de la cuenta en materia contractual</t>
  </si>
  <si>
    <t>Informe presentación extemporánea / Informe programado</t>
  </si>
  <si>
    <t>NO SE ELABORÓ INFORME PUES ESTE AÑO NO FUE SOLICITADA RENDICION DE LA CUENTA EN MATERIA CONTRACTUAL</t>
  </si>
  <si>
    <t>Mantener actualizado el aplicativo</t>
  </si>
  <si>
    <r>
      <t xml:space="preserve"># contratos publicados mes </t>
    </r>
    <r>
      <rPr>
        <b/>
        <sz val="11"/>
        <rFont val="Arial"/>
        <family val="2"/>
      </rPr>
      <t>=</t>
    </r>
    <r>
      <rPr>
        <sz val="11"/>
        <rFont val="Arial"/>
        <family val="2"/>
      </rPr>
      <t xml:space="preserve"> # contratos  celebrados mes</t>
    </r>
  </si>
  <si>
    <t>SECOP</t>
  </si>
  <si>
    <t xml:space="preserve">SE PRESENTA DEMORA EN LA PUBLICACION DE ALGUNOS CONTRATOS POR RETARDOS EN LA LEGALIZACION DE LOS MISMOS. ADEMAS ALGUNOS CONTRATOS NO SON REMITIDOS EN TIEMPO PARA LA RESPECTIVA PUBLICACION. </t>
  </si>
  <si>
    <t>EL PORCENTAJE DE AVANCE SE DEBE A QUE ALGUNOS CONTRATOS NO SE ALCANZARON A PUBLICAR EN EL MES EN EL QUE SE LEGALIZARON, SINO EN EL MES SIGUIENTE. PERO TODOS FUERON PUBLICADOS EN EL SECOP</t>
  </si>
  <si>
    <t>Realizar el control de pago de contribuciones  teniendo actualizada la información en las bases de datos y en el aplicativo establecido</t>
  </si>
  <si>
    <t>Secretaría General – Administradora Aplicativo Recaudo</t>
  </si>
  <si>
    <t>Informe mensual presentado/Informes mensuales programados</t>
  </si>
  <si>
    <t>F:\MARTHA IS\INFORMES\RECAUDO</t>
  </si>
  <si>
    <t>Bajar todos lo días archivos planos con los recaudos de la plataforma del Banco y de PSE. Subirlos por el modulo del Administrador de Realtech para actualizar los pagos. Armar archivo plano (prn) con los recaudos y cargar en SIIGO. Final de mes se hace la conciliación de SIIGO vs Reporte de Cartera. Elaboré informe de recaudo de los meses de julio, agosto y septiembre del 2013 y se envía cada mes por correo interno a la  Dra. Dunia  Soad de la Vega.</t>
  </si>
  <si>
    <t>MARTHA ISABEL SOTO CORREA</t>
  </si>
  <si>
    <t>Con base en el reporte de los estados financieros del año inmediatamente anterior y la normativa vigente, se elabora una base de datos en función de los activos para obtener el valor de la tasa de contribución.</t>
  </si>
  <si>
    <t>Secretaría General- Administradora Aplicativo Recaudo</t>
  </si>
  <si>
    <t>Elaborar base de datos</t>
  </si>
  <si>
    <t>F:\MARTHA I\CONFECOOP\TASA CONTRIBUCION 2013.XLS</t>
  </si>
  <si>
    <t>Cada vez que recibo información de los estados financieros, se revisa que el nivel de supervisión sea el correcto, de acuerdo al rango de activos y de la Circular 001; se verifica en la base de resoluciones de primer nivel qué cooperativa pertenece a este nivel, se arma el archivo plano con esta información y se carga en el aplicativo de Realtech. Una vez el sistema genera el archivo procesado, se verifica que los porcentajes calculados estén correctos.</t>
  </si>
  <si>
    <t>Realizar el seguimiento de cartera teniendo en cuenta los procedimientos establecidos.</t>
  </si>
  <si>
    <t>Secretaría General - Administradora Aplicativo Recaudo</t>
  </si>
  <si>
    <t>No. seguimientos realizados/No. seguimientos programados</t>
  </si>
  <si>
    <t>F:\MARTHA IS\INFORMES\CARTERA</t>
  </si>
  <si>
    <t>Con la información subida de tasa de contribución por el Administrador de Realtceh, se arma archivo plano (prn) y se sube en SIIGO la causación. Al final del mes se genera el reporte de cartera para conciliar contra Balance generado de SIIGO. Elaboré informe de recaudo de los meses de julio, agosto y septiembre del 2013 y se envía cada mes por correo interno a la  Dra. Dunia  Soad de la Vega.</t>
  </si>
  <si>
    <t>Realizar las actividades estipuladas a través de la suscripción de contrato interadministrativo   con CISA S.A., para la administración de la cartera de naturaleza coactiva de la entidad de multas y contribuciones.</t>
  </si>
  <si>
    <t>Funcionario Ejecutor – Jurisdicción Coactiva de la Superintendencia de la Economía Solidaria</t>
  </si>
  <si>
    <t>Número de actuaciones adelantadas/ Número de procesos de cartera coactiva</t>
  </si>
  <si>
    <t xml:space="preserve">CONTRATO INTERADMINISTRATIVO CM  017-2013 </t>
  </si>
  <si>
    <t>Se suscribió contrato de administración CISA CM-017-2013 el 24 de junio de 2013 y se suscribio el acta de inicio el día 16 de julio de 2013. Se presentaron informes por parte de CISA el 16 de agosto y el 16 de septiembre de 2013 .</t>
  </si>
  <si>
    <t>Leidy Sofía Rodriguez Ballesteros</t>
  </si>
  <si>
    <t>Realizar cada 180 días contados a partir del día siguiente de la ejecutoria de los actos administrativos las actividades contratadas con CISA S.A., para la calificación y posterior venta de cartera de multas y contribuciones.</t>
  </si>
  <si>
    <t>Número actividades realizadas para la calificación y posterior venta/Número de procesos de cartera con más de 180 días de vencida.</t>
  </si>
  <si>
    <t>CONTRATO INTERADMINISTRATIVO CM -022-2012 del 31 de agosto de 2012.  Acta de incorporación No. 002 del 28 de febrero de 2013, Formato CISA para valoración y posterior cesión, Resolución cesión, citatorios notificación  cesión</t>
  </si>
  <si>
    <t>Clasificación cartera con 180 días de vencida no coactiva.  Diligenciamiento Formato Cisa, Expedición Resolución de cesión a favor de CISA S.A. Multas, Expedición Resolución de cesión contribuciones a favor de CISA S.A., Recolección documentos originales actos administrativos a ceder, elaboración de citatorios para comunicar la cesión al deudor, Elaboración y envio formato cisa comunicando CESION al deudor por parte de la Supersolidaria de cada una de las actas de incorporación.</t>
  </si>
  <si>
    <t>Informe BDME.</t>
  </si>
  <si>
    <t>Número de reportes presentados/Número de reportes programados</t>
  </si>
  <si>
    <t>Base BDME personas naturales.  Base BDME personas jurídicas</t>
  </si>
  <si>
    <t xml:space="preserve"> Bases de  excel personas naturales y jurídicas morosas por multas y contribuciones para el BDME</t>
  </si>
  <si>
    <t>INFORME DEUDORES MOROSOS, personas naturales y jurídicas para ser publicado en la página web de la Supersolidaria.</t>
  </si>
  <si>
    <t>Número de reportes presentados/Número de reportes programados.</t>
  </si>
  <si>
    <t>Base personas naturales y jurídicas sancionadas con multas enero, febrero y marzo de 2013. CARPETA INFORMES. Archivo Excel.</t>
  </si>
  <si>
    <t>Actualización Base excel personas naturales y jurídicas (acuerdos de pago, revocatorias, demandas, pagos totales, prescripción)</t>
  </si>
  <si>
    <t>INFORME MULTAS CONTABILIDAD</t>
  </si>
  <si>
    <t>Base consolidada de multas junio de 2013</t>
  </si>
  <si>
    <t xml:space="preserve"> Base excel consolidada de multas a junio de 2013 (inclusión de acuerdos de pago, multas nuevas, pagos totales, prescripción, revocatorias, demandas, vendidas a CISA).</t>
  </si>
  <si>
    <t>Controlar la ejecución de los pagos programados mensualmente.</t>
  </si>
  <si>
    <t>Secretaria General - Pagaduría</t>
  </si>
  <si>
    <t>Pagar de acuerdo al cronograma establecido en el PAC y los descuentos programados en la nómina.</t>
  </si>
  <si>
    <t>Pagos ejecutados/Pagos programados *100</t>
  </si>
  <si>
    <t>FORMATO PAC SUPERVISORES/CORREOS ELECTRONICOS A SUPERVISORES- MEMORANDO RECORDATORIO FUNCIONES SUPERVISORES</t>
  </si>
  <si>
    <t>Se expidio memorando 40020134000002863  de advertencia, recordando funciones y obligaciones de los supervisores de los contratos.</t>
  </si>
  <si>
    <t xml:space="preserve">FLOR MARIA MENDOZA </t>
  </si>
  <si>
    <t>SE CONTINUAN PROGRAMANDO PAGOS POR LOS  SUPERVISORES CON FECHAS PREDETERMINADAS  Y SIN QUE SE DE CUMPLIMIENTO A ESTAS FECHAS , ASI MISMO PROGRAMAN OBLIGACIONES QUE NO SE VAN A EJECUTAR EN EL MES.</t>
  </si>
  <si>
    <t>Realizar el pago de impuestos en las fechas establecidas.</t>
  </si>
  <si>
    <t>Secretaria General – Pagaduría</t>
  </si>
  <si>
    <t>No. Pagos realizados en el año /No. pagos establecidos por calendario  tributario.</t>
  </si>
  <si>
    <t>SE  DA CUMPLIMIENTO A LA FECHA DE PAGOS ESTABLECIDA POR LA DIRECCION DE IMPUESTOS NACIONALES DIAN.</t>
  </si>
  <si>
    <t>Elaborar mensualmente el informe de promedios.</t>
  </si>
  <si>
    <t>Secretaria General - Tesorería</t>
  </si>
  <si>
    <t>SE DA CUMPLIMIENTO A LA NORMA</t>
  </si>
  <si>
    <t>Elaborar trimestralmente el informe de títulos de tesorería</t>
  </si>
  <si>
    <t>Efectuar venta de TES de acuerdo al flujo de liquidez de la entidad.</t>
  </si>
  <si>
    <t>Secretaria General -Tesorería</t>
  </si>
  <si>
    <t>Mantener la liquidez  necesaria realizando venta de TES</t>
  </si>
  <si>
    <t>No. Ventas realizadas/ No. Necesidad de liquidez</t>
  </si>
  <si>
    <t>EN ESTE TRIMESTRE SE REALIZA UNA VENTA DE TES EL 23 DE JULIO DEBIDO A QUE LA ENTIDAD  NO CONTABA CON  LIQUIDEZ PARA CUBRIR LOS GASTOS DE FUNCIONAMIENTO E INVERSION PARA ESTE MES.</t>
  </si>
  <si>
    <t>Efectuar compra de TES de acuerdo al flujo de liquidez de la entidad.</t>
  </si>
  <si>
    <t>Secretaria General-Tesorería</t>
  </si>
  <si>
    <t>Mantener la liquidez  necesaria realizando la compra de TES</t>
  </si>
  <si>
    <t>No. Compra de TES  realizadas/No.  Exceso de liquidez.</t>
  </si>
  <si>
    <t>DURANTE ESTE TRIMESTRE SE EFECTUAN CUATRO INVERSIONES EN TITULOS DE TESORERIA ESTO GENERADO POR EL RECAUDO DE LA TASA DE CONTRIBUCION DURANTE LOS MESES DE AGOSTO Y SEPTIEMBRE DE 2013.</t>
  </si>
  <si>
    <t>Registrar en SIIF NACION II la solicitud del CDP.</t>
  </si>
  <si>
    <t>Secretaria General – Presupuesto Gasto</t>
  </si>
  <si>
    <t>diario</t>
  </si>
  <si>
    <t>No. solicitudes expedidas día/No. solicitudes recibidas día</t>
  </si>
  <si>
    <t>Se realiza un Listado de CDP por Comprometer,  generado en el Sistema de información Financiera, SIIF NACION II</t>
  </si>
  <si>
    <t>LISTADO DE CDP GENERADO POR EL APLICATIVO DE SIIF NACION II</t>
  </si>
  <si>
    <t>ESPERANZA MORALES</t>
  </si>
  <si>
    <t>Registrar en SIIF NACION II la solicitud del RP.</t>
  </si>
  <si>
    <t>Secretaria General - Presupuesto Gasto</t>
  </si>
  <si>
    <t>Se realiza un Listado de RP o Compromisos generado del Sistema de Información Financiera, SIIF NACION II</t>
  </si>
  <si>
    <t>LISTADO DE OMPROMISOS  GENERADO POR EL APLICATIVO DE SIIF NACION II</t>
  </si>
  <si>
    <t>Seguimiento de las disponibilidades presupuestales sin compromiso presupuestal</t>
  </si>
  <si>
    <t>Se presentaron los informes de CDP sin compromiso generado en el aplicativo del  Sistema de información Financiera, SIIF NACION II.</t>
  </si>
  <si>
    <t>Se presentaron  informes al area de contratación, los reportes durante la vigencia 2013</t>
  </si>
  <si>
    <t>Seguimiento a saldos pendientes por utilizar  de compromisos</t>
  </si>
  <si>
    <t>lista de saldos pendietes por utilizar de compromisos, generado en el sistema de informacion Financiera, SIIF NACION II.</t>
  </si>
  <si>
    <t>Se presentaron  informes al area de  contratación,  los reportes durante la vigencia 2013.</t>
  </si>
  <si>
    <t>Adelantar seguimientos a los archivos de gestión</t>
  </si>
  <si>
    <t>Secretaría General - Archivo</t>
  </si>
  <si>
    <t>Acta 001 de seguimiento  de archivos de gestión</t>
  </si>
  <si>
    <t>Se hizo seguimiento  a los archivos de gestión:   Secretaria General, Serie  Historias Laborales, Movimientos diarios,Caja menor,Informes,Titulos tes.  Oficina Asesora jurídica,  Serie: Acciones Judiciales y  Acciones Constitucionales. Modalidades de contratación: Contratación directa ,Selección abreviada,Subasta inversa y Concurso de méritos,vigencia 2013.Delegatura para la supervisión  de la actividad financiera, serie: Supervisión de las organizaciones de la economía solidaria .Delegatura para la supervisión de la actividad asociativa, Serie: Supervisión de las organizaciones de la economía solidaria.</t>
  </si>
  <si>
    <t>LILIAN BLOISE</t>
  </si>
  <si>
    <t>Recepcionar los actos administrativos de cada área.</t>
  </si>
  <si>
    <t>Secretaria General - Notificaciones</t>
  </si>
  <si>
    <t>(No. notificaciones realizadas/No. resoluciones recibidas mes anterior)*100</t>
  </si>
  <si>
    <t>BASE DE DATOS CONSOLIDADOS DE RESOLUCIONES 2013.  ORFEO  GALILEO</t>
  </si>
  <si>
    <t xml:space="preserve"> Durante el  comprendido entre el 01/07/2013 a 30/09/2013 se recibieron  253 Actos Administrativos de otras  areas de la Entidad (Financiera, Asociativa, Despacho)  y las emitidas por la Secretaria General.</t>
  </si>
  <si>
    <t xml:space="preserve">Maria Victoria Ballesteros </t>
  </si>
  <si>
    <t>Enviar las citaciones de los actos administrativos para notificarlos.</t>
  </si>
  <si>
    <t>BASE DE DATOS CONSOLIDADOS DE RESOLUCIONES 2013.  ORFEO Y PLANILLAS DE CORRESPONDENCIA DE ENVIO</t>
  </si>
  <si>
    <t>De los 253 Actos administrativos se deben notificar 46  resoluciones, las restantes corresponden al funcionamiento interno de la Entidad (como comisiones, horas extras, vacaciones,etc)   Se  envian todas las citaciones para notificacion.  (Por fisico, correo electronico).</t>
  </si>
  <si>
    <t>Notificar los actos administrativos.</t>
  </si>
  <si>
    <t>BASE DE DATOS CONSOLIDADOS DE RESOLUCIONES 2013.  APLICATIVO GALILEO EN EL CUAL SE CARGAN RESOLUCIONES NOTIFICADAS. ORFEO YA QUE SE DIGITALIZAN</t>
  </si>
  <si>
    <t>En total se notificaron 39  Resoluciones personalmente, por conducta concluyente, por por aviso, estan pendientes por recibo de notificacion 7 Resoluciones que ingresaron a finales de septiembre por lo cual se notificaran en octubre.</t>
  </si>
  <si>
    <t>Hacer visible la labor de la Superintendencia entre sus servidores, organizaciones supervisadas y sus asociados, y la opinión pública.</t>
  </si>
  <si>
    <t>Coordinar nuevos desarrollos para la página web de la entidad</t>
  </si>
  <si>
    <t>Oficina Asesora de Planeación y Sistemas
Jefes de Área
Profesional de Comunicaciones</t>
  </si>
  <si>
    <t>Porcentaje de actualizaciòn de la Página web</t>
  </si>
  <si>
    <t>Formato de seguimiento actualizaciones página web, área de comunicaciones.</t>
  </si>
  <si>
    <t>El portal web de la entidad se actualiza cada vez que él area de comunicaciones lo soliciat o cuando se presenta un nuevo requerimiento.</t>
  </si>
  <si>
    <t>Ya se desarrollo esta tarea, sin embargo se debe cambiar el indicador por: numero de actualizaciones realizadas/ número de actualizaciones solicitadas.</t>
  </si>
  <si>
    <t>Mejorar la calificación del Indice de Transparencia de la Entidad</t>
  </si>
  <si>
    <t>Oficina Asesora de Planeación y Sistemas
Sistemas y Jefes de Área</t>
  </si>
  <si>
    <t>Incrementar la calificación en un 10%</t>
  </si>
  <si>
    <t>Calificación del Indice de Transparencia de la Entidad</t>
  </si>
  <si>
    <t>Transparencia por Colombia no ha enviado la encuesta.</t>
  </si>
  <si>
    <t>Esta actividad depende de transparencia por colombia, por tal motivo no se ha realizado esta actividad</t>
  </si>
  <si>
    <t>Ampliar la cobertura de la divulgación de la rendición de cuentas, por diferentes medios de comunicación</t>
  </si>
  <si>
    <t>Oficina Asesora de Planeación y Sistemas
Comunicaciones</t>
  </si>
  <si>
    <t>Divulgar en 2 medios de comunicación adiconal a los existentes</t>
  </si>
  <si>
    <t>No. de medios de comunicación en que se ha divulgado la Rendición de Cuentas</t>
  </si>
  <si>
    <t>Se va a divulgar la rendición de cuentas en la página web como se ha venido realizando y adicionalmente en el programa de televisión y en la revista de la entidad</t>
  </si>
  <si>
    <t>Se realizara la rendición de cuentas en el mes de noviembre.</t>
  </si>
  <si>
    <t>Mejorar la calificación de Gobierno en Línea</t>
  </si>
  <si>
    <t>Oficina Asesora de Planeación y Sistemas
Todas las Áreas de la Entidad</t>
  </si>
  <si>
    <t>Incrementar la calificación en un 20%</t>
  </si>
  <si>
    <t>Calificación de Gobierno en Línea de la Entidad</t>
  </si>
  <si>
    <t>No se tiene una medición efectiva  del porcentaje de avance en la estrategia de gobierno en línea</t>
  </si>
  <si>
    <t>En el mes de Agosto se designo al funcioanrio Leonardo Peña par adelantar esat atrea, sin embargo aun no se tienen resultados al respecto.</t>
  </si>
  <si>
    <t>Divulgar a los funcionarios de la Entidad el contenido de los cuatro  (4) boletines</t>
  </si>
  <si>
    <t xml:space="preserve">Jefe Oficina Asesora Jurídica  </t>
  </si>
  <si>
    <t>No. boletines realizados/No. boletines programados/</t>
  </si>
  <si>
    <t>Por correo electrónico se remitió a todos los funcionarios el 30 de septiembre  de 2013 y se publican el la Intranet.</t>
  </si>
  <si>
    <t xml:space="preserve">El 30 deseptiembre  de 2013 se remitió a los funcionarios de la Supersolidaria el tercer Boletín Jurídico. </t>
  </si>
  <si>
    <t xml:space="preserve">Análisis de la Encuesta sobre la efectividad del boletín jurídico </t>
  </si>
  <si>
    <t xml:space="preserve">Jefe Oficina Asesora  Jurídica </t>
  </si>
  <si>
    <t xml:space="preserve">Documento que contiene el análisis de la encuesta  </t>
  </si>
  <si>
    <t>Documento adjunto sobre los resultados  de la encuesta, sobre oportunidad y utilidad del boletín que fue respondida por 18 personas .</t>
  </si>
  <si>
    <t>Se remitió por correo electrónico  la encuesta a todos los funcionarios de la Superintedencia  el 3 de octubre de  2013 y se reiteró el 7 de octubre de 2013 por haber presentado problemas su diligenciamiento. Así mismo del resultado se realiza el anális respectivo que consta en la evidencia.</t>
  </si>
  <si>
    <t>Solicitar a la Oficina de Planeacion y Sistemas la  aprobación de la metodología para medir la satisfacción del cliente propuesta por la O.Jurídica. Posteriomrente incluir en Isolución</t>
  </si>
  <si>
    <t xml:space="preserve">Hacer la solicitud </t>
  </si>
  <si>
    <t>Memorando o  correo interno</t>
  </si>
  <si>
    <t>Copia correo electrónico dirigido a la Oficina Asesora de Planeación y Sistemas</t>
  </si>
  <si>
    <t>Se realizó, el 12 de junio de 2013, reunión con la Oficina Asesora  de Planeación y Sistemas, se propuso la metodología que se someterá posteriormente a revisión.</t>
  </si>
  <si>
    <t>Incluir en isolucion la metodologia por parte de ivonn</t>
  </si>
  <si>
    <t>Revisión y actualización de los siete (7)  títulos de la Circular Básica Jurídica</t>
  </si>
  <si>
    <t>Oficina Asesora Jurídica
Delegatura Financiera
Delegatura Asociativa
Asesora de Despacho.</t>
  </si>
  <si>
    <t>100% de la Circular Básica Jurídica revisad ay actualizada</t>
  </si>
  <si>
    <t>No. de títulos revisados y actualizados /No. total de titulos de la Circular</t>
  </si>
  <si>
    <t>Se memitio texto definitivo de los Títulos IV y V a nuestro cargo</t>
  </si>
  <si>
    <t>A la fecha se encuentran aprobados cinco (5) Títulos  por el Comité Directivo, según información suministrada por la asesora del despacho, o cual se podrá evidenciar en las actas del comité directivo.</t>
  </si>
  <si>
    <t xml:space="preserve">Realizar tres (3) conversatorios por semestre en cada una de las áreas misionales, sobre invetigaciones administrativas, informes de visita, pliego de cargos, proyecto resolución sanción, pruebas, circunstancis de modo, tiempo y lugar, determinar fecha precisa de la comisión del acto o hecho) conbase en fallo proferidos en contra de la Superintendencia </t>
  </si>
  <si>
    <t>Jefe Oficina Asesora Juridica</t>
  </si>
  <si>
    <t>Hacer tres (3) conversatorios por semestre</t>
  </si>
  <si>
    <t>No. conversatorios realizados/No. conversatorios programados</t>
  </si>
  <si>
    <t xml:space="preserve">Correo electrónico del 30 de septiembre de 2013 . </t>
  </si>
  <si>
    <t xml:space="preserve">Se realizaron dos(2)  conversatorios virtuales , uno dirigido a la delegatura financiera y otro a la delegatura asociativa  sobre  los aspectos generales del Derecho Administrativo, con el fin de ilustrar a los supervisores sobre qué es el acto administrativo, hecho administrativo, vía gubernativa, acciones administrativas, entre otros temas, para ampliar sus conocimientos, en aras facilitar  las competencias en la supervisión de las organizaciones a su cargo, en especial,  cuando  se elaboren las resoluciones de sanción, de toma de posesión para administrar o liquidar , entre otras. A la fecha se han realizado 5 conversatorios.   </t>
  </si>
  <si>
    <t>Claudia enviará presentación sobre los conversatorios</t>
  </si>
  <si>
    <t>Hacer estricto seguimiento a los procesos judiciales a través de la firma encargada de vigilanica de los procesos a nivel nacional</t>
  </si>
  <si>
    <t>Jefe Oficina Asesora Jurídica</t>
  </si>
  <si>
    <t xml:space="preserve">Realizar evaluación trimestral  sobre los informes presentados </t>
  </si>
  <si>
    <t>Reuniones realizadas/Reuniones programadas</t>
  </si>
  <si>
    <t>Acta  de la reunión de evaluación . Se envió el formulario de encuesta el 7 de octubre de 2013. Se adjunta documento que contiene el resultado de la encuesta.</t>
  </si>
  <si>
    <t xml:space="preserve">Se realizó reunión con la Empresa Litigar ltda el  29 de julio , con el fin de hacerle seguimiento al estado de los procesos . Cabe anotar  que la Litigar Ltda  presentó los informes respecto al seguimiento de los procesos correspondientes a los meses  de agosto y septiembre de 2013.
En los tres trimestres del año se han realizado  6  evaluciones,  sin embargo las programas son como mínimo una por trimestre.   </t>
  </si>
  <si>
    <t>Se envió el formulario de encuesta el 7 de octubre de 2013. Se adjunta documento que contiene el resultado de la encuesta.</t>
  </si>
  <si>
    <t>Las programadas son solo 4, una por trimestre como minimo</t>
  </si>
  <si>
    <r>
      <t xml:space="preserve">Realizar </t>
    </r>
    <r>
      <rPr>
        <sz val="11"/>
        <color indexed="17"/>
        <rFont val="Arial"/>
        <family val="2"/>
      </rPr>
      <t>12</t>
    </r>
    <r>
      <rPr>
        <sz val="11"/>
        <rFont val="Arial"/>
        <family val="2"/>
      </rPr>
      <t xml:space="preserve"> encuentros de supervisión descentralizadas: Las jornadas tendrán como eje temático: Código de Buen Gobierno, Sistemas de Administración de Riesgos y Normas Internacionales de Información Financiera NIIF y Aseguramiento de la Información NIA </t>
    </r>
  </si>
  <si>
    <t xml:space="preserve">Encuentros de Supervision Efectuados </t>
  </si>
  <si>
    <t>#encuentros realizados /#encuentros programados</t>
  </si>
  <si>
    <t xml:space="preserve">Encuentros de Supervisión descentralizadados realizados en Cali, Barranquilla, Ibagué, Bucaramanga y Pereira. </t>
  </si>
  <si>
    <t>Durante el tercer trimestre/13 se  realizaron  5 descentralizadas con cooperativas de ahorro y crédito  en las ciudades de  Cali  3 y 4 de julio13;  Barranquilla 17 y 18 de julio/13;  Ibagué 29 y 30 de agosto/13;  Bucaramanga 11 y 12 de septiembre/13; Pereira 25 y 26 de septiembre/13.
Entre enero  y septiembre/13 se han realizado 10  encuentros de supervisión descentralizada con cooperativas de ahorro y crédito. Es pertinente señalar que el encuentro programado para la ciudad de Quibdó fué cancelado por decisión de la señora Superintendente, con lo cual sólo quedaría pendiente la reunión prevista en Medellín.</t>
  </si>
  <si>
    <t>Producir 19 capítulos. El presupuesto incluye gastos de emisión, presentadora, cámaras y periodistas. (proyecto de inversión) y convenio con la UCC</t>
  </si>
  <si>
    <t>Despacho - Comunicaciones</t>
  </si>
  <si>
    <t>Producción y postproducción de  19 programas de Supersolidaria te ve al año</t>
  </si>
  <si>
    <t>Programas producidos/programas emitidos</t>
  </si>
  <si>
    <t>Programas                                                                                                   08-jul-13 emisión 312                                                                                              22-jul-13 emisión 313                                                                                      12-ago-13 emisión 314                                                                                  26-ago-13 emisión 315                                                                                   09-sep- emisión 316                                                                            23-sep-13 emisión 317                                                                                           Se encuentran colgados en el portal web de la Superintendencia que a su vez hace enlace en la red social Vimeo.  Enlace: http://vimeo.com/supersolidaria/videos</t>
  </si>
  <si>
    <t>Durante este trimestre se realizaron seis emisiones de Supersolidaria te ve así:                                                                        08-jul-13 emisión 312                                                                       22-jul-13 emisión 313                                                                  12-ago-13 emisión 314                                                                   26-ago-13 emisión 315                                                                      09 de sep- emisión 316                                                                            23-sep-13 emisión 317</t>
  </si>
  <si>
    <t>Mónica Medina        Senia Díaz</t>
  </si>
  <si>
    <t>Los recursos financieros ejecutados corresponden al pago de la periodista, presentadora, RTVC y el servicio de cámara en Cali, Barranquilla, Cartagena, Santa Marta y Bucaramanga</t>
  </si>
  <si>
    <t>Identificar las piezas que deben ser actualizadas y las que se requieren crear. Contratar su elaboración y montaje. (proyecto de inversión)</t>
  </si>
  <si>
    <t>Contratar el diseño, elaboración y montaje de las piezas comunicativas de identidad e imagen corporativa.</t>
  </si>
  <si>
    <t>Piezas producidas y en uso.</t>
  </si>
  <si>
    <t xml:space="preserve">CDP, RP, contrato, evaluación al proveedor y las piezas comunicativas que reposan en el área de comunicaciones. </t>
  </si>
  <si>
    <t>Piezas producidas y en uso</t>
  </si>
  <si>
    <t>Poner en práctica la metodología del buzón de sugerencias.</t>
  </si>
  <si>
    <t>Metodología puesta en práctica.</t>
  </si>
  <si>
    <t>Metodología de buzón de sugerencias implementada.</t>
  </si>
  <si>
    <t xml:space="preserve">Acta Comité de Calidad  001 del 24 de mayo de 2013, correo institucional, aviso intranet,  Notisolidario de mayo y junio. </t>
  </si>
  <si>
    <t>el 24 de mayo se puso a consideración del Comité de Calidad de la Entidad los temas a tratar en el  Buzón Interno de Sugerencias  "Artesanos de Ideas". El día 11 de junio se hizo el lanzamiento oficial por medio de la intranet y el correo institucional invitando a los funcionarios a participar con el tema: “Sugerencias para atender Quejas y Reclamos por parte de la Superintendencia en forma oportuna” Igualmente se divulgó en las ediciones No. 98 Y 99 del mes de mayo y junio respectivamente.</t>
  </si>
  <si>
    <t>La metodología de buzón de sugerencias interno se encuentra implementada. En el mes de agosto se pondrá a disposición de los funcionarios un nuevo tema. Las sugerencias del mes de mayo y junio  llevarán a la alta dirección para ser tenidas en cuenta en la toma de decisiones.</t>
  </si>
  <si>
    <t xml:space="preserve">Realizar  video institucional con la nueva identidad visual del Gobierno de Colombia </t>
  </si>
  <si>
    <t>Video producido</t>
  </si>
  <si>
    <t>Video producido y en uso</t>
  </si>
  <si>
    <t xml:space="preserve">CDP, RP, contrato y libreto </t>
  </si>
  <si>
    <t xml:space="preserve">Se realizó el contrato con el Grupo Vector y se hicieron adelantos en cuanto a la grabación y producción del video a nivel nacional.   </t>
  </si>
  <si>
    <t>En el mes de septiembre se realizó toda la logistica de producción para la realización del video que estará disponible a finales del mes de octubre.</t>
  </si>
  <si>
    <t>Realización de cotizaciones y contratación de estudio de televisión</t>
  </si>
  <si>
    <t>Despacho – Comunicaciones</t>
  </si>
  <si>
    <t xml:space="preserve">Paneles producidos </t>
  </si>
  <si>
    <t>Paneles producidos y emitidos por Supersolidaria te ve.</t>
  </si>
  <si>
    <t>Solicitudes de cotización a: UNAD, Alejandro Rios</t>
  </si>
  <si>
    <t>Se solicitaron cotizaciones para comenzar a grabar en el mes de noviembre e incluir en los últimos programas de Supersolidaria te ve del año los temas sobre convergencia a las NIIF, SARC y Buen Gobiernbo.</t>
  </si>
  <si>
    <t>En el mes de noviembre se realizaran los tres paneles para emitirlos en el mes de diciembre.</t>
  </si>
  <si>
    <t>Diseño, producción y distribución de una revista institucional de carácter instructivo e informativo, con periodicidad bimestral. (proyecto de inversión)</t>
  </si>
  <si>
    <t>Tres revistas producidas físicas y virtuales, en los meses de agosto, octubre y diciembre de 2013</t>
  </si>
  <si>
    <t>Tres revistas producidas y en uso</t>
  </si>
  <si>
    <t>CDP, RP, contrato y edición No. 1 de la revista Enlace Solidario</t>
  </si>
  <si>
    <t>en el mes de julio y agosto se hizo la producción y reaización integral de la edición No. 1 de la revista Enlace Solidario. Edición distribuida entre los representantes del sector en los diferentes eventos de la Superintendencia.</t>
  </si>
  <si>
    <t>En el mes de septiembre trabajamos la produción de la edición No. 2 de Enlace Solidario que estará a disposición de nuestros lectores en el mes de octubre.</t>
  </si>
  <si>
    <t>Implementar ISO 27001 e ISO 14001</t>
  </si>
  <si>
    <t>No. de actividades ejecutadas /No de actividades planeadas</t>
  </si>
  <si>
    <t>Se está buscando un convenio interadministrativo con la ESAP para realizar la consultoría que nos llevará a la implementación de la ISO 27001 y 14001. A mediados del mes de octubre se espera respuesta.Correos solicitando la cotización de la consultoría</t>
  </si>
  <si>
    <t>En cuanto a la consultoría no se ha podido avanzar dado que dependemos de la contratación de un tercero.</t>
  </si>
  <si>
    <t>Ivonn Moreno Barrera</t>
  </si>
  <si>
    <t xml:space="preserve">Revisar y actualizar los procesos y procedimientos del SGC </t>
  </si>
  <si>
    <t>No. Procesos Revisados y Actualizados /Total procesos de la Entidad</t>
  </si>
  <si>
    <t>La documentación actualizada se encuentra en isolucion en los procesos de:
Gestión Asesoría Jurídica, Gestión documental y Control Interno</t>
  </si>
  <si>
    <t>El estado de las actualizaciones es el siguiente:
* Jurídico: Terminado
* Control Interno: Terminado.Se actualizó totalmente la documentación con fecha de aprobación del 30 de agosto de 2013
* Gestión Documental: Se actualizó totalmente la documentación con fecha de aprobación del 12 de agosto de 2013
* Contratación: No se ha actualizado dado que los dueños del proceso no han suministrado la información. 
* Talento Humano: Desde el mes de septiembre se está trabajando en la actualización de los documentos. Se preveé que a finales de noviembre se termine esta actividad.
* Gestión de Infraestructura: Está en proceso de revisión la actualización de los documentos.</t>
  </si>
  <si>
    <t>Realizar Auditoría Interna de Calidad</t>
  </si>
  <si>
    <t>Oficina Asesora de Planeación y Sistemas
Auditores Internos de Calidad</t>
  </si>
  <si>
    <t>No. Procesos Auditados /Total procesos de la Entidad</t>
  </si>
  <si>
    <t>Informe de auditoría</t>
  </si>
  <si>
    <t>Se realizo Auditoría Interna Calidad del 02 al 12 de septiembre de 2013.</t>
  </si>
  <si>
    <t xml:space="preserve">Revisar y actualizar metodología de la Gestión de Riesgo </t>
  </si>
  <si>
    <t>Presentación de powerpoint en borrador</t>
  </si>
  <si>
    <t>En el primer trimestre del año 2013, la Metodología se habia ajustado, y estaba pendiente por ser aprobada por el nuevo Jefe de Planeación y Sistemas, sin embargo por atender otros temas urgentes y como no habia personal de planeación, fue necesario aplazar esta actividad. 
Para el segundo semestre, el Profesional Especializado  que ingreso en el mes de Mayo, retomo el tema en el mes de junio ya que debia atender otros temas de la oficina, pero no fue posible terminarla dado que se retiró de la Entidad. Este tema se retomará en el mes de octubre.</t>
  </si>
  <si>
    <t xml:space="preserve">Proceso(s) Relacionado(s): </t>
  </si>
  <si>
    <r>
      <t>Elaboró:</t>
    </r>
    <r>
      <rPr>
        <sz val="11"/>
        <color indexed="62"/>
        <rFont val="Arial"/>
        <family val="2"/>
      </rPr>
      <t xml:space="preserve">  Yudith Peña Durán</t>
    </r>
  </si>
  <si>
    <t>Planificación</t>
  </si>
  <si>
    <r>
      <t>Revisó:</t>
    </r>
    <r>
      <rPr>
        <sz val="11"/>
        <color indexed="62"/>
        <rFont val="Arial"/>
        <family val="2"/>
      </rPr>
      <t xml:space="preserve">  Edgar Forero Castro</t>
    </r>
  </si>
  <si>
    <r>
      <t xml:space="preserve">Aprobó:  </t>
    </r>
    <r>
      <rPr>
        <sz val="11"/>
        <color indexed="62"/>
        <rFont val="Arial"/>
        <family val="2"/>
      </rPr>
      <t>Silvio Valderrama Correa</t>
    </r>
  </si>
  <si>
    <r>
      <t>Fecha última actualización:</t>
    </r>
    <r>
      <rPr>
        <sz val="11"/>
        <color indexed="62"/>
        <rFont val="Arial"/>
        <family val="2"/>
      </rPr>
      <t xml:space="preserve"> 01 de abril de 2011</t>
    </r>
  </si>
  <si>
    <t>Realizar la actualización del procedimiento para la selección de personal para la entidad, acorde con la normativa vigente y los requerimientos de la entidad.</t>
  </si>
  <si>
    <t>Procedimiento de selección  actualizado y publicado</t>
  </si>
  <si>
    <t>Validar con los responsables de su aplicación y realizar los ajustes necesarios.</t>
  </si>
  <si>
    <t>Socializar el procedimiento para selección de personal entre los funcionarios encargados de su aplicación y publicarlo en Isolución para consulta.</t>
  </si>
  <si>
    <t>CONSOLIDADO  DE AVANCE DEL PLAN OPERATIVO ANUAL 2013  III trimestre</t>
  </si>
  <si>
    <t>OBJETIVO ESTRATÉGICO  1</t>
  </si>
  <si>
    <t>OBJETIVO ESTRATÉGICO  2</t>
  </si>
  <si>
    <t>OBJETIVO ESTRATÉGICO  3</t>
  </si>
  <si>
    <t>OBJETIVO ESTRATÉGICO  4</t>
  </si>
  <si>
    <t>OBJETIVO ESTRATÉGICO 5</t>
  </si>
  <si>
    <t>OBJETIVOS ESTRATEGICOS</t>
  </si>
  <si>
    <t>Número de actividades</t>
  </si>
  <si>
    <t>Avance promedio por objetivo</t>
  </si>
  <si>
    <t>PROMEDIO TOTAL</t>
  </si>
  <si>
    <t>ACTIVIDAD</t>
  </si>
  <si>
    <t>AVANCE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</si>
</sst>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_);[Red]\(&quot;$&quot;\ #,##0\)"/>
    <numFmt numFmtId="164" formatCode="0.0"/>
  </numFmts>
  <fonts count="31" x14ac:knownFonts="1">
    <font>
      <sz val="10"/>
      <name val="Arial"/>
      <family val="2"/>
    </font>
    <font>
      <sz val="10"/>
      <name val="Arial"/>
      <family val="2"/>
    </font>
    <font>
      <sz val="11"/>
      <name val="Arial"/>
      <family val="2"/>
    </font>
    <font>
      <b/>
      <sz val="11"/>
      <name val="Arial"/>
      <family val="2"/>
    </font>
    <font>
      <b/>
      <sz val="11"/>
      <color indexed="62"/>
      <name val="Arial"/>
      <family val="2"/>
    </font>
    <font>
      <b/>
      <sz val="10"/>
      <name val="Arial"/>
      <family val="2"/>
    </font>
    <font>
      <b/>
      <sz val="11"/>
      <color indexed="9"/>
      <name val="Arial"/>
      <family val="2"/>
    </font>
    <font>
      <sz val="11"/>
      <color theme="1"/>
      <name val="Arial"/>
      <family val="2"/>
    </font>
    <font>
      <sz val="11"/>
      <name val="Arial Narrow"/>
      <family val="2"/>
    </font>
    <font>
      <sz val="7"/>
      <name val="Arial Narrow"/>
      <family val="2"/>
    </font>
    <font>
      <sz val="8"/>
      <name val="Arial"/>
      <family val="2"/>
    </font>
    <font>
      <sz val="11"/>
      <color rgb="FF000000"/>
      <name val="Arial"/>
      <family val="2"/>
    </font>
    <font>
      <sz val="11"/>
      <color rgb="FF00B050"/>
      <name val="Arial"/>
      <family val="2"/>
    </font>
    <font>
      <u/>
      <sz val="10"/>
      <color indexed="12"/>
      <name val="Arial"/>
      <family val="2"/>
    </font>
    <font>
      <sz val="11"/>
      <color rgb="FF222222"/>
      <name val="Arial"/>
      <family val="2"/>
    </font>
    <font>
      <sz val="11"/>
      <color rgb="FF333333"/>
      <name val="Arial"/>
      <family val="2"/>
    </font>
    <font>
      <sz val="11"/>
      <color indexed="17"/>
      <name val="Arial"/>
      <family val="2"/>
    </font>
    <font>
      <sz val="12"/>
      <name val="Arial"/>
      <family val="2"/>
    </font>
    <font>
      <sz val="11"/>
      <color indexed="62"/>
      <name val="Arial"/>
      <family val="2"/>
    </font>
    <font>
      <b/>
      <sz val="7"/>
      <color indexed="81"/>
      <name val="Tahoma"/>
      <family val="2"/>
    </font>
    <font>
      <b/>
      <sz val="8"/>
      <color indexed="81"/>
      <name val="Tahoma"/>
      <family val="2"/>
    </font>
    <font>
      <sz val="8"/>
      <color indexed="81"/>
      <name val="Tahoma"/>
      <family val="2"/>
    </font>
    <font>
      <b/>
      <sz val="9"/>
      <color indexed="81"/>
      <name val="Tahoma"/>
      <family val="2"/>
    </font>
    <font>
      <sz val="9"/>
      <color indexed="81"/>
      <name val="Tahoma"/>
      <family val="2"/>
    </font>
    <font>
      <b/>
      <sz val="14"/>
      <name val="Arial"/>
      <family val="2"/>
    </font>
    <font>
      <sz val="18"/>
      <name val="Calibri"/>
      <family val="2"/>
      <scheme val="minor"/>
    </font>
    <font>
      <b/>
      <sz val="18"/>
      <color theme="0"/>
      <name val="Calibri"/>
      <family val="2"/>
      <scheme val="minor"/>
    </font>
    <font>
      <sz val="18"/>
      <color theme="0"/>
      <name val="Calibri"/>
      <family val="2"/>
      <scheme val="minor"/>
    </font>
    <font>
      <b/>
      <sz val="12"/>
      <name val="Arial"/>
      <family val="2"/>
    </font>
    <font>
      <b/>
      <sz val="15"/>
      <name val="Arial"/>
      <family val="2"/>
    </font>
    <font>
      <b/>
      <sz val="11"/>
      <color indexed="81"/>
      <name val="Tahoma"/>
      <family val="2"/>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1" fillId="0" borderId="0"/>
    <xf numFmtId="0" fontId="1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69">
    <xf numFmtId="0" fontId="0" fillId="0" borderId="0" xfId="0"/>
    <xf numFmtId="0" fontId="2" fillId="0" borderId="0" xfId="0" applyFont="1" applyBorder="1" applyAlignment="1">
      <alignment horizontal="center" vertical="center" wrapText="1"/>
    </xf>
    <xf numFmtId="0" fontId="3" fillId="0" borderId="0" xfId="0" applyFont="1" applyBorder="1" applyAlignment="1">
      <alignment horizontal="center" vertical="center" textRotation="90" wrapText="1"/>
    </xf>
    <xf numFmtId="0" fontId="2" fillId="0" borderId="0" xfId="0" applyFont="1" applyBorder="1" applyAlignment="1">
      <alignment horizontal="justify" vertical="center" wrapText="1"/>
    </xf>
    <xf numFmtId="0" fontId="2"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Fill="1" applyBorder="1" applyAlignment="1" applyProtection="1">
      <alignment horizontal="center"/>
    </xf>
    <xf numFmtId="0" fontId="3" fillId="2" borderId="0" xfId="0"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0" applyFont="1" applyFill="1" applyBorder="1" applyAlignment="1">
      <alignment horizontal="center"/>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17" fontId="3" fillId="0"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1"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justify" vertical="center"/>
    </xf>
    <xf numFmtId="0" fontId="3" fillId="0" borderId="0" xfId="0" applyFont="1" applyBorder="1" applyAlignment="1">
      <alignment horizontal="center" vertical="center" wrapText="1"/>
    </xf>
    <xf numFmtId="0" fontId="5" fillId="0" borderId="4" xfId="0"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justify" vertical="center" wrapText="1"/>
    </xf>
    <xf numFmtId="17" fontId="2" fillId="0" borderId="4"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1" fontId="2" fillId="0" borderId="4" xfId="0" applyNumberFormat="1" applyFont="1" applyFill="1" applyBorder="1" applyAlignment="1">
      <alignment horizontal="center" wrapText="1"/>
    </xf>
    <xf numFmtId="164" fontId="6" fillId="0" borderId="4"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9" fontId="3" fillId="0" borderId="4" xfId="1" applyFont="1" applyFill="1" applyBorder="1" applyAlignment="1">
      <alignment horizontal="center" vertical="center" wrapText="1"/>
    </xf>
    <xf numFmtId="10" fontId="2" fillId="0" borderId="4"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 fontId="2" fillId="0" borderId="4" xfId="0" applyNumberFormat="1" applyFont="1" applyFill="1" applyBorder="1" applyAlignment="1">
      <alignment horizontal="center" vertical="center"/>
    </xf>
    <xf numFmtId="1" fontId="2" fillId="0" borderId="4" xfId="0" applyNumberFormat="1" applyFont="1" applyFill="1" applyBorder="1" applyAlignment="1">
      <alignment horizontal="justify" vertical="center" wrapText="1"/>
    </xf>
    <xf numFmtId="164"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9" fontId="2" fillId="0" borderId="4" xfId="1" applyFont="1" applyFill="1" applyBorder="1" applyAlignment="1">
      <alignment horizontal="center" vertical="center" wrapText="1"/>
    </xf>
    <xf numFmtId="1" fontId="2" fillId="0" borderId="4" xfId="0" applyNumberFormat="1" applyFont="1" applyFill="1" applyBorder="1" applyAlignment="1">
      <alignment horizontal="center" vertical="top" wrapText="1"/>
    </xf>
    <xf numFmtId="0" fontId="8" fillId="0" borderId="4" xfId="2" applyFont="1" applyFill="1" applyBorder="1" applyAlignment="1">
      <alignment horizontal="justify" vertical="center" wrapText="1"/>
    </xf>
    <xf numFmtId="0" fontId="8" fillId="0" borderId="4" xfId="2" applyFont="1" applyFill="1" applyBorder="1" applyAlignment="1">
      <alignment horizontal="center" vertical="center" wrapText="1"/>
    </xf>
    <xf numFmtId="17" fontId="8" fillId="0" borderId="4" xfId="2" applyNumberFormat="1" applyFont="1" applyFill="1" applyBorder="1" applyAlignment="1">
      <alignment horizontal="center" vertical="center" wrapText="1"/>
    </xf>
    <xf numFmtId="9" fontId="8" fillId="0" borderId="4" xfId="2" applyNumberFormat="1" applyFont="1" applyFill="1" applyBorder="1" applyAlignment="1">
      <alignment horizontal="center" vertical="center" wrapText="1"/>
    </xf>
    <xf numFmtId="0" fontId="9" fillId="0" borderId="4" xfId="2" applyFont="1" applyFill="1" applyBorder="1" applyAlignment="1">
      <alignment horizontal="center" vertical="center" wrapText="1"/>
    </xf>
    <xf numFmtId="0" fontId="10" fillId="0" borderId="4" xfId="2" applyFont="1" applyFill="1" applyBorder="1" applyAlignment="1">
      <alignment horizontal="justify" vertical="center" wrapText="1"/>
    </xf>
    <xf numFmtId="0" fontId="11" fillId="0" borderId="4" xfId="0" applyFont="1" applyFill="1" applyBorder="1" applyAlignment="1">
      <alignment horizontal="center" vertical="center" wrapText="1" readingOrder="1"/>
    </xf>
    <xf numFmtId="0" fontId="11" fillId="0" borderId="4" xfId="0" applyFont="1" applyFill="1" applyBorder="1" applyAlignment="1">
      <alignment horizontal="center" vertical="center" wrapText="1"/>
    </xf>
    <xf numFmtId="0" fontId="8" fillId="0" borderId="4" xfId="0" applyFont="1" applyFill="1" applyBorder="1" applyAlignment="1">
      <alignment horizontal="justify" vertical="center" wrapText="1"/>
    </xf>
    <xf numFmtId="0" fontId="11" fillId="0" borderId="4" xfId="0" applyFont="1" applyFill="1" applyBorder="1" applyAlignment="1">
      <alignment horizontal="justify" vertical="center" wrapText="1"/>
    </xf>
    <xf numFmtId="1" fontId="8" fillId="0" borderId="4" xfId="0" applyNumberFormat="1" applyFont="1" applyFill="1" applyBorder="1" applyAlignment="1">
      <alignment horizontal="center" vertical="center" wrapText="1"/>
    </xf>
    <xf numFmtId="1" fontId="8" fillId="0" borderId="4" xfId="0" applyNumberFormat="1"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4" xfId="0" applyFont="1" applyFill="1" applyBorder="1" applyAlignment="1">
      <alignment horizontal="center" vertical="center" wrapText="1" readingOrder="1"/>
    </xf>
    <xf numFmtId="0" fontId="2"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17" fontId="12" fillId="0" borderId="4" xfId="0" applyNumberFormat="1" applyFont="1" applyFill="1" applyBorder="1" applyAlignment="1">
      <alignment horizontal="center" vertical="center"/>
    </xf>
    <xf numFmtId="0" fontId="2" fillId="0" borderId="4" xfId="0" applyFont="1" applyFill="1" applyBorder="1" applyAlignment="1">
      <alignment horizontal="justify" vertical="center" wrapText="1"/>
    </xf>
    <xf numFmtId="17" fontId="7" fillId="0" borderId="4" xfId="0" applyNumberFormat="1" applyFont="1" applyFill="1" applyBorder="1" applyAlignment="1">
      <alignment horizontal="center" vertical="center" wrapText="1"/>
    </xf>
    <xf numFmtId="17" fontId="2" fillId="0" borderId="4" xfId="0" applyNumberFormat="1" applyFont="1" applyFill="1" applyBorder="1" applyAlignment="1">
      <alignment horizontal="justify" vertical="center" wrapText="1"/>
    </xf>
    <xf numFmtId="0" fontId="13" fillId="0" borderId="4" xfId="3" applyFill="1" applyBorder="1" applyAlignment="1" applyProtection="1">
      <alignment horizontal="center" vertical="center" wrapText="1"/>
    </xf>
    <xf numFmtId="9" fontId="2" fillId="0" borderId="4" xfId="0" applyNumberFormat="1" applyFont="1" applyFill="1" applyBorder="1" applyAlignment="1">
      <alignment horizontal="center" wrapText="1"/>
    </xf>
    <xf numFmtId="0" fontId="13" fillId="0" borderId="4" xfId="3" applyFill="1" applyBorder="1" applyAlignment="1" applyProtection="1">
      <alignment horizontal="left" vertical="center" wrapText="1"/>
    </xf>
    <xf numFmtId="9" fontId="2" fillId="0" borderId="4" xfId="0" applyNumberFormat="1" applyFont="1" applyFill="1" applyBorder="1" applyAlignment="1">
      <alignment horizontal="center" vertical="center"/>
    </xf>
    <xf numFmtId="10" fontId="2" fillId="0" borderId="4" xfId="1" applyNumberFormat="1" applyFont="1" applyFill="1" applyBorder="1" applyAlignment="1">
      <alignment horizontal="justify" vertical="center" wrapText="1"/>
    </xf>
    <xf numFmtId="0" fontId="3" fillId="2" borderId="0" xfId="0" applyFont="1" applyFill="1" applyBorder="1" applyAlignment="1">
      <alignment horizontal="center" vertical="center" wrapText="1"/>
    </xf>
    <xf numFmtId="0" fontId="2" fillId="0" borderId="4" xfId="0" applyFont="1" applyFill="1" applyBorder="1" applyAlignment="1">
      <alignment horizontal="center" wrapText="1"/>
    </xf>
    <xf numFmtId="0" fontId="11" fillId="0" borderId="4" xfId="0" applyFont="1" applyFill="1" applyBorder="1" applyAlignment="1">
      <alignment horizontal="left" vertical="center" wrapText="1"/>
    </xf>
    <xf numFmtId="0" fontId="14" fillId="0" borderId="4" xfId="0" applyFont="1" applyFill="1" applyBorder="1" applyAlignment="1">
      <alignment horizontal="left" vertical="center" wrapText="1"/>
    </xf>
    <xf numFmtId="4" fontId="2" fillId="0" borderId="4" xfId="0" applyNumberFormat="1" applyFont="1" applyFill="1" applyBorder="1" applyAlignment="1">
      <alignment horizontal="center" vertical="center" wrapText="1"/>
    </xf>
    <xf numFmtId="0" fontId="2" fillId="0" borderId="4" xfId="0" applyFont="1" applyFill="1" applyBorder="1" applyAlignment="1">
      <alignment horizontal="left" wrapText="1"/>
    </xf>
    <xf numFmtId="0" fontId="2" fillId="0" borderId="4" xfId="0" applyFont="1" applyFill="1" applyBorder="1" applyAlignment="1">
      <alignment horizontal="center" vertical="center" wrapText="1"/>
    </xf>
    <xf numFmtId="2" fontId="2" fillId="0" borderId="4" xfId="0" applyNumberFormat="1" applyFont="1" applyFill="1" applyBorder="1" applyAlignment="1">
      <alignment horizontal="left" vertical="center" wrapText="1"/>
    </xf>
    <xf numFmtId="9" fontId="8" fillId="0" borderId="4" xfId="0" applyNumberFormat="1" applyFont="1" applyFill="1" applyBorder="1" applyAlignment="1">
      <alignment horizontal="center" vertical="center" wrapText="1"/>
    </xf>
    <xf numFmtId="6" fontId="17" fillId="0" borderId="4" xfId="1" applyNumberFormat="1" applyFont="1" applyFill="1" applyBorder="1" applyAlignment="1">
      <alignment horizontal="center" vertical="center" wrapText="1"/>
    </xf>
    <xf numFmtId="0" fontId="2" fillId="0" borderId="4" xfId="0" applyFont="1" applyFill="1" applyBorder="1" applyAlignment="1">
      <alignment vertical="center" wrapText="1"/>
    </xf>
    <xf numFmtId="0" fontId="2" fillId="0" borderId="4" xfId="0" applyNumberFormat="1" applyFont="1" applyFill="1" applyBorder="1" applyAlignment="1">
      <alignment horizontal="left" vertical="center" wrapText="1"/>
    </xf>
    <xf numFmtId="6" fontId="17" fillId="0" borderId="4" xfId="0" applyNumberFormat="1" applyFont="1" applyFill="1" applyBorder="1" applyAlignment="1">
      <alignment horizontal="center" vertical="center"/>
    </xf>
    <xf numFmtId="0" fontId="2" fillId="0" borderId="4" xfId="0" applyFont="1" applyFill="1" applyBorder="1" applyAlignment="1">
      <alignment horizontal="justify" vertical="center"/>
    </xf>
    <xf numFmtId="0" fontId="4" fillId="4" borderId="11" xfId="0" applyFont="1" applyFill="1" applyBorder="1"/>
    <xf numFmtId="0" fontId="2" fillId="4" borderId="0" xfId="0" applyFont="1" applyFill="1" applyBorder="1" applyAlignment="1">
      <alignment horizontal="justify" vertical="center" wrapText="1"/>
    </xf>
    <xf numFmtId="0" fontId="4" fillId="2" borderId="11" xfId="0" applyFont="1" applyFill="1" applyBorder="1"/>
    <xf numFmtId="164" fontId="2" fillId="4" borderId="0" xfId="0" applyNumberFormat="1" applyFont="1" applyFill="1" applyBorder="1" applyAlignment="1">
      <alignment horizontal="center" vertical="center" wrapText="1"/>
    </xf>
    <xf numFmtId="2" fontId="2" fillId="4" borderId="0"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18" fillId="4" borderId="11" xfId="0" applyFont="1" applyFill="1" applyBorder="1" applyAlignment="1">
      <alignment horizontal="left" vertical="center"/>
    </xf>
    <xf numFmtId="0" fontId="4" fillId="2" borderId="13" xfId="0" applyFont="1" applyFill="1" applyBorder="1"/>
    <xf numFmtId="0" fontId="2" fillId="4" borderId="7" xfId="0" applyFont="1" applyFill="1" applyBorder="1" applyAlignment="1">
      <alignment horizontal="center" vertical="center" wrapText="1"/>
    </xf>
    <xf numFmtId="0" fontId="2" fillId="4" borderId="7" xfId="0" applyFont="1" applyFill="1" applyBorder="1" applyAlignment="1">
      <alignment horizontal="justify" vertical="center" wrapText="1"/>
    </xf>
    <xf numFmtId="164" fontId="2" fillId="4" borderId="7" xfId="0" applyNumberFormat="1" applyFont="1" applyFill="1" applyBorder="1" applyAlignment="1">
      <alignment horizontal="center" vertical="center" wrapText="1"/>
    </xf>
    <xf numFmtId="2" fontId="2" fillId="4"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14" xfId="0" applyFont="1" applyBorder="1" applyAlignment="1">
      <alignment horizontal="center" vertical="center" wrapText="1"/>
    </xf>
    <xf numFmtId="0" fontId="3" fillId="4" borderId="11" xfId="0" applyFont="1" applyFill="1" applyBorder="1" applyAlignment="1">
      <alignment horizontal="center" vertical="center" textRotation="90" wrapText="1"/>
    </xf>
    <xf numFmtId="0" fontId="2" fillId="4" borderId="1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4" borderId="16" xfId="0" applyFont="1" applyFill="1" applyBorder="1" applyAlignment="1">
      <alignment horizontal="center" vertical="center" wrapText="1"/>
    </xf>
    <xf numFmtId="0" fontId="2" fillId="4" borderId="16" xfId="0" applyFont="1" applyFill="1" applyBorder="1" applyAlignment="1">
      <alignment horizontal="justify" vertical="center" wrapText="1"/>
    </xf>
    <xf numFmtId="0" fontId="4" fillId="2" borderId="15" xfId="0" applyFont="1" applyFill="1" applyBorder="1"/>
    <xf numFmtId="164" fontId="2" fillId="4" borderId="16" xfId="0" applyNumberFormat="1" applyFont="1" applyFill="1" applyBorder="1" applyAlignment="1">
      <alignment horizontal="center" vertical="center" wrapText="1"/>
    </xf>
    <xf numFmtId="2" fontId="2" fillId="4"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justify" vertical="center" wrapText="1"/>
    </xf>
    <xf numFmtId="0" fontId="5"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17" fontId="1" fillId="0" borderId="4" xfId="0" applyNumberFormat="1" applyFont="1" applyFill="1" applyBorder="1" applyAlignment="1">
      <alignment horizontal="center" vertical="center"/>
    </xf>
    <xf numFmtId="17" fontId="1" fillId="0" borderId="4" xfId="0" applyNumberFormat="1" applyFont="1" applyFill="1" applyBorder="1" applyAlignment="1">
      <alignment horizontal="center" vertical="center" wrapText="1"/>
    </xf>
    <xf numFmtId="0" fontId="0" fillId="0" borderId="0" xfId="0" applyBorder="1" applyAlignment="1"/>
    <xf numFmtId="0" fontId="0" fillId="0" borderId="0" xfId="0" applyBorder="1"/>
    <xf numFmtId="0" fontId="25" fillId="0" borderId="0" xfId="0" applyFont="1"/>
    <xf numFmtId="0" fontId="26" fillId="5" borderId="4"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6" fillId="5" borderId="4" xfId="0" applyFont="1" applyFill="1" applyBorder="1" applyAlignment="1">
      <alignment horizontal="left" vertical="center" wrapText="1"/>
    </xf>
    <xf numFmtId="0" fontId="25" fillId="6" borderId="4" xfId="0" applyFont="1" applyFill="1" applyBorder="1" applyAlignment="1">
      <alignment horizontal="center" vertical="center" wrapText="1"/>
    </xf>
    <xf numFmtId="0" fontId="25" fillId="6" borderId="4" xfId="0" applyFont="1" applyFill="1" applyBorder="1" applyAlignment="1">
      <alignment horizontal="center" vertical="center"/>
    </xf>
    <xf numFmtId="0" fontId="26" fillId="5" borderId="5" xfId="0" applyFont="1" applyFill="1" applyBorder="1" applyAlignment="1">
      <alignment horizontal="left" vertical="center" wrapText="1"/>
    </xf>
    <xf numFmtId="9" fontId="25" fillId="6" borderId="4" xfId="0" applyNumberFormat="1" applyFont="1" applyFill="1" applyBorder="1" applyAlignment="1">
      <alignment horizontal="center" vertical="center"/>
    </xf>
    <xf numFmtId="0" fontId="28" fillId="0" borderId="0" xfId="0" applyFont="1" applyAlignment="1">
      <alignment horizontal="right" vertical="center"/>
    </xf>
    <xf numFmtId="9" fontId="29" fillId="7" borderId="4" xfId="0" applyNumberFormat="1" applyFont="1" applyFill="1" applyBorder="1" applyAlignment="1">
      <alignment horizontal="center" vertical="center"/>
    </xf>
    <xf numFmtId="9" fontId="3" fillId="0" borderId="4" xfId="1" applyNumberFormat="1" applyFont="1" applyFill="1" applyBorder="1" applyAlignment="1">
      <alignment horizontal="center" vertical="center" wrapText="1"/>
    </xf>
    <xf numFmtId="0" fontId="24" fillId="0" borderId="4" xfId="0" applyFont="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justify" vertical="center" wrapText="1"/>
    </xf>
    <xf numFmtId="0" fontId="5" fillId="0" borderId="4" xfId="0" applyFont="1" applyFill="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4" fillId="0" borderId="0" xfId="0" applyFont="1" applyBorder="1" applyAlignment="1">
      <alignment horizontal="center"/>
    </xf>
  </cellXfs>
  <cellStyles count="7">
    <cellStyle name="Hipervínculo" xfId="3" builtinId="8"/>
    <cellStyle name="Normal" xfId="0" builtinId="0"/>
    <cellStyle name="Normal 2" xfId="4"/>
    <cellStyle name="Normal 3" xfId="2"/>
    <cellStyle name="Porcentaje" xfId="1" builtinId="5"/>
    <cellStyle name="Porcentaje 2" xfId="5"/>
    <cellStyle name="Porcentual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800100</xdr:colOff>
      <xdr:row>1</xdr:row>
      <xdr:rowOff>85725</xdr:rowOff>
    </xdr:from>
    <xdr:to>
      <xdr:col>4</xdr:col>
      <xdr:colOff>2962275</xdr:colOff>
      <xdr:row>1</xdr:row>
      <xdr:rowOff>762000</xdr:rowOff>
    </xdr:to>
    <xdr:pic>
      <xdr:nvPicPr>
        <xdr:cNvPr id="2" name="Picture 2" descr="SUPERSOLIDA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50" y="276225"/>
          <a:ext cx="40290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pi.dnp.gov.co/" TargetMode="External"/><Relationship Id="rId1" Type="http://schemas.openxmlformats.org/officeDocument/2006/relationships/hyperlink" Target="http://www.contratos.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Z133"/>
  <sheetViews>
    <sheetView view="pageBreakPreview" topLeftCell="A6" zoomScale="60" zoomScaleNormal="72" workbookViewId="0">
      <pane xSplit="6" ySplit="2" topLeftCell="G26" activePane="bottomRight" state="frozen"/>
      <selection activeCell="A6" sqref="A6"/>
      <selection pane="topRight" activeCell="G6" sqref="G6"/>
      <selection pane="bottomLeft" activeCell="A8" sqref="A8"/>
      <selection pane="bottomRight" activeCell="J44" sqref="J44"/>
    </sheetView>
  </sheetViews>
  <sheetFormatPr baseColWidth="10" defaultRowHeight="14.25" x14ac:dyDescent="0.2"/>
  <cols>
    <col min="1" max="1" width="2.28515625" style="1" customWidth="1"/>
    <col min="2" max="2" width="2.5703125" style="2" customWidth="1"/>
    <col min="3" max="3" width="23.28515625" style="1" customWidth="1"/>
    <col min="4" max="4" width="4.7109375" style="1" customWidth="1"/>
    <col min="5" max="5" width="51.28515625" style="3" customWidth="1"/>
    <col min="6" max="6" width="25" style="1" customWidth="1"/>
    <col min="7" max="7" width="9.85546875" style="4" customWidth="1"/>
    <col min="8" max="8" width="10.7109375" style="1" customWidth="1"/>
    <col min="9" max="9" width="13.85546875" style="1" hidden="1" customWidth="1"/>
    <col min="10" max="10" width="19.5703125" style="3" customWidth="1"/>
    <col min="11" max="11" width="26.28515625" style="5" customWidth="1"/>
    <col min="12" max="12" width="19" style="6" hidden="1" customWidth="1"/>
    <col min="13" max="13" width="13.140625" style="4" hidden="1" customWidth="1"/>
    <col min="14" max="14" width="16.42578125" style="7" hidden="1" customWidth="1"/>
    <col min="15" max="15" width="11.42578125" style="7" customWidth="1"/>
    <col min="16" max="16" width="15.5703125" style="7" customWidth="1"/>
    <col min="17" max="17" width="10.28515625" style="7" customWidth="1"/>
    <col min="18" max="18" width="27.42578125" style="8" customWidth="1"/>
    <col min="19" max="19" width="20" style="4" customWidth="1"/>
    <col min="20" max="20" width="32.7109375" style="1" customWidth="1"/>
    <col min="21" max="21" width="30.28515625" style="9" customWidth="1"/>
    <col min="22" max="22" width="54.140625" style="9" customWidth="1"/>
    <col min="23" max="23" width="21.7109375" style="3" hidden="1" customWidth="1"/>
    <col min="24" max="24" width="24.85546875" style="1" hidden="1" customWidth="1"/>
    <col min="25" max="25" width="40.28515625" style="3" customWidth="1"/>
    <col min="26" max="26" width="18.7109375" style="1" bestFit="1" customWidth="1"/>
    <col min="27" max="16384" width="11.42578125" style="1"/>
  </cols>
  <sheetData>
    <row r="1" spans="1:25" ht="15" thickBot="1" x14ac:dyDescent="0.25"/>
    <row r="2" spans="1:25" ht="63.75" customHeight="1" thickBot="1" x14ac:dyDescent="0.25">
      <c r="B2" s="153"/>
      <c r="C2" s="154"/>
      <c r="D2" s="154"/>
      <c r="E2" s="154"/>
      <c r="F2" s="155"/>
      <c r="G2" s="156" t="s">
        <v>0</v>
      </c>
      <c r="H2" s="157"/>
      <c r="I2" s="157"/>
      <c r="J2" s="157"/>
      <c r="K2" s="157"/>
      <c r="L2" s="157"/>
      <c r="M2" s="157"/>
      <c r="N2" s="157"/>
      <c r="O2" s="157"/>
      <c r="P2" s="157"/>
      <c r="Q2" s="157"/>
      <c r="R2" s="157"/>
      <c r="S2" s="157"/>
      <c r="T2" s="157"/>
      <c r="U2" s="157"/>
      <c r="V2" s="158"/>
      <c r="W2" s="159" t="s">
        <v>1</v>
      </c>
      <c r="X2" s="160"/>
      <c r="Y2" s="161"/>
    </row>
    <row r="3" spans="1:25" ht="15.75" customHeight="1" x14ac:dyDescent="0.25">
      <c r="B3" s="10"/>
      <c r="C3" s="10"/>
      <c r="D3" s="10"/>
      <c r="E3" s="10"/>
      <c r="F3" s="10"/>
      <c r="G3" s="10"/>
      <c r="H3" s="10"/>
      <c r="I3" s="10"/>
      <c r="J3" s="10"/>
      <c r="K3" s="11"/>
      <c r="L3" s="10"/>
      <c r="M3" s="10"/>
      <c r="N3" s="10"/>
      <c r="O3" s="10"/>
      <c r="P3" s="10"/>
      <c r="Q3" s="10"/>
      <c r="R3" s="10"/>
      <c r="S3" s="10"/>
      <c r="T3" s="10"/>
      <c r="U3" s="12"/>
      <c r="V3" s="12"/>
      <c r="W3" s="10"/>
      <c r="X3" s="10"/>
      <c r="Y3" s="10"/>
    </row>
    <row r="4" spans="1:25" ht="26.25" customHeight="1" x14ac:dyDescent="0.25">
      <c r="B4" s="141" t="s">
        <v>2</v>
      </c>
      <c r="C4" s="141"/>
      <c r="D4" s="141"/>
      <c r="E4" s="162" t="s">
        <v>3</v>
      </c>
      <c r="F4" s="163"/>
      <c r="G4" s="13"/>
      <c r="H4" s="13"/>
      <c r="I4" s="13"/>
      <c r="J4" s="13"/>
      <c r="K4" s="14" t="s">
        <v>4</v>
      </c>
      <c r="L4" s="15"/>
      <c r="M4" s="15"/>
      <c r="N4" s="15"/>
      <c r="O4" s="164" t="s">
        <v>5</v>
      </c>
      <c r="P4" s="165"/>
      <c r="Q4" s="165"/>
      <c r="R4" s="166"/>
      <c r="S4" s="166"/>
      <c r="T4" s="167"/>
      <c r="U4" s="12"/>
      <c r="V4" s="12"/>
      <c r="W4" s="10"/>
      <c r="X4" s="10"/>
      <c r="Y4" s="10"/>
    </row>
    <row r="5" spans="1:25" s="4" customFormat="1" ht="17.25" customHeight="1" x14ac:dyDescent="0.2">
      <c r="B5" s="16"/>
      <c r="C5" s="16"/>
      <c r="D5" s="16"/>
      <c r="E5" s="17"/>
      <c r="F5" s="16"/>
      <c r="G5" s="16"/>
      <c r="H5" s="16"/>
      <c r="I5" s="16"/>
      <c r="J5" s="16"/>
      <c r="K5" s="18"/>
      <c r="L5" s="19"/>
      <c r="M5" s="20"/>
      <c r="N5" s="21"/>
      <c r="O5" s="22"/>
      <c r="P5" s="23"/>
      <c r="Q5" s="23"/>
      <c r="R5" s="24"/>
      <c r="S5" s="20"/>
      <c r="T5" s="20"/>
      <c r="U5" s="25"/>
      <c r="V5" s="25"/>
      <c r="W5" s="26"/>
      <c r="X5" s="20"/>
      <c r="Y5" s="26"/>
    </row>
    <row r="6" spans="1:25" s="27" customFormat="1" ht="15" x14ac:dyDescent="0.2">
      <c r="B6" s="152" t="s">
        <v>6</v>
      </c>
      <c r="C6" s="148" t="s">
        <v>7</v>
      </c>
      <c r="D6" s="148" t="s">
        <v>8</v>
      </c>
      <c r="E6" s="148"/>
      <c r="F6" s="148" t="s">
        <v>9</v>
      </c>
      <c r="G6" s="141" t="s">
        <v>10</v>
      </c>
      <c r="H6" s="141"/>
      <c r="I6" s="141"/>
      <c r="J6" s="148" t="s">
        <v>11</v>
      </c>
      <c r="K6" s="148" t="s">
        <v>12</v>
      </c>
      <c r="L6" s="148" t="s">
        <v>13</v>
      </c>
      <c r="M6" s="148"/>
      <c r="N6" s="148"/>
      <c r="O6" s="148" t="s">
        <v>14</v>
      </c>
      <c r="P6" s="148"/>
      <c r="Q6" s="148"/>
      <c r="R6" s="148" t="s">
        <v>15</v>
      </c>
      <c r="S6" s="148"/>
      <c r="T6" s="148" t="s">
        <v>16</v>
      </c>
      <c r="U6" s="148" t="s">
        <v>17</v>
      </c>
      <c r="V6" s="148" t="s">
        <v>18</v>
      </c>
      <c r="W6" s="148" t="s">
        <v>19</v>
      </c>
      <c r="X6" s="148" t="s">
        <v>20</v>
      </c>
      <c r="Y6" s="148" t="s">
        <v>21</v>
      </c>
    </row>
    <row r="7" spans="1:25" s="27" customFormat="1" ht="25.5" x14ac:dyDescent="0.2">
      <c r="B7" s="152"/>
      <c r="C7" s="148"/>
      <c r="D7" s="28" t="s">
        <v>22</v>
      </c>
      <c r="E7" s="28" t="s">
        <v>23</v>
      </c>
      <c r="F7" s="148"/>
      <c r="G7" s="28" t="s">
        <v>24</v>
      </c>
      <c r="H7" s="28" t="s">
        <v>25</v>
      </c>
      <c r="I7" s="28" t="s">
        <v>26</v>
      </c>
      <c r="J7" s="148"/>
      <c r="K7" s="148"/>
      <c r="L7" s="29" t="s">
        <v>27</v>
      </c>
      <c r="M7" s="28" t="s">
        <v>28</v>
      </c>
      <c r="N7" s="30" t="s">
        <v>29</v>
      </c>
      <c r="O7" s="30" t="s">
        <v>30</v>
      </c>
      <c r="P7" s="30" t="s">
        <v>31</v>
      </c>
      <c r="Q7" s="30" t="s">
        <v>32</v>
      </c>
      <c r="R7" s="31" t="s">
        <v>33</v>
      </c>
      <c r="S7" s="28" t="s">
        <v>34</v>
      </c>
      <c r="T7" s="148"/>
      <c r="U7" s="148"/>
      <c r="V7" s="148"/>
      <c r="W7" s="148"/>
      <c r="X7" s="148"/>
      <c r="Y7" s="148"/>
    </row>
    <row r="8" spans="1:25" ht="99.75" customHeight="1" x14ac:dyDescent="0.2">
      <c r="B8" s="15"/>
      <c r="C8" s="144" t="s">
        <v>35</v>
      </c>
      <c r="D8" s="32">
        <v>1</v>
      </c>
      <c r="E8" s="33" t="s">
        <v>36</v>
      </c>
      <c r="F8" s="32" t="s">
        <v>37</v>
      </c>
      <c r="G8" s="34">
        <v>41306</v>
      </c>
      <c r="H8" s="34">
        <v>41579</v>
      </c>
      <c r="I8" s="32"/>
      <c r="J8" s="35">
        <v>1</v>
      </c>
      <c r="K8" s="34" t="s">
        <v>38</v>
      </c>
      <c r="L8" s="36"/>
      <c r="M8" s="36"/>
      <c r="N8" s="37"/>
      <c r="O8" s="38"/>
      <c r="P8" s="38">
        <v>1</v>
      </c>
      <c r="Q8" s="38"/>
      <c r="R8" s="39">
        <v>0.5</v>
      </c>
      <c r="S8" s="40">
        <f>+(100%/13)*R8</f>
        <v>3.8461538461538464E-2</v>
      </c>
      <c r="T8" s="41"/>
      <c r="U8" s="33" t="s">
        <v>39</v>
      </c>
      <c r="V8" s="33" t="s">
        <v>40</v>
      </c>
      <c r="W8" s="33"/>
      <c r="X8" s="33" t="s">
        <v>41</v>
      </c>
      <c r="Y8" s="33" t="s">
        <v>42</v>
      </c>
    </row>
    <row r="9" spans="1:25" ht="128.25" x14ac:dyDescent="0.2">
      <c r="A9" s="42"/>
      <c r="B9" s="15"/>
      <c r="C9" s="145"/>
      <c r="D9" s="32">
        <v>2</v>
      </c>
      <c r="E9" s="33" t="s">
        <v>43</v>
      </c>
      <c r="F9" s="32" t="s">
        <v>44</v>
      </c>
      <c r="G9" s="43">
        <v>41334</v>
      </c>
      <c r="H9" s="34">
        <v>41609</v>
      </c>
      <c r="I9" s="32"/>
      <c r="J9" s="35">
        <v>1</v>
      </c>
      <c r="K9" s="32" t="s">
        <v>45</v>
      </c>
      <c r="L9" s="36"/>
      <c r="M9" s="36"/>
      <c r="N9" s="37"/>
      <c r="O9" s="38"/>
      <c r="P9" s="38">
        <v>1</v>
      </c>
      <c r="Q9" s="38"/>
      <c r="R9" s="39">
        <v>0.5</v>
      </c>
      <c r="S9" s="40">
        <f t="shared" ref="S9:S20" si="0">+(100%/13)*R9</f>
        <v>3.8461538461538464E-2</v>
      </c>
      <c r="T9" s="41"/>
      <c r="U9" s="33" t="s">
        <v>39</v>
      </c>
      <c r="V9" s="33" t="s">
        <v>46</v>
      </c>
      <c r="W9" s="33"/>
      <c r="X9" s="33" t="s">
        <v>41</v>
      </c>
      <c r="Y9" s="33" t="s">
        <v>47</v>
      </c>
    </row>
    <row r="10" spans="1:25" ht="57" x14ac:dyDescent="0.2">
      <c r="A10" s="42"/>
      <c r="B10" s="15"/>
      <c r="C10" s="145"/>
      <c r="D10" s="81">
        <v>3</v>
      </c>
      <c r="E10" s="33" t="s">
        <v>48</v>
      </c>
      <c r="F10" s="32" t="s">
        <v>44</v>
      </c>
      <c r="G10" s="43">
        <v>41365</v>
      </c>
      <c r="H10" s="34">
        <v>41609</v>
      </c>
      <c r="I10" s="32"/>
      <c r="J10" s="32" t="s">
        <v>49</v>
      </c>
      <c r="K10" s="32" t="s">
        <v>50</v>
      </c>
      <c r="L10" s="36"/>
      <c r="M10" s="36"/>
      <c r="N10" s="37"/>
      <c r="O10" s="38"/>
      <c r="P10" s="38"/>
      <c r="Q10" s="38">
        <v>1</v>
      </c>
      <c r="R10" s="39">
        <v>0</v>
      </c>
      <c r="S10" s="40">
        <f t="shared" si="0"/>
        <v>0</v>
      </c>
      <c r="T10" s="41"/>
      <c r="U10" s="32"/>
      <c r="V10" s="33" t="s">
        <v>51</v>
      </c>
      <c r="W10" s="33"/>
      <c r="X10" s="33" t="s">
        <v>41</v>
      </c>
      <c r="Y10" s="33" t="s">
        <v>52</v>
      </c>
    </row>
    <row r="11" spans="1:25" s="4" customFormat="1" ht="128.25" x14ac:dyDescent="0.2">
      <c r="A11" s="42"/>
      <c r="B11" s="15"/>
      <c r="C11" s="145"/>
      <c r="D11" s="81">
        <v>4</v>
      </c>
      <c r="E11" s="33" t="s">
        <v>53</v>
      </c>
      <c r="F11" s="32" t="s">
        <v>54</v>
      </c>
      <c r="G11" s="34">
        <v>41306</v>
      </c>
      <c r="H11" s="34">
        <v>41609</v>
      </c>
      <c r="I11" s="32"/>
      <c r="J11" s="35">
        <v>1</v>
      </c>
      <c r="K11" s="34" t="s">
        <v>55</v>
      </c>
      <c r="L11" s="36"/>
      <c r="M11" s="36"/>
      <c r="N11" s="37"/>
      <c r="O11" s="38">
        <v>1</v>
      </c>
      <c r="P11" s="38"/>
      <c r="Q11" s="44"/>
      <c r="R11" s="39">
        <v>1</v>
      </c>
      <c r="S11" s="40">
        <f t="shared" si="0"/>
        <v>7.6923076923076927E-2</v>
      </c>
      <c r="T11" s="41"/>
      <c r="U11" s="45" t="s">
        <v>56</v>
      </c>
      <c r="V11" s="46" t="s">
        <v>57</v>
      </c>
      <c r="W11" s="33"/>
      <c r="X11" s="33" t="s">
        <v>58</v>
      </c>
      <c r="Y11" s="33"/>
    </row>
    <row r="12" spans="1:25" s="4" customFormat="1" ht="42.75" x14ac:dyDescent="0.2">
      <c r="A12" s="42"/>
      <c r="B12" s="15"/>
      <c r="C12" s="145"/>
      <c r="D12" s="81">
        <v>5</v>
      </c>
      <c r="E12" s="33" t="s">
        <v>59</v>
      </c>
      <c r="F12" s="32" t="s">
        <v>60</v>
      </c>
      <c r="G12" s="34">
        <v>41275</v>
      </c>
      <c r="H12" s="34">
        <v>41639</v>
      </c>
      <c r="I12" s="32"/>
      <c r="J12" s="32" t="s">
        <v>61</v>
      </c>
      <c r="K12" s="32" t="s">
        <v>62</v>
      </c>
      <c r="L12" s="36"/>
      <c r="M12" s="36"/>
      <c r="N12" s="37"/>
      <c r="O12" s="38"/>
      <c r="P12" s="38">
        <v>1</v>
      </c>
      <c r="Q12" s="44"/>
      <c r="R12" s="39">
        <v>0.5</v>
      </c>
      <c r="S12" s="40">
        <f t="shared" si="0"/>
        <v>3.8461538461538464E-2</v>
      </c>
      <c r="T12" s="33"/>
      <c r="U12" s="46" t="s">
        <v>63</v>
      </c>
      <c r="V12" s="46" t="s">
        <v>64</v>
      </c>
      <c r="W12" s="33"/>
      <c r="X12" s="33"/>
      <c r="Y12" s="33"/>
    </row>
    <row r="13" spans="1:25" s="4" customFormat="1" ht="99.75" customHeight="1" x14ac:dyDescent="0.2">
      <c r="A13" s="42"/>
      <c r="B13" s="15"/>
      <c r="C13" s="145"/>
      <c r="D13" s="81">
        <v>6</v>
      </c>
      <c r="E13" s="33" t="s">
        <v>65</v>
      </c>
      <c r="F13" s="32" t="s">
        <v>60</v>
      </c>
      <c r="G13" s="34">
        <v>41365</v>
      </c>
      <c r="H13" s="34">
        <v>41609</v>
      </c>
      <c r="I13" s="32"/>
      <c r="J13" s="35" t="s">
        <v>66</v>
      </c>
      <c r="K13" s="47" t="s">
        <v>67</v>
      </c>
      <c r="L13" s="36"/>
      <c r="M13" s="36"/>
      <c r="N13" s="37"/>
      <c r="O13" s="38">
        <v>1</v>
      </c>
      <c r="P13" s="38"/>
      <c r="Q13" s="38"/>
      <c r="R13" s="39">
        <v>1</v>
      </c>
      <c r="S13" s="40">
        <f t="shared" si="0"/>
        <v>7.6923076923076927E-2</v>
      </c>
      <c r="T13" s="33"/>
      <c r="U13" s="46" t="s">
        <v>68</v>
      </c>
      <c r="V13" s="46" t="s">
        <v>69</v>
      </c>
      <c r="W13" s="33"/>
      <c r="X13" s="33"/>
      <c r="Y13" s="33" t="s">
        <v>70</v>
      </c>
    </row>
    <row r="14" spans="1:25" s="4" customFormat="1" ht="71.25" x14ac:dyDescent="0.2">
      <c r="A14" s="42"/>
      <c r="B14" s="15"/>
      <c r="C14" s="145"/>
      <c r="D14" s="81">
        <v>7</v>
      </c>
      <c r="E14" s="33" t="s">
        <v>71</v>
      </c>
      <c r="F14" s="32" t="s">
        <v>60</v>
      </c>
      <c r="G14" s="43">
        <v>41275</v>
      </c>
      <c r="H14" s="34">
        <v>41609</v>
      </c>
      <c r="I14" s="32"/>
      <c r="J14" s="35" t="s">
        <v>72</v>
      </c>
      <c r="K14" s="47" t="s">
        <v>73</v>
      </c>
      <c r="L14" s="36"/>
      <c r="M14" s="36"/>
      <c r="N14" s="37"/>
      <c r="O14" s="44"/>
      <c r="P14" s="38">
        <v>1</v>
      </c>
      <c r="Q14" s="38"/>
      <c r="R14" s="48">
        <f>1/3</f>
        <v>0.33333333333333331</v>
      </c>
      <c r="S14" s="40">
        <f t="shared" si="0"/>
        <v>2.564102564102564E-2</v>
      </c>
      <c r="T14" s="33"/>
      <c r="U14" s="46" t="s">
        <v>74</v>
      </c>
      <c r="V14" s="46" t="s">
        <v>75</v>
      </c>
      <c r="W14" s="33"/>
      <c r="X14" s="33"/>
      <c r="Y14" s="33"/>
    </row>
    <row r="15" spans="1:25" s="4" customFormat="1" ht="114" x14ac:dyDescent="0.2">
      <c r="A15" s="42"/>
      <c r="B15" s="15"/>
      <c r="C15" s="145"/>
      <c r="D15" s="81">
        <v>8</v>
      </c>
      <c r="E15" s="46" t="s">
        <v>76</v>
      </c>
      <c r="F15" s="32" t="s">
        <v>60</v>
      </c>
      <c r="G15" s="34">
        <v>41275</v>
      </c>
      <c r="H15" s="34">
        <v>41609</v>
      </c>
      <c r="I15" s="32"/>
      <c r="J15" s="32" t="s">
        <v>77</v>
      </c>
      <c r="K15" s="47" t="s">
        <v>78</v>
      </c>
      <c r="L15" s="49"/>
      <c r="M15" s="36"/>
      <c r="N15" s="37"/>
      <c r="O15" s="44"/>
      <c r="P15" s="38">
        <v>1</v>
      </c>
      <c r="Q15" s="44"/>
      <c r="R15" s="48">
        <f>6/9</f>
        <v>0.66666666666666663</v>
      </c>
      <c r="S15" s="40">
        <f t="shared" si="0"/>
        <v>5.128205128205128E-2</v>
      </c>
      <c r="T15" s="33"/>
      <c r="U15" s="46"/>
      <c r="V15" s="46" t="s">
        <v>79</v>
      </c>
      <c r="W15" s="33"/>
      <c r="X15" s="33"/>
      <c r="Y15" s="33"/>
    </row>
    <row r="16" spans="1:25" s="4" customFormat="1" ht="57" x14ac:dyDescent="0.2">
      <c r="A16" s="42"/>
      <c r="B16" s="15"/>
      <c r="C16" s="145"/>
      <c r="D16" s="81">
        <v>9</v>
      </c>
      <c r="E16" s="46" t="s">
        <v>80</v>
      </c>
      <c r="F16" s="32" t="s">
        <v>60</v>
      </c>
      <c r="G16" s="34">
        <v>41275</v>
      </c>
      <c r="H16" s="34">
        <v>41609</v>
      </c>
      <c r="I16" s="32"/>
      <c r="J16" s="32" t="s">
        <v>81</v>
      </c>
      <c r="K16" s="47" t="s">
        <v>82</v>
      </c>
      <c r="L16" s="36"/>
      <c r="M16" s="36"/>
      <c r="N16" s="37"/>
      <c r="O16" s="44"/>
      <c r="P16" s="38">
        <v>1</v>
      </c>
      <c r="Q16" s="44"/>
      <c r="R16" s="48">
        <f>12/20</f>
        <v>0.6</v>
      </c>
      <c r="S16" s="40">
        <f t="shared" si="0"/>
        <v>4.6153846153846156E-2</v>
      </c>
      <c r="T16" s="33"/>
      <c r="U16" s="46"/>
      <c r="V16" s="46" t="s">
        <v>83</v>
      </c>
      <c r="W16" s="33"/>
      <c r="X16" s="33"/>
      <c r="Y16" s="33"/>
    </row>
    <row r="17" spans="1:25" s="4" customFormat="1" ht="128.25" x14ac:dyDescent="0.2">
      <c r="A17" s="42"/>
      <c r="B17" s="15"/>
      <c r="C17" s="145"/>
      <c r="D17" s="81">
        <v>10</v>
      </c>
      <c r="E17" s="46" t="s">
        <v>84</v>
      </c>
      <c r="F17" s="32" t="s">
        <v>60</v>
      </c>
      <c r="G17" s="34">
        <v>41275</v>
      </c>
      <c r="H17" s="34">
        <v>41609</v>
      </c>
      <c r="I17" s="32"/>
      <c r="J17" s="32" t="s">
        <v>85</v>
      </c>
      <c r="K17" s="32" t="s">
        <v>86</v>
      </c>
      <c r="L17" s="38"/>
      <c r="M17" s="36"/>
      <c r="N17" s="37"/>
      <c r="O17" s="38">
        <v>1</v>
      </c>
      <c r="P17" s="38"/>
      <c r="Q17" s="44"/>
      <c r="R17" s="35">
        <v>1</v>
      </c>
      <c r="S17" s="40">
        <f t="shared" si="0"/>
        <v>7.6923076923076927E-2</v>
      </c>
      <c r="T17" s="33"/>
      <c r="U17" s="46"/>
      <c r="V17" s="46" t="s">
        <v>87</v>
      </c>
      <c r="W17" s="33"/>
      <c r="X17" s="33"/>
      <c r="Y17" s="33"/>
    </row>
    <row r="18" spans="1:25" s="4" customFormat="1" ht="199.5" x14ac:dyDescent="0.2">
      <c r="A18" s="42"/>
      <c r="B18" s="15"/>
      <c r="C18" s="145"/>
      <c r="D18" s="81">
        <v>11</v>
      </c>
      <c r="E18" s="46" t="s">
        <v>88</v>
      </c>
      <c r="F18" s="32" t="s">
        <v>60</v>
      </c>
      <c r="G18" s="34">
        <v>41275</v>
      </c>
      <c r="H18" s="34">
        <v>41609</v>
      </c>
      <c r="I18" s="32"/>
      <c r="J18" s="32" t="s">
        <v>89</v>
      </c>
      <c r="K18" s="32" t="s">
        <v>90</v>
      </c>
      <c r="L18" s="36"/>
      <c r="M18" s="36"/>
      <c r="N18" s="37"/>
      <c r="O18" s="44"/>
      <c r="P18" s="38"/>
      <c r="Q18" s="44">
        <v>1</v>
      </c>
      <c r="R18" s="39">
        <v>0</v>
      </c>
      <c r="S18" s="40">
        <f t="shared" si="0"/>
        <v>0</v>
      </c>
      <c r="T18" s="33"/>
      <c r="U18" s="46"/>
      <c r="V18" s="46" t="s">
        <v>91</v>
      </c>
      <c r="W18" s="33"/>
      <c r="X18" s="33"/>
      <c r="Y18" s="33"/>
    </row>
    <row r="19" spans="1:25" s="4" customFormat="1" ht="57" x14ac:dyDescent="0.2">
      <c r="A19" s="42"/>
      <c r="B19" s="15"/>
      <c r="C19" s="145"/>
      <c r="D19" s="81">
        <v>12</v>
      </c>
      <c r="E19" s="46" t="s">
        <v>92</v>
      </c>
      <c r="F19" s="32" t="s">
        <v>60</v>
      </c>
      <c r="G19" s="34">
        <v>41275</v>
      </c>
      <c r="H19" s="34">
        <v>41609</v>
      </c>
      <c r="I19" s="32"/>
      <c r="J19" s="35">
        <v>1</v>
      </c>
      <c r="K19" s="32" t="s">
        <v>93</v>
      </c>
      <c r="L19" s="36"/>
      <c r="M19" s="36"/>
      <c r="N19" s="37"/>
      <c r="O19" s="44"/>
      <c r="P19" s="38">
        <v>1</v>
      </c>
      <c r="Q19" s="44"/>
      <c r="R19" s="48">
        <f>79/191</f>
        <v>0.41361256544502617</v>
      </c>
      <c r="S19" s="40">
        <f t="shared" si="0"/>
        <v>3.1816351188078941E-2</v>
      </c>
      <c r="T19" s="33"/>
      <c r="U19" s="46"/>
      <c r="V19" s="46" t="s">
        <v>94</v>
      </c>
      <c r="W19" s="33"/>
      <c r="X19" s="33"/>
      <c r="Y19" s="33"/>
    </row>
    <row r="20" spans="1:25" ht="105" customHeight="1" x14ac:dyDescent="0.2">
      <c r="B20" s="15"/>
      <c r="C20" s="146"/>
      <c r="D20" s="81">
        <v>13</v>
      </c>
      <c r="E20" s="50" t="s">
        <v>95</v>
      </c>
      <c r="F20" s="51" t="s">
        <v>60</v>
      </c>
      <c r="G20" s="52">
        <v>41275</v>
      </c>
      <c r="H20" s="52">
        <v>41609</v>
      </c>
      <c r="I20" s="52"/>
      <c r="J20" s="53" t="s">
        <v>96</v>
      </c>
      <c r="K20" s="50" t="s">
        <v>97</v>
      </c>
      <c r="L20" s="54"/>
      <c r="M20" s="54"/>
      <c r="N20" s="55"/>
      <c r="O20" s="44"/>
      <c r="P20" s="38"/>
      <c r="Q20" s="38">
        <v>1</v>
      </c>
      <c r="R20" s="39">
        <v>0</v>
      </c>
      <c r="S20" s="40">
        <f t="shared" si="0"/>
        <v>0</v>
      </c>
      <c r="T20" s="33"/>
      <c r="U20" s="46"/>
      <c r="V20" s="46"/>
      <c r="W20" s="33"/>
      <c r="X20" s="33"/>
      <c r="Y20" s="33"/>
    </row>
    <row r="21" spans="1:25" s="4" customFormat="1" ht="57" x14ac:dyDescent="0.2">
      <c r="A21" s="42"/>
      <c r="B21" s="15"/>
      <c r="C21" s="141" t="s">
        <v>98</v>
      </c>
      <c r="D21" s="81">
        <v>14</v>
      </c>
      <c r="E21" s="33" t="s">
        <v>99</v>
      </c>
      <c r="F21" s="32" t="s">
        <v>44</v>
      </c>
      <c r="G21" s="43">
        <v>41275</v>
      </c>
      <c r="H21" s="34">
        <v>41609</v>
      </c>
      <c r="I21" s="32"/>
      <c r="J21" s="35">
        <v>0.9</v>
      </c>
      <c r="K21" s="32" t="s">
        <v>100</v>
      </c>
      <c r="L21" s="38" t="s">
        <v>101</v>
      </c>
      <c r="M21" s="36"/>
      <c r="N21" s="37"/>
      <c r="O21" s="38"/>
      <c r="P21" s="38">
        <v>1</v>
      </c>
      <c r="Q21" s="38"/>
      <c r="R21" s="39">
        <f>3/4</f>
        <v>0.75</v>
      </c>
      <c r="S21" s="40">
        <f>+(100%/8)*R21</f>
        <v>9.375E-2</v>
      </c>
      <c r="T21" s="41"/>
      <c r="U21" s="32" t="s">
        <v>102</v>
      </c>
      <c r="V21" s="33" t="s">
        <v>103</v>
      </c>
      <c r="W21" s="33"/>
      <c r="X21" s="33" t="s">
        <v>41</v>
      </c>
      <c r="Y21" s="33" t="s">
        <v>104</v>
      </c>
    </row>
    <row r="22" spans="1:25" s="4" customFormat="1" ht="132" x14ac:dyDescent="0.2">
      <c r="A22" s="42"/>
      <c r="B22" s="15"/>
      <c r="C22" s="141"/>
      <c r="D22" s="81">
        <v>15</v>
      </c>
      <c r="E22" s="33" t="s">
        <v>105</v>
      </c>
      <c r="F22" s="32" t="s">
        <v>106</v>
      </c>
      <c r="G22" s="43">
        <v>41275</v>
      </c>
      <c r="H22" s="43">
        <v>41426</v>
      </c>
      <c r="I22" s="32"/>
      <c r="J22" s="56" t="s">
        <v>107</v>
      </c>
      <c r="K22" s="57" t="s">
        <v>108</v>
      </c>
      <c r="L22" s="36" t="s">
        <v>109</v>
      </c>
      <c r="M22" s="36"/>
      <c r="N22" s="37"/>
      <c r="O22" s="38">
        <v>1</v>
      </c>
      <c r="P22" s="38"/>
      <c r="Q22" s="44"/>
      <c r="R22" s="39">
        <v>1</v>
      </c>
      <c r="S22" s="40">
        <f t="shared" ref="S22:S33" si="1">+(100%/8)*R22</f>
        <v>0.125</v>
      </c>
      <c r="T22" s="41"/>
      <c r="U22" s="58" t="s">
        <v>110</v>
      </c>
      <c r="V22" s="58" t="s">
        <v>111</v>
      </c>
      <c r="W22" s="58"/>
      <c r="X22" s="58" t="s">
        <v>112</v>
      </c>
      <c r="Y22" s="58"/>
    </row>
    <row r="23" spans="1:25" s="4" customFormat="1" ht="142.5" x14ac:dyDescent="0.2">
      <c r="A23" s="42"/>
      <c r="B23" s="15"/>
      <c r="C23" s="141"/>
      <c r="D23" s="81">
        <v>16</v>
      </c>
      <c r="E23" s="59" t="s">
        <v>113</v>
      </c>
      <c r="F23" s="32" t="s">
        <v>106</v>
      </c>
      <c r="G23" s="43">
        <v>41275</v>
      </c>
      <c r="H23" s="43">
        <v>41609</v>
      </c>
      <c r="I23" s="32"/>
      <c r="J23" s="56" t="s">
        <v>114</v>
      </c>
      <c r="K23" s="57" t="s">
        <v>115</v>
      </c>
      <c r="L23" s="38" t="s">
        <v>109</v>
      </c>
      <c r="M23" s="36"/>
      <c r="N23" s="37"/>
      <c r="O23" s="60" t="s">
        <v>116</v>
      </c>
      <c r="P23" s="60">
        <v>1</v>
      </c>
      <c r="Q23" s="61"/>
      <c r="R23" s="39">
        <v>0.1</v>
      </c>
      <c r="S23" s="40">
        <f t="shared" si="1"/>
        <v>1.2500000000000001E-2</v>
      </c>
      <c r="T23" s="41"/>
      <c r="U23" s="58" t="s">
        <v>117</v>
      </c>
      <c r="V23" s="58" t="s">
        <v>118</v>
      </c>
      <c r="W23" s="58"/>
      <c r="X23" s="58" t="s">
        <v>112</v>
      </c>
      <c r="Y23" s="58"/>
    </row>
    <row r="24" spans="1:25" s="4" customFormat="1" ht="128.25" x14ac:dyDescent="0.2">
      <c r="A24" s="42"/>
      <c r="B24" s="15"/>
      <c r="C24" s="141"/>
      <c r="D24" s="81">
        <v>17</v>
      </c>
      <c r="E24" s="59" t="s">
        <v>119</v>
      </c>
      <c r="F24" s="32" t="s">
        <v>120</v>
      </c>
      <c r="G24" s="43">
        <v>41275</v>
      </c>
      <c r="H24" s="43">
        <v>41609</v>
      </c>
      <c r="I24" s="32"/>
      <c r="J24" s="56" t="s">
        <v>121</v>
      </c>
      <c r="K24" s="57" t="s">
        <v>122</v>
      </c>
      <c r="L24" s="36"/>
      <c r="M24" s="36"/>
      <c r="N24" s="37"/>
      <c r="O24" s="44"/>
      <c r="P24" s="38"/>
      <c r="Q24" s="44"/>
      <c r="R24" s="39"/>
      <c r="S24" s="40">
        <f t="shared" si="1"/>
        <v>0</v>
      </c>
      <c r="T24" s="41"/>
      <c r="U24" s="46"/>
      <c r="V24" s="46"/>
      <c r="W24" s="33"/>
      <c r="X24" s="33"/>
      <c r="Y24" s="33" t="s">
        <v>123</v>
      </c>
    </row>
    <row r="25" spans="1:25" s="4" customFormat="1" ht="128.25" x14ac:dyDescent="0.2">
      <c r="A25" s="42"/>
      <c r="B25" s="15"/>
      <c r="C25" s="141"/>
      <c r="D25" s="81">
        <v>18</v>
      </c>
      <c r="E25" s="62" t="s">
        <v>124</v>
      </c>
      <c r="F25" s="32" t="s">
        <v>106</v>
      </c>
      <c r="G25" s="43">
        <v>41456</v>
      </c>
      <c r="H25" s="43">
        <v>41609</v>
      </c>
      <c r="I25" s="32"/>
      <c r="J25" s="63" t="s">
        <v>125</v>
      </c>
      <c r="K25" s="57" t="s">
        <v>126</v>
      </c>
      <c r="L25" s="36"/>
      <c r="M25" s="36"/>
      <c r="N25" s="37"/>
      <c r="O25" s="44"/>
      <c r="P25" s="38">
        <v>1</v>
      </c>
      <c r="Q25" s="44"/>
      <c r="R25" s="39">
        <f>4/6</f>
        <v>0.66666666666666663</v>
      </c>
      <c r="S25" s="40">
        <f t="shared" si="1"/>
        <v>8.3333333333333329E-2</v>
      </c>
      <c r="T25" s="41"/>
      <c r="U25" s="46" t="s">
        <v>127</v>
      </c>
      <c r="V25" s="46" t="s">
        <v>128</v>
      </c>
      <c r="W25" s="33"/>
      <c r="X25" s="33" t="s">
        <v>112</v>
      </c>
      <c r="Y25" s="33"/>
    </row>
    <row r="26" spans="1:25" s="4" customFormat="1" ht="156.75" x14ac:dyDescent="0.2">
      <c r="A26" s="42"/>
      <c r="B26" s="15"/>
      <c r="C26" s="141"/>
      <c r="D26" s="81">
        <v>19</v>
      </c>
      <c r="E26" s="150" t="s">
        <v>129</v>
      </c>
      <c r="F26" s="32" t="s">
        <v>130</v>
      </c>
      <c r="G26" s="43">
        <v>41275</v>
      </c>
      <c r="H26" s="43">
        <v>41426</v>
      </c>
      <c r="I26" s="32"/>
      <c r="J26" s="65" t="s">
        <v>131</v>
      </c>
      <c r="K26" s="57" t="s">
        <v>132</v>
      </c>
      <c r="L26" s="36"/>
      <c r="M26" s="36"/>
      <c r="N26" s="37"/>
      <c r="O26" s="60">
        <v>1</v>
      </c>
      <c r="P26" s="38"/>
      <c r="Q26" s="44"/>
      <c r="R26" s="39">
        <f>1/1</f>
        <v>1</v>
      </c>
      <c r="S26" s="40">
        <f t="shared" si="1"/>
        <v>0.125</v>
      </c>
      <c r="T26" s="41"/>
      <c r="U26" s="58" t="s">
        <v>133</v>
      </c>
      <c r="V26" s="58" t="s">
        <v>134</v>
      </c>
      <c r="W26" s="58"/>
      <c r="X26" s="58" t="s">
        <v>112</v>
      </c>
      <c r="Y26" s="58"/>
    </row>
    <row r="27" spans="1:25" s="4" customFormat="1" ht="409.5" x14ac:dyDescent="0.2">
      <c r="A27" s="42"/>
      <c r="B27" s="15"/>
      <c r="C27" s="141"/>
      <c r="D27" s="81">
        <v>20</v>
      </c>
      <c r="E27" s="150"/>
      <c r="F27" s="32" t="s">
        <v>130</v>
      </c>
      <c r="G27" s="43">
        <v>41518</v>
      </c>
      <c r="H27" s="43">
        <v>41609</v>
      </c>
      <c r="I27" s="32"/>
      <c r="J27" s="47" t="s">
        <v>135</v>
      </c>
      <c r="K27" s="34" t="s">
        <v>136</v>
      </c>
      <c r="L27" s="36"/>
      <c r="M27" s="36"/>
      <c r="N27" s="37"/>
      <c r="O27" s="44"/>
      <c r="P27" s="38"/>
      <c r="Q27" s="44"/>
      <c r="R27" s="39"/>
      <c r="S27" s="40">
        <f t="shared" si="1"/>
        <v>0</v>
      </c>
      <c r="T27" s="41"/>
      <c r="U27" s="46" t="s">
        <v>137</v>
      </c>
      <c r="V27" s="46" t="s">
        <v>138</v>
      </c>
      <c r="W27" s="33"/>
      <c r="X27" s="58" t="s">
        <v>112</v>
      </c>
      <c r="Y27" s="33"/>
    </row>
    <row r="28" spans="1:25" s="4" customFormat="1" ht="256.5" x14ac:dyDescent="0.2">
      <c r="A28" s="42"/>
      <c r="B28" s="15"/>
      <c r="C28" s="141"/>
      <c r="D28" s="81">
        <v>21</v>
      </c>
      <c r="E28" s="150"/>
      <c r="F28" s="32" t="s">
        <v>130</v>
      </c>
      <c r="G28" s="43">
        <v>41518</v>
      </c>
      <c r="H28" s="43">
        <v>41609</v>
      </c>
      <c r="I28" s="32"/>
      <c r="J28" s="47" t="s">
        <v>139</v>
      </c>
      <c r="K28" s="47" t="s">
        <v>140</v>
      </c>
      <c r="L28" s="36"/>
      <c r="M28" s="36"/>
      <c r="N28" s="37"/>
      <c r="O28" s="44"/>
      <c r="P28" s="38"/>
      <c r="Q28" s="44"/>
      <c r="R28" s="39"/>
      <c r="S28" s="40">
        <f t="shared" si="1"/>
        <v>0</v>
      </c>
      <c r="T28" s="41"/>
      <c r="U28" s="46" t="s">
        <v>137</v>
      </c>
      <c r="V28" s="46" t="s">
        <v>138</v>
      </c>
      <c r="W28" s="33"/>
      <c r="X28" s="58" t="s">
        <v>112</v>
      </c>
      <c r="Y28" s="33"/>
    </row>
    <row r="29" spans="1:25" s="4" customFormat="1" ht="228" x14ac:dyDescent="0.2">
      <c r="A29" s="42"/>
      <c r="B29" s="15"/>
      <c r="C29" s="141"/>
      <c r="D29" s="81">
        <v>22</v>
      </c>
      <c r="E29" s="150"/>
      <c r="F29" s="32" t="s">
        <v>130</v>
      </c>
      <c r="G29" s="66">
        <v>41518</v>
      </c>
      <c r="H29" s="43">
        <v>41609</v>
      </c>
      <c r="I29" s="32"/>
      <c r="J29" s="47" t="s">
        <v>141</v>
      </c>
      <c r="K29" s="47" t="s">
        <v>142</v>
      </c>
      <c r="L29" s="38" t="s">
        <v>143</v>
      </c>
      <c r="M29" s="36"/>
      <c r="N29" s="37"/>
      <c r="O29" s="44"/>
      <c r="P29" s="38"/>
      <c r="Q29" s="44"/>
      <c r="R29" s="39"/>
      <c r="S29" s="40">
        <f t="shared" si="1"/>
        <v>0</v>
      </c>
      <c r="T29" s="41"/>
      <c r="U29" s="46"/>
      <c r="V29" s="46" t="s">
        <v>144</v>
      </c>
      <c r="W29" s="33"/>
      <c r="X29" s="33" t="s">
        <v>112</v>
      </c>
      <c r="Y29" s="33"/>
    </row>
    <row r="30" spans="1:25" s="4" customFormat="1" ht="242.25" x14ac:dyDescent="0.2">
      <c r="A30" s="42"/>
      <c r="B30" s="15"/>
      <c r="C30" s="141"/>
      <c r="D30" s="81">
        <v>23</v>
      </c>
      <c r="E30" s="65" t="s">
        <v>145</v>
      </c>
      <c r="F30" s="32" t="s">
        <v>106</v>
      </c>
      <c r="G30" s="34">
        <v>41275</v>
      </c>
      <c r="H30" s="34">
        <v>41609</v>
      </c>
      <c r="I30" s="32"/>
      <c r="J30" s="65" t="s">
        <v>146</v>
      </c>
      <c r="K30" s="47" t="s">
        <v>147</v>
      </c>
      <c r="L30" s="36"/>
      <c r="M30" s="36"/>
      <c r="N30" s="37"/>
      <c r="O30" s="44"/>
      <c r="P30" s="38">
        <v>1</v>
      </c>
      <c r="Q30" s="44"/>
      <c r="R30" s="39">
        <v>0.5</v>
      </c>
      <c r="S30" s="40">
        <f t="shared" si="1"/>
        <v>6.25E-2</v>
      </c>
      <c r="T30" s="41"/>
      <c r="U30" s="46"/>
      <c r="V30" s="46" t="s">
        <v>148</v>
      </c>
      <c r="W30" s="33"/>
      <c r="X30" s="58" t="s">
        <v>112</v>
      </c>
      <c r="Y30" s="33"/>
    </row>
    <row r="31" spans="1:25" s="4" customFormat="1" ht="115.5" x14ac:dyDescent="0.2">
      <c r="A31" s="42"/>
      <c r="B31" s="15"/>
      <c r="C31" s="141"/>
      <c r="D31" s="81">
        <v>24</v>
      </c>
      <c r="E31" s="151" t="s">
        <v>149</v>
      </c>
      <c r="F31" s="32" t="s">
        <v>106</v>
      </c>
      <c r="G31" s="34">
        <v>41275</v>
      </c>
      <c r="H31" s="68">
        <v>41365</v>
      </c>
      <c r="I31" s="32"/>
      <c r="J31" s="69" t="s">
        <v>150</v>
      </c>
      <c r="K31" s="69" t="s">
        <v>151</v>
      </c>
      <c r="L31" s="36"/>
      <c r="M31" s="36"/>
      <c r="N31" s="37"/>
      <c r="O31" s="60">
        <v>1</v>
      </c>
      <c r="P31" s="60"/>
      <c r="Q31" s="61"/>
      <c r="R31" s="39">
        <v>1</v>
      </c>
      <c r="S31" s="40">
        <f t="shared" si="1"/>
        <v>0.125</v>
      </c>
      <c r="T31" s="41"/>
      <c r="U31" s="58" t="s">
        <v>152</v>
      </c>
      <c r="V31" s="58" t="s">
        <v>153</v>
      </c>
      <c r="W31" s="58"/>
      <c r="X31" s="58" t="s">
        <v>112</v>
      </c>
      <c r="Y31" s="58"/>
    </row>
    <row r="32" spans="1:25" s="4" customFormat="1" ht="270.75" x14ac:dyDescent="0.2">
      <c r="A32" s="42"/>
      <c r="B32" s="15"/>
      <c r="C32" s="141"/>
      <c r="D32" s="81">
        <v>25</v>
      </c>
      <c r="E32" s="151"/>
      <c r="F32" s="32" t="s">
        <v>106</v>
      </c>
      <c r="G32" s="34">
        <v>41518</v>
      </c>
      <c r="H32" s="68">
        <v>41609</v>
      </c>
      <c r="I32" s="32"/>
      <c r="J32" s="69" t="s">
        <v>154</v>
      </c>
      <c r="K32" s="69" t="s">
        <v>155</v>
      </c>
      <c r="L32" s="36" t="s">
        <v>156</v>
      </c>
      <c r="M32" s="36"/>
      <c r="N32" s="37"/>
      <c r="O32" s="44"/>
      <c r="P32" s="38"/>
      <c r="Q32" s="44"/>
      <c r="R32" s="39"/>
      <c r="S32" s="40">
        <f t="shared" si="1"/>
        <v>0</v>
      </c>
      <c r="T32" s="41"/>
      <c r="U32" s="46" t="s">
        <v>157</v>
      </c>
      <c r="V32" s="46" t="s">
        <v>158</v>
      </c>
      <c r="W32" s="33"/>
      <c r="X32" s="33" t="s">
        <v>112</v>
      </c>
      <c r="Y32" s="33"/>
    </row>
    <row r="33" spans="1:25" s="4" customFormat="1" ht="156.75" x14ac:dyDescent="0.2">
      <c r="A33" s="42"/>
      <c r="B33" s="15"/>
      <c r="C33" s="141"/>
      <c r="D33" s="81">
        <v>26</v>
      </c>
      <c r="E33" s="151"/>
      <c r="F33" s="32" t="s">
        <v>106</v>
      </c>
      <c r="G33" s="34">
        <v>41518</v>
      </c>
      <c r="H33" s="43">
        <v>41609</v>
      </c>
      <c r="I33" s="32"/>
      <c r="J33" s="69" t="s">
        <v>159</v>
      </c>
      <c r="K33" s="69" t="s">
        <v>142</v>
      </c>
      <c r="L33" s="38" t="s">
        <v>143</v>
      </c>
      <c r="M33" s="36"/>
      <c r="N33" s="37"/>
      <c r="O33" s="44"/>
      <c r="P33" s="38"/>
      <c r="Q33" s="44"/>
      <c r="R33" s="39"/>
      <c r="S33" s="40">
        <f t="shared" si="1"/>
        <v>0</v>
      </c>
      <c r="T33" s="41"/>
      <c r="U33" s="46" t="s">
        <v>157</v>
      </c>
      <c r="V33" s="46" t="s">
        <v>158</v>
      </c>
      <c r="W33" s="33"/>
      <c r="X33" s="33" t="s">
        <v>112</v>
      </c>
      <c r="Y33" s="33"/>
    </row>
    <row r="34" spans="1:25" s="4" customFormat="1" ht="114" x14ac:dyDescent="0.2">
      <c r="A34" s="42"/>
      <c r="B34" s="15"/>
      <c r="C34" s="141" t="s">
        <v>160</v>
      </c>
      <c r="D34" s="81">
        <v>27</v>
      </c>
      <c r="E34" s="33" t="s">
        <v>161</v>
      </c>
      <c r="F34" s="32" t="s">
        <v>162</v>
      </c>
      <c r="G34" s="43">
        <v>41306</v>
      </c>
      <c r="H34" s="34">
        <v>41609</v>
      </c>
      <c r="I34" s="32"/>
      <c r="J34" s="69" t="s">
        <v>163</v>
      </c>
      <c r="K34" s="69" t="s">
        <v>164</v>
      </c>
      <c r="L34" s="36"/>
      <c r="M34" s="36"/>
      <c r="N34" s="37"/>
      <c r="O34" s="38"/>
      <c r="P34" s="38">
        <v>1</v>
      </c>
      <c r="Q34" s="38"/>
      <c r="R34" s="39">
        <f>4/5</f>
        <v>0.8</v>
      </c>
      <c r="S34" s="40">
        <f>+(100%/3)*R34</f>
        <v>0.26666666666666666</v>
      </c>
      <c r="T34" s="41"/>
      <c r="U34" s="70" t="s">
        <v>165</v>
      </c>
      <c r="V34" s="33" t="s">
        <v>166</v>
      </c>
      <c r="W34" s="33"/>
      <c r="X34" s="33" t="s">
        <v>41</v>
      </c>
      <c r="Y34" s="33" t="s">
        <v>167</v>
      </c>
    </row>
    <row r="35" spans="1:25" s="4" customFormat="1" ht="85.5" x14ac:dyDescent="0.2">
      <c r="A35" s="42"/>
      <c r="B35" s="15"/>
      <c r="C35" s="141"/>
      <c r="D35" s="81">
        <v>28</v>
      </c>
      <c r="E35" s="33" t="s">
        <v>168</v>
      </c>
      <c r="F35" s="32" t="s">
        <v>169</v>
      </c>
      <c r="G35" s="43">
        <v>41306</v>
      </c>
      <c r="H35" s="34">
        <v>41609</v>
      </c>
      <c r="I35" s="32"/>
      <c r="J35" s="34" t="s">
        <v>170</v>
      </c>
      <c r="K35" s="34" t="s">
        <v>171</v>
      </c>
      <c r="L35" s="36" t="s">
        <v>172</v>
      </c>
      <c r="M35" s="71">
        <f>85%/85%</f>
        <v>1</v>
      </c>
      <c r="N35" s="37"/>
      <c r="O35" s="38"/>
      <c r="P35" s="38">
        <v>1</v>
      </c>
      <c r="Q35" s="38"/>
      <c r="R35" s="39">
        <v>0.22</v>
      </c>
      <c r="S35" s="40">
        <f>+(100%/3)*R35</f>
        <v>7.3333333333333334E-2</v>
      </c>
      <c r="T35" s="41"/>
      <c r="U35" s="72" t="s">
        <v>173</v>
      </c>
      <c r="V35" s="46" t="s">
        <v>174</v>
      </c>
      <c r="W35" s="33"/>
      <c r="X35" s="33" t="s">
        <v>175</v>
      </c>
      <c r="Y35" s="33" t="s">
        <v>176</v>
      </c>
    </row>
    <row r="36" spans="1:25" s="4" customFormat="1" ht="42.75" x14ac:dyDescent="0.2">
      <c r="A36" s="42"/>
      <c r="B36" s="15"/>
      <c r="C36" s="141"/>
      <c r="D36" s="81">
        <v>29</v>
      </c>
      <c r="E36" s="33" t="s">
        <v>177</v>
      </c>
      <c r="F36" s="32" t="s">
        <v>178</v>
      </c>
      <c r="G36" s="43">
        <v>41275</v>
      </c>
      <c r="H36" s="34">
        <v>41579</v>
      </c>
      <c r="I36" s="32"/>
      <c r="J36" s="34" t="s">
        <v>179</v>
      </c>
      <c r="K36" s="34" t="s">
        <v>180</v>
      </c>
      <c r="L36" s="36"/>
      <c r="M36" s="36"/>
      <c r="N36" s="37"/>
      <c r="O36" s="38"/>
      <c r="P36" s="38">
        <v>1</v>
      </c>
      <c r="Q36" s="38"/>
      <c r="R36" s="39">
        <v>0.9</v>
      </c>
      <c r="S36" s="40">
        <f>+(100%/3)*R36</f>
        <v>0.3</v>
      </c>
      <c r="T36" s="41"/>
      <c r="U36" s="33" t="s">
        <v>181</v>
      </c>
      <c r="V36" s="33" t="s">
        <v>182</v>
      </c>
      <c r="W36" s="33"/>
      <c r="X36" s="33" t="s">
        <v>41</v>
      </c>
      <c r="Y36" s="33"/>
    </row>
    <row r="37" spans="1:25" s="4" customFormat="1" ht="42.75" x14ac:dyDescent="0.2">
      <c r="A37" s="42"/>
      <c r="B37" s="15"/>
      <c r="C37" s="141"/>
      <c r="D37" s="81">
        <v>30</v>
      </c>
      <c r="E37" s="33" t="s">
        <v>183</v>
      </c>
      <c r="F37" s="32" t="s">
        <v>178</v>
      </c>
      <c r="G37" s="43">
        <v>41579</v>
      </c>
      <c r="H37" s="34">
        <v>41609</v>
      </c>
      <c r="I37" s="32"/>
      <c r="J37" s="34" t="s">
        <v>184</v>
      </c>
      <c r="K37" s="34" t="s">
        <v>185</v>
      </c>
      <c r="L37" s="36"/>
      <c r="M37" s="36"/>
      <c r="N37" s="37"/>
      <c r="O37" s="38"/>
      <c r="P37" s="38"/>
      <c r="Q37" s="38">
        <v>1</v>
      </c>
      <c r="R37" s="39">
        <v>0</v>
      </c>
      <c r="S37" s="37"/>
      <c r="T37" s="33"/>
      <c r="U37" s="33" t="s">
        <v>181</v>
      </c>
      <c r="V37" s="33" t="s">
        <v>186</v>
      </c>
      <c r="W37" s="33"/>
      <c r="X37" s="33" t="s">
        <v>41</v>
      </c>
      <c r="Y37" s="33" t="s">
        <v>187</v>
      </c>
    </row>
    <row r="38" spans="1:25" s="4" customFormat="1" ht="114" customHeight="1" x14ac:dyDescent="0.2">
      <c r="A38" s="42"/>
      <c r="B38" s="15"/>
      <c r="C38" s="144" t="s">
        <v>188</v>
      </c>
      <c r="D38" s="81">
        <v>31</v>
      </c>
      <c r="E38" s="33" t="s">
        <v>189</v>
      </c>
      <c r="F38" s="32" t="s">
        <v>190</v>
      </c>
      <c r="G38" s="43">
        <v>41334</v>
      </c>
      <c r="H38" s="34">
        <v>41548</v>
      </c>
      <c r="I38" s="32"/>
      <c r="J38" s="73">
        <v>0.9</v>
      </c>
      <c r="K38" s="34" t="s">
        <v>191</v>
      </c>
      <c r="L38" s="36"/>
      <c r="M38" s="36"/>
      <c r="N38" s="37"/>
      <c r="O38" s="44"/>
      <c r="P38" s="38">
        <v>1</v>
      </c>
      <c r="Q38" s="38"/>
      <c r="R38" s="39">
        <v>0.5</v>
      </c>
      <c r="S38" s="133">
        <f>+(100%/61)*R38</f>
        <v>8.1967213114754103E-3</v>
      </c>
      <c r="T38" s="74"/>
      <c r="U38" s="33"/>
      <c r="V38" s="46" t="s">
        <v>192</v>
      </c>
      <c r="W38" s="33"/>
      <c r="X38" s="33" t="s">
        <v>193</v>
      </c>
      <c r="Y38" s="33"/>
    </row>
    <row r="39" spans="1:25" s="4" customFormat="1" ht="85.5" x14ac:dyDescent="0.2">
      <c r="A39" s="42"/>
      <c r="B39" s="15"/>
      <c r="C39" s="145"/>
      <c r="D39" s="81">
        <v>32</v>
      </c>
      <c r="E39" s="33" t="s">
        <v>194</v>
      </c>
      <c r="F39" s="32" t="s">
        <v>195</v>
      </c>
      <c r="G39" s="43">
        <v>41306</v>
      </c>
      <c r="H39" s="34">
        <v>41334</v>
      </c>
      <c r="I39" s="32"/>
      <c r="J39" s="32" t="s">
        <v>196</v>
      </c>
      <c r="K39" s="32" t="s">
        <v>197</v>
      </c>
      <c r="L39" s="36" t="s">
        <v>198</v>
      </c>
      <c r="M39" s="36"/>
      <c r="N39" s="37"/>
      <c r="O39" s="38">
        <v>1</v>
      </c>
      <c r="P39" s="38"/>
      <c r="Q39" s="38"/>
      <c r="R39" s="39">
        <v>1</v>
      </c>
      <c r="S39" s="133">
        <f>+(100%/61)*R39</f>
        <v>1.6393442622950821E-2</v>
      </c>
      <c r="T39" s="74"/>
      <c r="U39" s="33" t="s">
        <v>199</v>
      </c>
      <c r="V39" s="33" t="s">
        <v>200</v>
      </c>
      <c r="W39" s="33"/>
      <c r="X39" s="33" t="s">
        <v>41</v>
      </c>
      <c r="Y39" s="33"/>
    </row>
    <row r="40" spans="1:25" s="4" customFormat="1" ht="57" x14ac:dyDescent="0.2">
      <c r="A40" s="42"/>
      <c r="B40" s="15"/>
      <c r="C40" s="145"/>
      <c r="D40" s="81">
        <v>33</v>
      </c>
      <c r="E40" s="46" t="s">
        <v>201</v>
      </c>
      <c r="F40" s="32" t="s">
        <v>202</v>
      </c>
      <c r="G40" s="43">
        <v>41334</v>
      </c>
      <c r="H40" s="34">
        <v>41487</v>
      </c>
      <c r="I40" s="32"/>
      <c r="J40" s="32" t="s">
        <v>203</v>
      </c>
      <c r="K40" s="32" t="s">
        <v>50</v>
      </c>
      <c r="L40" s="36"/>
      <c r="M40" s="36"/>
      <c r="N40" s="37"/>
      <c r="O40" s="38">
        <v>1</v>
      </c>
      <c r="P40" s="38"/>
      <c r="Q40" s="38"/>
      <c r="R40" s="39">
        <v>1</v>
      </c>
      <c r="S40" s="133">
        <f t="shared" ref="S40:S98" si="2">+(100%/61)*R40</f>
        <v>1.6393442622950821E-2</v>
      </c>
      <c r="T40" s="74"/>
      <c r="U40" s="33" t="s">
        <v>204</v>
      </c>
      <c r="V40" s="33" t="s">
        <v>205</v>
      </c>
      <c r="W40" s="33"/>
      <c r="X40" s="33" t="s">
        <v>41</v>
      </c>
      <c r="Y40" s="33"/>
    </row>
    <row r="41" spans="1:25" s="4" customFormat="1" ht="142.5" x14ac:dyDescent="0.2">
      <c r="A41" s="42"/>
      <c r="B41" s="15"/>
      <c r="C41" s="145"/>
      <c r="D41" s="81">
        <v>34</v>
      </c>
      <c r="E41" s="46" t="s">
        <v>206</v>
      </c>
      <c r="F41" s="32" t="s">
        <v>207</v>
      </c>
      <c r="G41" s="43">
        <v>41275</v>
      </c>
      <c r="H41" s="34">
        <v>41609</v>
      </c>
      <c r="I41" s="32"/>
      <c r="J41" s="35">
        <v>0.9</v>
      </c>
      <c r="K41" s="32" t="s">
        <v>208</v>
      </c>
      <c r="L41" s="36"/>
      <c r="M41" s="36"/>
      <c r="N41" s="37"/>
      <c r="O41" s="44"/>
      <c r="P41" s="38">
        <v>1</v>
      </c>
      <c r="Q41" s="44"/>
      <c r="R41" s="39"/>
      <c r="S41" s="133">
        <f t="shared" si="2"/>
        <v>0</v>
      </c>
      <c r="T41" s="74"/>
      <c r="U41" s="46" t="s">
        <v>209</v>
      </c>
      <c r="V41" s="46" t="s">
        <v>210</v>
      </c>
      <c r="W41" s="32"/>
      <c r="X41" s="33" t="s">
        <v>211</v>
      </c>
      <c r="Y41" s="33"/>
    </row>
    <row r="42" spans="1:25" s="4" customFormat="1" ht="42.75" x14ac:dyDescent="0.2">
      <c r="A42" s="42"/>
      <c r="B42" s="15"/>
      <c r="C42" s="145"/>
      <c r="D42" s="81">
        <v>35</v>
      </c>
      <c r="E42" s="46" t="s">
        <v>212</v>
      </c>
      <c r="F42" s="32" t="s">
        <v>207</v>
      </c>
      <c r="G42" s="43">
        <v>41275</v>
      </c>
      <c r="H42" s="34">
        <v>41609</v>
      </c>
      <c r="I42" s="32"/>
      <c r="J42" s="35">
        <v>0.95</v>
      </c>
      <c r="K42" s="32" t="s">
        <v>213</v>
      </c>
      <c r="L42" s="36"/>
      <c r="M42" s="36"/>
      <c r="N42" s="37"/>
      <c r="O42" s="44"/>
      <c r="P42" s="38">
        <v>1</v>
      </c>
      <c r="Q42" s="44"/>
      <c r="R42" s="39"/>
      <c r="S42" s="133">
        <f t="shared" si="2"/>
        <v>0</v>
      </c>
      <c r="T42" s="74"/>
      <c r="U42" s="46" t="s">
        <v>214</v>
      </c>
      <c r="V42" s="46" t="s">
        <v>215</v>
      </c>
      <c r="W42" s="32"/>
      <c r="X42" s="33" t="s">
        <v>211</v>
      </c>
      <c r="Y42" s="33"/>
    </row>
    <row r="43" spans="1:25" s="4" customFormat="1" ht="71.25" x14ac:dyDescent="0.2">
      <c r="A43" s="42"/>
      <c r="B43" s="15"/>
      <c r="C43" s="145"/>
      <c r="D43" s="81">
        <v>36</v>
      </c>
      <c r="E43" s="46" t="s">
        <v>216</v>
      </c>
      <c r="F43" s="32" t="s">
        <v>217</v>
      </c>
      <c r="G43" s="43">
        <v>41275</v>
      </c>
      <c r="H43" s="34">
        <v>41426</v>
      </c>
      <c r="I43" s="32"/>
      <c r="J43" s="35">
        <v>1</v>
      </c>
      <c r="K43" s="32" t="s">
        <v>218</v>
      </c>
      <c r="L43" s="36"/>
      <c r="M43" s="36"/>
      <c r="N43" s="37"/>
      <c r="O43" s="38">
        <v>1</v>
      </c>
      <c r="P43" s="38"/>
      <c r="Q43" s="38"/>
      <c r="R43" s="39">
        <v>1</v>
      </c>
      <c r="S43" s="133">
        <f t="shared" si="2"/>
        <v>1.6393442622950821E-2</v>
      </c>
      <c r="T43" s="74"/>
      <c r="U43" s="46"/>
      <c r="V43" s="46" t="s">
        <v>219</v>
      </c>
      <c r="W43" s="32"/>
      <c r="X43" s="32" t="s">
        <v>220</v>
      </c>
      <c r="Y43" s="32"/>
    </row>
    <row r="44" spans="1:25" s="4" customFormat="1" ht="85.5" x14ac:dyDescent="0.2">
      <c r="A44" s="42"/>
      <c r="B44" s="15"/>
      <c r="C44" s="145"/>
      <c r="D44" s="81">
        <v>37</v>
      </c>
      <c r="E44" s="46" t="s">
        <v>221</v>
      </c>
      <c r="F44" s="32" t="s">
        <v>217</v>
      </c>
      <c r="G44" s="43">
        <v>41275</v>
      </c>
      <c r="H44" s="34">
        <v>41426</v>
      </c>
      <c r="I44" s="32"/>
      <c r="J44" s="35">
        <v>1</v>
      </c>
      <c r="K44" s="32" t="s">
        <v>222</v>
      </c>
      <c r="L44" s="36"/>
      <c r="M44" s="36"/>
      <c r="N44" s="37"/>
      <c r="O44" s="38">
        <v>1</v>
      </c>
      <c r="P44" s="38"/>
      <c r="Q44" s="38"/>
      <c r="R44" s="39">
        <v>1</v>
      </c>
      <c r="S44" s="133">
        <f t="shared" si="2"/>
        <v>1.6393442622950821E-2</v>
      </c>
      <c r="T44" s="74"/>
      <c r="U44" s="46" t="s">
        <v>223</v>
      </c>
      <c r="V44" s="46" t="s">
        <v>224</v>
      </c>
      <c r="W44" s="32"/>
      <c r="X44" s="32" t="s">
        <v>220</v>
      </c>
      <c r="Y44" s="46"/>
    </row>
    <row r="45" spans="1:25" s="4" customFormat="1" ht="42.75" x14ac:dyDescent="0.2">
      <c r="A45" s="42"/>
      <c r="B45" s="15"/>
      <c r="C45" s="145"/>
      <c r="D45" s="81">
        <v>38</v>
      </c>
      <c r="E45" s="46" t="s">
        <v>225</v>
      </c>
      <c r="F45" s="32" t="s">
        <v>226</v>
      </c>
      <c r="G45" s="43">
        <v>41275</v>
      </c>
      <c r="H45" s="34">
        <v>41365</v>
      </c>
      <c r="I45" s="32"/>
      <c r="J45" s="35">
        <v>1</v>
      </c>
      <c r="K45" s="32" t="s">
        <v>227</v>
      </c>
      <c r="L45" s="36"/>
      <c r="M45" s="36"/>
      <c r="N45" s="37"/>
      <c r="O45" s="38">
        <v>1</v>
      </c>
      <c r="P45" s="38"/>
      <c r="Q45" s="38"/>
      <c r="R45" s="39">
        <v>1</v>
      </c>
      <c r="S45" s="133">
        <f t="shared" si="2"/>
        <v>1.6393442622950821E-2</v>
      </c>
      <c r="T45" s="74"/>
      <c r="U45" s="46"/>
      <c r="V45" s="46" t="s">
        <v>228</v>
      </c>
      <c r="W45" s="32"/>
      <c r="X45" s="32" t="s">
        <v>220</v>
      </c>
      <c r="Y45" s="32"/>
    </row>
    <row r="46" spans="1:25" s="4" customFormat="1" ht="356.25" x14ac:dyDescent="0.2">
      <c r="A46" s="42"/>
      <c r="B46" s="15"/>
      <c r="C46" s="145"/>
      <c r="D46" s="81">
        <v>39</v>
      </c>
      <c r="E46" s="46" t="s">
        <v>229</v>
      </c>
      <c r="F46" s="32" t="s">
        <v>226</v>
      </c>
      <c r="G46" s="43">
        <v>41275</v>
      </c>
      <c r="H46" s="34">
        <v>41609</v>
      </c>
      <c r="I46" s="32"/>
      <c r="J46" s="35">
        <v>1</v>
      </c>
      <c r="K46" s="32" t="s">
        <v>222</v>
      </c>
      <c r="L46" s="36"/>
      <c r="M46" s="36"/>
      <c r="N46" s="37"/>
      <c r="O46" s="38"/>
      <c r="P46" s="38">
        <v>1</v>
      </c>
      <c r="Q46" s="38"/>
      <c r="R46" s="39">
        <v>0.8</v>
      </c>
      <c r="S46" s="133">
        <f t="shared" si="2"/>
        <v>1.3114754098360657E-2</v>
      </c>
      <c r="T46" s="74"/>
      <c r="U46" s="46"/>
      <c r="V46" s="46" t="s">
        <v>230</v>
      </c>
      <c r="W46" s="32"/>
      <c r="X46" s="32" t="s">
        <v>220</v>
      </c>
      <c r="Y46" s="32"/>
    </row>
    <row r="47" spans="1:25" s="4" customFormat="1" ht="85.5" x14ac:dyDescent="0.2">
      <c r="A47" s="42"/>
      <c r="B47" s="15"/>
      <c r="C47" s="145"/>
      <c r="D47" s="81">
        <v>40</v>
      </c>
      <c r="E47" s="46" t="s">
        <v>231</v>
      </c>
      <c r="F47" s="32" t="s">
        <v>226</v>
      </c>
      <c r="G47" s="43">
        <v>41275</v>
      </c>
      <c r="H47" s="34">
        <v>41334</v>
      </c>
      <c r="I47" s="32"/>
      <c r="J47" s="32">
        <v>1</v>
      </c>
      <c r="K47" s="32" t="s">
        <v>232</v>
      </c>
      <c r="L47" s="36" t="s">
        <v>116</v>
      </c>
      <c r="M47" s="36"/>
      <c r="N47" s="37"/>
      <c r="O47" s="38">
        <v>1</v>
      </c>
      <c r="P47" s="38"/>
      <c r="Q47" s="38"/>
      <c r="R47" s="39">
        <v>1</v>
      </c>
      <c r="S47" s="133">
        <f t="shared" si="2"/>
        <v>1.6393442622950821E-2</v>
      </c>
      <c r="T47" s="74"/>
      <c r="U47" s="46" t="s">
        <v>233</v>
      </c>
      <c r="V47" s="46" t="s">
        <v>234</v>
      </c>
      <c r="W47" s="32"/>
      <c r="X47" s="32" t="s">
        <v>220</v>
      </c>
      <c r="Y47" s="46"/>
    </row>
    <row r="48" spans="1:25" s="4" customFormat="1" ht="71.25" x14ac:dyDescent="0.2">
      <c r="A48" s="42"/>
      <c r="B48" s="15"/>
      <c r="C48" s="145"/>
      <c r="D48" s="81">
        <v>41</v>
      </c>
      <c r="E48" s="46" t="s">
        <v>235</v>
      </c>
      <c r="F48" s="32" t="s">
        <v>226</v>
      </c>
      <c r="G48" s="43">
        <v>41275</v>
      </c>
      <c r="H48" s="34">
        <v>41334</v>
      </c>
      <c r="I48" s="32"/>
      <c r="J48" s="32">
        <v>1</v>
      </c>
      <c r="K48" s="32" t="s">
        <v>236</v>
      </c>
      <c r="L48" s="36"/>
      <c r="M48" s="36"/>
      <c r="N48" s="37"/>
      <c r="O48" s="38">
        <v>1</v>
      </c>
      <c r="P48" s="38"/>
      <c r="Q48" s="38"/>
      <c r="R48" s="39">
        <v>1</v>
      </c>
      <c r="S48" s="133">
        <f t="shared" si="2"/>
        <v>1.6393442622950821E-2</v>
      </c>
      <c r="T48" s="74"/>
      <c r="U48" s="46"/>
      <c r="V48" s="46" t="s">
        <v>237</v>
      </c>
      <c r="W48" s="32"/>
      <c r="X48" s="32" t="s">
        <v>220</v>
      </c>
      <c r="Y48" s="32"/>
    </row>
    <row r="49" spans="1:25" s="4" customFormat="1" ht="185.25" x14ac:dyDescent="0.2">
      <c r="A49" s="42"/>
      <c r="B49" s="15"/>
      <c r="C49" s="145"/>
      <c r="D49" s="81">
        <v>42</v>
      </c>
      <c r="E49" s="46" t="s">
        <v>238</v>
      </c>
      <c r="F49" s="32" t="s">
        <v>239</v>
      </c>
      <c r="G49" s="43">
        <v>41456</v>
      </c>
      <c r="H49" s="34">
        <v>41609</v>
      </c>
      <c r="I49" s="32"/>
      <c r="J49" s="32">
        <v>2</v>
      </c>
      <c r="K49" s="32" t="s">
        <v>240</v>
      </c>
      <c r="L49" s="36"/>
      <c r="M49" s="36"/>
      <c r="N49" s="37"/>
      <c r="O49" s="38">
        <v>1</v>
      </c>
      <c r="P49" s="38"/>
      <c r="Q49" s="38"/>
      <c r="R49" s="39">
        <v>1</v>
      </c>
      <c r="S49" s="133">
        <f t="shared" si="2"/>
        <v>1.6393442622950821E-2</v>
      </c>
      <c r="T49" s="74"/>
      <c r="U49" s="46" t="s">
        <v>241</v>
      </c>
      <c r="V49" s="46" t="s">
        <v>242</v>
      </c>
      <c r="W49" s="32"/>
      <c r="X49" s="32" t="s">
        <v>243</v>
      </c>
      <c r="Y49" s="32"/>
    </row>
    <row r="50" spans="1:25" s="4" customFormat="1" ht="42.75" x14ac:dyDescent="0.2">
      <c r="A50" s="42"/>
      <c r="B50" s="15"/>
      <c r="C50" s="145"/>
      <c r="D50" s="81">
        <v>43</v>
      </c>
      <c r="E50" s="46" t="s">
        <v>244</v>
      </c>
      <c r="F50" s="32" t="s">
        <v>239</v>
      </c>
      <c r="G50" s="43">
        <v>41306</v>
      </c>
      <c r="H50" s="34">
        <v>41487</v>
      </c>
      <c r="I50" s="32"/>
      <c r="J50" s="32">
        <v>1</v>
      </c>
      <c r="K50" s="32" t="s">
        <v>245</v>
      </c>
      <c r="L50" s="36"/>
      <c r="M50" s="36"/>
      <c r="N50" s="37"/>
      <c r="O50" s="38"/>
      <c r="P50" s="38">
        <v>1</v>
      </c>
      <c r="Q50" s="38"/>
      <c r="R50" s="39">
        <v>0.9</v>
      </c>
      <c r="S50" s="133">
        <f t="shared" si="2"/>
        <v>1.4754098360655738E-2</v>
      </c>
      <c r="T50" s="74"/>
      <c r="U50" s="46" t="s">
        <v>246</v>
      </c>
      <c r="V50" s="46" t="s">
        <v>247</v>
      </c>
      <c r="W50" s="32"/>
      <c r="X50" s="32" t="s">
        <v>243</v>
      </c>
      <c r="Y50" s="32"/>
    </row>
    <row r="51" spans="1:25" s="4" customFormat="1" ht="57" x14ac:dyDescent="0.2">
      <c r="A51" s="42"/>
      <c r="B51" s="15"/>
      <c r="C51" s="145"/>
      <c r="D51" s="81">
        <v>44</v>
      </c>
      <c r="E51" s="46" t="s">
        <v>248</v>
      </c>
      <c r="F51" s="32" t="s">
        <v>239</v>
      </c>
      <c r="G51" s="43">
        <v>41365</v>
      </c>
      <c r="H51" s="34">
        <v>41518</v>
      </c>
      <c r="I51" s="32"/>
      <c r="J51" s="32">
        <v>2</v>
      </c>
      <c r="K51" s="32" t="s">
        <v>249</v>
      </c>
      <c r="L51" s="36"/>
      <c r="M51" s="36"/>
      <c r="N51" s="37"/>
      <c r="O51" s="38"/>
      <c r="P51" s="38"/>
      <c r="Q51" s="38">
        <v>1</v>
      </c>
      <c r="R51" s="39">
        <v>0</v>
      </c>
      <c r="S51" s="133">
        <f t="shared" si="2"/>
        <v>0</v>
      </c>
      <c r="T51" s="74"/>
      <c r="U51" s="46"/>
      <c r="V51" s="46"/>
      <c r="W51" s="32"/>
      <c r="X51" s="32" t="s">
        <v>243</v>
      </c>
      <c r="Y51" s="32"/>
    </row>
    <row r="52" spans="1:25" s="4" customFormat="1" ht="42.75" x14ac:dyDescent="0.2">
      <c r="A52" s="42"/>
      <c r="B52" s="15"/>
      <c r="C52" s="145"/>
      <c r="D52" s="81">
        <v>45</v>
      </c>
      <c r="E52" s="46" t="s">
        <v>250</v>
      </c>
      <c r="F52" s="32" t="s">
        <v>251</v>
      </c>
      <c r="G52" s="43">
        <v>41518</v>
      </c>
      <c r="H52" s="34">
        <v>41609</v>
      </c>
      <c r="I52" s="32"/>
      <c r="J52" s="32">
        <v>1</v>
      </c>
      <c r="K52" s="32" t="s">
        <v>252</v>
      </c>
      <c r="L52" s="36"/>
      <c r="M52" s="36"/>
      <c r="N52" s="37"/>
      <c r="O52" s="38"/>
      <c r="P52" s="38"/>
      <c r="Q52" s="38">
        <v>1</v>
      </c>
      <c r="R52" s="39">
        <v>0</v>
      </c>
      <c r="S52" s="133">
        <f t="shared" si="2"/>
        <v>0</v>
      </c>
      <c r="T52" s="74"/>
      <c r="U52" s="46"/>
      <c r="V52" s="46"/>
      <c r="W52" s="32"/>
      <c r="X52" s="32" t="s">
        <v>243</v>
      </c>
      <c r="Y52" s="32"/>
    </row>
    <row r="53" spans="1:25" s="5" customFormat="1" ht="42.75" x14ac:dyDescent="0.2">
      <c r="A53" s="75"/>
      <c r="B53" s="15"/>
      <c r="C53" s="145"/>
      <c r="D53" s="81">
        <v>46</v>
      </c>
      <c r="E53" s="46" t="s">
        <v>253</v>
      </c>
      <c r="F53" s="32" t="s">
        <v>254</v>
      </c>
      <c r="G53" s="43">
        <v>41275</v>
      </c>
      <c r="H53" s="34">
        <v>41609</v>
      </c>
      <c r="I53" s="32"/>
      <c r="J53" s="32">
        <v>12</v>
      </c>
      <c r="K53" s="32" t="s">
        <v>255</v>
      </c>
      <c r="L53" s="36"/>
      <c r="M53" s="36"/>
      <c r="N53" s="37"/>
      <c r="O53" s="38"/>
      <c r="P53" s="38">
        <v>1</v>
      </c>
      <c r="Q53" s="38"/>
      <c r="R53" s="39">
        <v>0</v>
      </c>
      <c r="S53" s="133">
        <f t="shared" si="2"/>
        <v>0</v>
      </c>
      <c r="T53" s="74"/>
      <c r="U53" s="46" t="s">
        <v>256</v>
      </c>
      <c r="V53" s="46" t="s">
        <v>257</v>
      </c>
      <c r="W53" s="32"/>
      <c r="X53" s="32" t="s">
        <v>258</v>
      </c>
      <c r="Y53" s="46"/>
    </row>
    <row r="54" spans="1:25" s="5" customFormat="1" ht="42.75" x14ac:dyDescent="0.2">
      <c r="A54" s="75"/>
      <c r="B54" s="15"/>
      <c r="C54" s="145"/>
      <c r="D54" s="81">
        <v>47</v>
      </c>
      <c r="E54" s="46" t="s">
        <v>259</v>
      </c>
      <c r="F54" s="32" t="s">
        <v>254</v>
      </c>
      <c r="G54" s="43">
        <v>41275</v>
      </c>
      <c r="H54" s="34">
        <v>41609</v>
      </c>
      <c r="I54" s="32"/>
      <c r="J54" s="32">
        <v>12</v>
      </c>
      <c r="K54" s="32" t="s">
        <v>255</v>
      </c>
      <c r="L54" s="36"/>
      <c r="M54" s="36"/>
      <c r="N54" s="37"/>
      <c r="O54" s="38"/>
      <c r="P54" s="38">
        <v>1</v>
      </c>
      <c r="Q54" s="38"/>
      <c r="R54" s="39">
        <v>0</v>
      </c>
      <c r="S54" s="133">
        <f t="shared" si="2"/>
        <v>0</v>
      </c>
      <c r="T54" s="74"/>
      <c r="U54" s="46" t="s">
        <v>260</v>
      </c>
      <c r="V54" s="46" t="s">
        <v>257</v>
      </c>
      <c r="W54" s="32"/>
      <c r="X54" s="32" t="s">
        <v>258</v>
      </c>
      <c r="Y54" s="46"/>
    </row>
    <row r="55" spans="1:25" s="5" customFormat="1" ht="42.75" x14ac:dyDescent="0.2">
      <c r="A55" s="75"/>
      <c r="B55" s="15"/>
      <c r="C55" s="145"/>
      <c r="D55" s="81">
        <v>48</v>
      </c>
      <c r="E55" s="46" t="s">
        <v>261</v>
      </c>
      <c r="F55" s="32" t="s">
        <v>254</v>
      </c>
      <c r="G55" s="43">
        <v>41275</v>
      </c>
      <c r="H55" s="34">
        <v>41609</v>
      </c>
      <c r="I55" s="32"/>
      <c r="J55" s="32">
        <v>12</v>
      </c>
      <c r="K55" s="32" t="s">
        <v>255</v>
      </c>
      <c r="L55" s="36"/>
      <c r="M55" s="36"/>
      <c r="N55" s="37"/>
      <c r="O55" s="38"/>
      <c r="P55" s="38">
        <v>1</v>
      </c>
      <c r="Q55" s="38"/>
      <c r="R55" s="39">
        <v>0</v>
      </c>
      <c r="S55" s="133">
        <f t="shared" si="2"/>
        <v>0</v>
      </c>
      <c r="T55" s="74"/>
      <c r="U55" s="46" t="s">
        <v>262</v>
      </c>
      <c r="V55" s="46" t="s">
        <v>257</v>
      </c>
      <c r="W55" s="32"/>
      <c r="X55" s="32" t="s">
        <v>258</v>
      </c>
      <c r="Y55" s="32"/>
    </row>
    <row r="56" spans="1:25" s="4" customFormat="1" ht="71.25" x14ac:dyDescent="0.2">
      <c r="A56" s="42"/>
      <c r="B56" s="15"/>
      <c r="C56" s="145"/>
      <c r="D56" s="81">
        <v>49</v>
      </c>
      <c r="E56" s="46" t="s">
        <v>263</v>
      </c>
      <c r="F56" s="32" t="s">
        <v>264</v>
      </c>
      <c r="G56" s="43">
        <v>41275</v>
      </c>
      <c r="H56" s="34">
        <v>41609</v>
      </c>
      <c r="I56" s="32"/>
      <c r="J56" s="32">
        <v>4</v>
      </c>
      <c r="K56" s="32" t="s">
        <v>265</v>
      </c>
      <c r="L56" s="36"/>
      <c r="M56" s="36"/>
      <c r="N56" s="37"/>
      <c r="O56" s="38"/>
      <c r="P56" s="38">
        <v>1</v>
      </c>
      <c r="Q56" s="38"/>
      <c r="R56" s="39">
        <f>3/4</f>
        <v>0.75</v>
      </c>
      <c r="S56" s="133">
        <f t="shared" si="2"/>
        <v>1.2295081967213115E-2</v>
      </c>
      <c r="T56" s="74"/>
      <c r="U56" s="46" t="s">
        <v>266</v>
      </c>
      <c r="V56" s="46" t="s">
        <v>267</v>
      </c>
      <c r="W56" s="32"/>
      <c r="X56" s="32" t="s">
        <v>268</v>
      </c>
      <c r="Y56" s="32"/>
    </row>
    <row r="57" spans="1:25" s="4" customFormat="1" ht="199.5" x14ac:dyDescent="0.2">
      <c r="A57" s="42"/>
      <c r="B57" s="15"/>
      <c r="C57" s="145"/>
      <c r="D57" s="81">
        <v>50</v>
      </c>
      <c r="E57" s="46" t="s">
        <v>269</v>
      </c>
      <c r="F57" s="32" t="s">
        <v>270</v>
      </c>
      <c r="G57" s="43">
        <v>41275</v>
      </c>
      <c r="H57" s="34">
        <v>41609</v>
      </c>
      <c r="I57" s="32"/>
      <c r="J57" s="32">
        <v>3</v>
      </c>
      <c r="K57" s="32" t="s">
        <v>271</v>
      </c>
      <c r="L57" s="36"/>
      <c r="M57" s="36"/>
      <c r="N57" s="37"/>
      <c r="O57" s="38"/>
      <c r="P57" s="38">
        <v>1</v>
      </c>
      <c r="Q57" s="38"/>
      <c r="R57" s="39">
        <f>2/3</f>
        <v>0.66666666666666663</v>
      </c>
      <c r="S57" s="133">
        <f t="shared" si="2"/>
        <v>1.092896174863388E-2</v>
      </c>
      <c r="T57" s="74"/>
      <c r="U57" s="46" t="s">
        <v>266</v>
      </c>
      <c r="V57" s="46" t="s">
        <v>272</v>
      </c>
      <c r="W57" s="32"/>
      <c r="X57" s="32" t="s">
        <v>268</v>
      </c>
      <c r="Y57" s="32"/>
    </row>
    <row r="58" spans="1:25" s="4" customFormat="1" ht="85.5" x14ac:dyDescent="0.2">
      <c r="A58" s="42"/>
      <c r="B58" s="15"/>
      <c r="C58" s="145"/>
      <c r="D58" s="81">
        <v>51</v>
      </c>
      <c r="E58" s="46" t="s">
        <v>273</v>
      </c>
      <c r="F58" s="32" t="s">
        <v>274</v>
      </c>
      <c r="G58" s="43">
        <v>41275</v>
      </c>
      <c r="H58" s="34">
        <v>41609</v>
      </c>
      <c r="I58" s="32"/>
      <c r="J58" s="32">
        <v>1</v>
      </c>
      <c r="K58" s="32" t="s">
        <v>275</v>
      </c>
      <c r="L58" s="36"/>
      <c r="M58" s="36"/>
      <c r="N58" s="37"/>
      <c r="O58" s="38">
        <v>1</v>
      </c>
      <c r="P58" s="38"/>
      <c r="Q58" s="38"/>
      <c r="R58" s="39">
        <v>1</v>
      </c>
      <c r="S58" s="133">
        <f t="shared" si="2"/>
        <v>1.6393442622950821E-2</v>
      </c>
      <c r="T58" s="74"/>
      <c r="U58" s="46" t="s">
        <v>276</v>
      </c>
      <c r="V58" s="46" t="s">
        <v>277</v>
      </c>
      <c r="W58" s="32"/>
      <c r="X58" s="32" t="s">
        <v>268</v>
      </c>
      <c r="Y58" s="32"/>
    </row>
    <row r="59" spans="1:25" s="4" customFormat="1" ht="57" x14ac:dyDescent="0.2">
      <c r="A59" s="42"/>
      <c r="B59" s="15"/>
      <c r="C59" s="145"/>
      <c r="D59" s="81">
        <v>52</v>
      </c>
      <c r="E59" s="46" t="s">
        <v>278</v>
      </c>
      <c r="F59" s="32" t="s">
        <v>279</v>
      </c>
      <c r="G59" s="43">
        <v>41275</v>
      </c>
      <c r="H59" s="34">
        <v>41334</v>
      </c>
      <c r="I59" s="32"/>
      <c r="J59" s="35">
        <v>1</v>
      </c>
      <c r="K59" s="32" t="s">
        <v>280</v>
      </c>
      <c r="L59" s="36"/>
      <c r="M59" s="36"/>
      <c r="N59" s="37"/>
      <c r="O59" s="38">
        <v>1</v>
      </c>
      <c r="P59" s="38"/>
      <c r="Q59" s="38"/>
      <c r="R59" s="39">
        <v>1</v>
      </c>
      <c r="S59" s="133">
        <f t="shared" si="2"/>
        <v>1.6393442622950821E-2</v>
      </c>
      <c r="T59" s="74"/>
      <c r="U59" s="46" t="s">
        <v>281</v>
      </c>
      <c r="V59" s="46"/>
      <c r="W59" s="32"/>
      <c r="X59" s="32" t="s">
        <v>282</v>
      </c>
      <c r="Y59" s="32"/>
    </row>
    <row r="60" spans="1:25" s="4" customFormat="1" ht="85.5" x14ac:dyDescent="0.2">
      <c r="A60" s="42"/>
      <c r="B60" s="15"/>
      <c r="C60" s="145"/>
      <c r="D60" s="81">
        <v>53</v>
      </c>
      <c r="E60" s="46" t="s">
        <v>283</v>
      </c>
      <c r="F60" s="32" t="s">
        <v>279</v>
      </c>
      <c r="G60" s="43">
        <v>41275</v>
      </c>
      <c r="H60" s="34">
        <v>41609</v>
      </c>
      <c r="I60" s="32"/>
      <c r="J60" s="32">
        <v>12</v>
      </c>
      <c r="K60" s="32" t="s">
        <v>284</v>
      </c>
      <c r="L60" s="36"/>
      <c r="M60" s="36"/>
      <c r="N60" s="37"/>
      <c r="O60" s="38"/>
      <c r="P60" s="38">
        <v>1</v>
      </c>
      <c r="Q60" s="38"/>
      <c r="R60" s="39">
        <v>0.75</v>
      </c>
      <c r="S60" s="133">
        <f t="shared" si="2"/>
        <v>1.2295081967213115E-2</v>
      </c>
      <c r="T60" s="74"/>
      <c r="U60" s="46" t="s">
        <v>285</v>
      </c>
      <c r="V60" s="46" t="s">
        <v>286</v>
      </c>
      <c r="W60" s="32"/>
      <c r="X60" s="32" t="s">
        <v>282</v>
      </c>
      <c r="Y60" s="32"/>
    </row>
    <row r="61" spans="1:25" s="4" customFormat="1" ht="299.25" x14ac:dyDescent="0.2">
      <c r="A61" s="42"/>
      <c r="B61" s="15"/>
      <c r="C61" s="145"/>
      <c r="D61" s="81">
        <v>54</v>
      </c>
      <c r="E61" s="46" t="s">
        <v>287</v>
      </c>
      <c r="F61" s="32" t="s">
        <v>279</v>
      </c>
      <c r="G61" s="43">
        <v>41275</v>
      </c>
      <c r="H61" s="34">
        <v>41609</v>
      </c>
      <c r="I61" s="32"/>
      <c r="J61" s="35">
        <v>1</v>
      </c>
      <c r="K61" s="32" t="s">
        <v>255</v>
      </c>
      <c r="L61" s="36"/>
      <c r="M61" s="36"/>
      <c r="N61" s="37"/>
      <c r="O61" s="38"/>
      <c r="P61" s="38">
        <v>1</v>
      </c>
      <c r="Q61" s="38"/>
      <c r="R61" s="39">
        <v>0.75</v>
      </c>
      <c r="S61" s="133">
        <f t="shared" si="2"/>
        <v>1.2295081967213115E-2</v>
      </c>
      <c r="T61" s="74"/>
      <c r="U61" s="46" t="s">
        <v>288</v>
      </c>
      <c r="V61" s="46" t="s">
        <v>289</v>
      </c>
      <c r="W61" s="32"/>
      <c r="X61" s="32" t="s">
        <v>282</v>
      </c>
      <c r="Y61" s="32"/>
    </row>
    <row r="62" spans="1:25" s="4" customFormat="1" ht="142.5" x14ac:dyDescent="0.2">
      <c r="A62" s="42"/>
      <c r="B62" s="15"/>
      <c r="C62" s="145"/>
      <c r="D62" s="81">
        <v>55</v>
      </c>
      <c r="E62" s="46" t="s">
        <v>290</v>
      </c>
      <c r="F62" s="32" t="s">
        <v>279</v>
      </c>
      <c r="G62" s="43">
        <v>41275</v>
      </c>
      <c r="H62" s="34">
        <v>41609</v>
      </c>
      <c r="I62" s="32"/>
      <c r="J62" s="32">
        <v>12</v>
      </c>
      <c r="K62" s="32" t="s">
        <v>291</v>
      </c>
      <c r="L62" s="36"/>
      <c r="M62" s="36"/>
      <c r="N62" s="37"/>
      <c r="O62" s="38"/>
      <c r="P62" s="38">
        <v>1</v>
      </c>
      <c r="Q62" s="38"/>
      <c r="R62" s="39"/>
      <c r="S62" s="133">
        <f t="shared" si="2"/>
        <v>0</v>
      </c>
      <c r="T62" s="74"/>
      <c r="U62" s="46" t="s">
        <v>292</v>
      </c>
      <c r="V62" s="46"/>
      <c r="W62" s="32"/>
      <c r="X62" s="32" t="s">
        <v>293</v>
      </c>
      <c r="Y62" s="32" t="s">
        <v>294</v>
      </c>
    </row>
    <row r="63" spans="1:25" s="4" customFormat="1" ht="71.25" x14ac:dyDescent="0.2">
      <c r="A63" s="42"/>
      <c r="B63" s="15"/>
      <c r="C63" s="145"/>
      <c r="D63" s="81">
        <v>56</v>
      </c>
      <c r="E63" s="46" t="s">
        <v>295</v>
      </c>
      <c r="F63" s="32" t="s">
        <v>296</v>
      </c>
      <c r="G63" s="43">
        <v>41275</v>
      </c>
      <c r="H63" s="34">
        <v>41609</v>
      </c>
      <c r="I63" s="32"/>
      <c r="J63" s="35">
        <v>1</v>
      </c>
      <c r="K63" s="32" t="s">
        <v>297</v>
      </c>
      <c r="L63" s="36"/>
      <c r="M63" s="36"/>
      <c r="N63" s="37"/>
      <c r="O63" s="38"/>
      <c r="P63" s="38">
        <v>1</v>
      </c>
      <c r="Q63" s="38"/>
      <c r="R63" s="39">
        <f>9/12</f>
        <v>0.75</v>
      </c>
      <c r="S63" s="133">
        <f t="shared" si="2"/>
        <v>1.2295081967213115E-2</v>
      </c>
      <c r="T63" s="74"/>
      <c r="U63" s="46" t="s">
        <v>298</v>
      </c>
      <c r="V63" s="46" t="s">
        <v>299</v>
      </c>
      <c r="W63" s="32"/>
      <c r="X63" s="32" t="s">
        <v>282</v>
      </c>
      <c r="Y63" s="32"/>
    </row>
    <row r="64" spans="1:25" s="4" customFormat="1" ht="85.5" x14ac:dyDescent="0.2">
      <c r="A64" s="42"/>
      <c r="B64" s="15"/>
      <c r="C64" s="145"/>
      <c r="D64" s="81">
        <v>57</v>
      </c>
      <c r="E64" s="46" t="s">
        <v>300</v>
      </c>
      <c r="F64" s="32" t="s">
        <v>296</v>
      </c>
      <c r="G64" s="43">
        <v>41275</v>
      </c>
      <c r="H64" s="34">
        <v>41609</v>
      </c>
      <c r="I64" s="32"/>
      <c r="J64" s="32">
        <v>4</v>
      </c>
      <c r="K64" s="32" t="s">
        <v>255</v>
      </c>
      <c r="L64" s="36"/>
      <c r="M64" s="36"/>
      <c r="N64" s="37"/>
      <c r="O64" s="38"/>
      <c r="P64" s="38">
        <v>1</v>
      </c>
      <c r="Q64" s="38"/>
      <c r="R64" s="39">
        <v>0.75</v>
      </c>
      <c r="S64" s="133">
        <f t="shared" si="2"/>
        <v>1.2295081967213115E-2</v>
      </c>
      <c r="T64" s="74"/>
      <c r="U64" s="46" t="s">
        <v>301</v>
      </c>
      <c r="V64" s="46" t="s">
        <v>302</v>
      </c>
      <c r="W64" s="32"/>
      <c r="X64" s="32" t="s">
        <v>282</v>
      </c>
      <c r="Y64" s="32"/>
    </row>
    <row r="65" spans="1:25" s="4" customFormat="1" ht="128.25" x14ac:dyDescent="0.2">
      <c r="A65" s="42"/>
      <c r="B65" s="15"/>
      <c r="C65" s="145"/>
      <c r="D65" s="81">
        <v>58</v>
      </c>
      <c r="E65" s="46" t="s">
        <v>303</v>
      </c>
      <c r="F65" s="32" t="s">
        <v>296</v>
      </c>
      <c r="G65" s="43">
        <v>41275</v>
      </c>
      <c r="H65" s="34">
        <v>41609</v>
      </c>
      <c r="I65" s="32"/>
      <c r="J65" s="32">
        <v>4</v>
      </c>
      <c r="K65" s="32" t="s">
        <v>304</v>
      </c>
      <c r="L65" s="36"/>
      <c r="M65" s="36"/>
      <c r="N65" s="37"/>
      <c r="O65" s="38"/>
      <c r="P65" s="38">
        <v>1</v>
      </c>
      <c r="Q65" s="38"/>
      <c r="R65" s="39">
        <v>0.75</v>
      </c>
      <c r="S65" s="133">
        <f t="shared" si="2"/>
        <v>1.2295081967213115E-2</v>
      </c>
      <c r="T65" s="74"/>
      <c r="U65" s="46" t="s">
        <v>305</v>
      </c>
      <c r="V65" s="46" t="s">
        <v>305</v>
      </c>
      <c r="W65" s="32"/>
      <c r="X65" s="32" t="s">
        <v>282</v>
      </c>
      <c r="Y65" s="32"/>
    </row>
    <row r="66" spans="1:25" s="4" customFormat="1" ht="142.5" x14ac:dyDescent="0.2">
      <c r="A66" s="42"/>
      <c r="B66" s="15"/>
      <c r="C66" s="145"/>
      <c r="D66" s="81">
        <v>59</v>
      </c>
      <c r="E66" s="46" t="s">
        <v>306</v>
      </c>
      <c r="F66" s="32" t="s">
        <v>307</v>
      </c>
      <c r="G66" s="43">
        <v>41275</v>
      </c>
      <c r="H66" s="34">
        <v>41609</v>
      </c>
      <c r="I66" s="32"/>
      <c r="J66" s="32">
        <v>12</v>
      </c>
      <c r="K66" s="32" t="s">
        <v>308</v>
      </c>
      <c r="L66" s="36"/>
      <c r="M66" s="36"/>
      <c r="N66" s="37"/>
      <c r="O66" s="38"/>
      <c r="P66" s="38">
        <v>1</v>
      </c>
      <c r="Q66" s="38"/>
      <c r="R66" s="39">
        <v>0.75</v>
      </c>
      <c r="S66" s="133">
        <f t="shared" si="2"/>
        <v>1.2295081967213115E-2</v>
      </c>
      <c r="T66" s="74"/>
      <c r="U66" s="46" t="s">
        <v>309</v>
      </c>
      <c r="V66" s="46" t="s">
        <v>310</v>
      </c>
      <c r="W66" s="32"/>
      <c r="X66" s="32" t="s">
        <v>311</v>
      </c>
      <c r="Y66" s="76"/>
    </row>
    <row r="67" spans="1:25" s="4" customFormat="1" ht="171" x14ac:dyDescent="0.2">
      <c r="A67" s="42"/>
      <c r="B67" s="15"/>
      <c r="C67" s="145"/>
      <c r="D67" s="81">
        <v>60</v>
      </c>
      <c r="E67" s="46" t="s">
        <v>312</v>
      </c>
      <c r="F67" s="32" t="s">
        <v>307</v>
      </c>
      <c r="G67" s="43">
        <v>41275</v>
      </c>
      <c r="H67" s="34">
        <v>41609</v>
      </c>
      <c r="I67" s="32"/>
      <c r="J67" s="32">
        <v>12</v>
      </c>
      <c r="K67" s="32" t="s">
        <v>308</v>
      </c>
      <c r="L67" s="36"/>
      <c r="M67" s="36"/>
      <c r="N67" s="37"/>
      <c r="O67" s="38"/>
      <c r="P67" s="38">
        <v>1</v>
      </c>
      <c r="Q67" s="38"/>
      <c r="R67" s="39">
        <f>8/12</f>
        <v>0.66666666666666663</v>
      </c>
      <c r="S67" s="133">
        <f t="shared" si="2"/>
        <v>1.092896174863388E-2</v>
      </c>
      <c r="T67" s="74"/>
      <c r="U67" s="46" t="s">
        <v>313</v>
      </c>
      <c r="V67" s="46" t="s">
        <v>314</v>
      </c>
      <c r="W67" s="32"/>
      <c r="X67" s="32" t="s">
        <v>311</v>
      </c>
      <c r="Y67" s="76"/>
    </row>
    <row r="68" spans="1:25" s="4" customFormat="1" ht="57" x14ac:dyDescent="0.2">
      <c r="A68" s="42"/>
      <c r="B68" s="15"/>
      <c r="C68" s="145"/>
      <c r="D68" s="81">
        <v>61</v>
      </c>
      <c r="E68" s="46" t="s">
        <v>315</v>
      </c>
      <c r="F68" s="32" t="s">
        <v>307</v>
      </c>
      <c r="G68" s="43">
        <v>41275</v>
      </c>
      <c r="H68" s="34">
        <v>41609</v>
      </c>
      <c r="I68" s="32"/>
      <c r="J68" s="32">
        <v>12</v>
      </c>
      <c r="K68" s="32" t="s">
        <v>316</v>
      </c>
      <c r="L68" s="36"/>
      <c r="M68" s="36"/>
      <c r="N68" s="37"/>
      <c r="O68" s="38"/>
      <c r="P68" s="38">
        <v>1</v>
      </c>
      <c r="Q68" s="38"/>
      <c r="R68" s="39">
        <v>0.75</v>
      </c>
      <c r="S68" s="133">
        <f t="shared" si="2"/>
        <v>1.2295081967213115E-2</v>
      </c>
      <c r="T68" s="74"/>
      <c r="U68" s="46" t="s">
        <v>317</v>
      </c>
      <c r="V68" s="46" t="s">
        <v>318</v>
      </c>
      <c r="W68" s="32"/>
      <c r="X68" s="32" t="s">
        <v>311</v>
      </c>
      <c r="Y68" s="32"/>
    </row>
    <row r="69" spans="1:25" s="4" customFormat="1" ht="28.5" x14ac:dyDescent="0.2">
      <c r="A69" s="42"/>
      <c r="B69" s="15"/>
      <c r="C69" s="145"/>
      <c r="D69" s="81">
        <v>62</v>
      </c>
      <c r="E69" s="46" t="s">
        <v>319</v>
      </c>
      <c r="F69" s="32" t="s">
        <v>307</v>
      </c>
      <c r="G69" s="43">
        <v>41518</v>
      </c>
      <c r="H69" s="34">
        <v>41579</v>
      </c>
      <c r="I69" s="32"/>
      <c r="J69" s="32">
        <v>1</v>
      </c>
      <c r="K69" s="32" t="s">
        <v>320</v>
      </c>
      <c r="L69" s="36"/>
      <c r="M69" s="36"/>
      <c r="N69" s="37"/>
      <c r="O69" s="38"/>
      <c r="P69" s="38">
        <v>1</v>
      </c>
      <c r="Q69" s="38"/>
      <c r="R69" s="39">
        <v>0.6</v>
      </c>
      <c r="S69" s="133">
        <f t="shared" si="2"/>
        <v>9.8360655737704927E-3</v>
      </c>
      <c r="T69" s="74"/>
      <c r="U69" s="46"/>
      <c r="V69" s="46" t="s">
        <v>321</v>
      </c>
      <c r="W69" s="32"/>
      <c r="X69" s="32" t="s">
        <v>311</v>
      </c>
      <c r="Y69" s="32"/>
    </row>
    <row r="70" spans="1:25" s="4" customFormat="1" ht="128.25" x14ac:dyDescent="0.2">
      <c r="A70" s="42"/>
      <c r="B70" s="15"/>
      <c r="C70" s="145"/>
      <c r="D70" s="81">
        <v>63</v>
      </c>
      <c r="E70" s="46" t="s">
        <v>322</v>
      </c>
      <c r="F70" s="32" t="s">
        <v>323</v>
      </c>
      <c r="G70" s="43">
        <v>41275</v>
      </c>
      <c r="H70" s="34">
        <v>41609</v>
      </c>
      <c r="I70" s="32"/>
      <c r="J70" s="32">
        <v>4</v>
      </c>
      <c r="K70" s="32" t="s">
        <v>324</v>
      </c>
      <c r="L70" s="36"/>
      <c r="M70" s="36"/>
      <c r="N70" s="37"/>
      <c r="O70" s="38"/>
      <c r="P70" s="38">
        <v>1</v>
      </c>
      <c r="Q70" s="38"/>
      <c r="R70" s="39">
        <f>3/4</f>
        <v>0.75</v>
      </c>
      <c r="S70" s="133">
        <f t="shared" si="2"/>
        <v>1.2295081967213115E-2</v>
      </c>
      <c r="T70" s="74"/>
      <c r="U70" s="46" t="s">
        <v>325</v>
      </c>
      <c r="V70" s="46" t="s">
        <v>326</v>
      </c>
      <c r="W70" s="32"/>
      <c r="X70" s="32" t="s">
        <v>327</v>
      </c>
      <c r="Y70" s="46" t="s">
        <v>328</v>
      </c>
    </row>
    <row r="71" spans="1:25" s="4" customFormat="1" ht="57" x14ac:dyDescent="0.2">
      <c r="A71" s="42"/>
      <c r="B71" s="15"/>
      <c r="C71" s="145"/>
      <c r="D71" s="81">
        <v>64</v>
      </c>
      <c r="E71" s="46" t="s">
        <v>329</v>
      </c>
      <c r="F71" s="32" t="s">
        <v>323</v>
      </c>
      <c r="G71" s="43">
        <v>41275</v>
      </c>
      <c r="H71" s="34">
        <v>41609</v>
      </c>
      <c r="I71" s="32"/>
      <c r="J71" s="32">
        <v>1</v>
      </c>
      <c r="K71" s="32" t="s">
        <v>330</v>
      </c>
      <c r="L71" s="36"/>
      <c r="M71" s="36"/>
      <c r="N71" s="37"/>
      <c r="O71" s="38"/>
      <c r="P71" s="38"/>
      <c r="Q71" s="38">
        <v>1</v>
      </c>
      <c r="R71" s="39">
        <v>0</v>
      </c>
      <c r="S71" s="133">
        <f t="shared" si="2"/>
        <v>0</v>
      </c>
      <c r="T71" s="74"/>
      <c r="U71" s="46"/>
      <c r="V71" s="46"/>
      <c r="W71" s="32"/>
      <c r="X71" s="32" t="s">
        <v>327</v>
      </c>
      <c r="Y71" s="32" t="s">
        <v>331</v>
      </c>
    </row>
    <row r="72" spans="1:25" s="4" customFormat="1" ht="99.75" x14ac:dyDescent="0.2">
      <c r="A72" s="42"/>
      <c r="B72" s="15"/>
      <c r="C72" s="145"/>
      <c r="D72" s="81">
        <v>65</v>
      </c>
      <c r="E72" s="46" t="s">
        <v>332</v>
      </c>
      <c r="F72" s="32" t="s">
        <v>323</v>
      </c>
      <c r="G72" s="43">
        <v>41275</v>
      </c>
      <c r="H72" s="34">
        <v>41609</v>
      </c>
      <c r="I72" s="32"/>
      <c r="J72" s="32">
        <v>12</v>
      </c>
      <c r="K72" s="32" t="s">
        <v>333</v>
      </c>
      <c r="L72" s="36"/>
      <c r="M72" s="36"/>
      <c r="N72" s="37"/>
      <c r="O72" s="38"/>
      <c r="P72" s="38">
        <v>1</v>
      </c>
      <c r="Q72" s="38"/>
      <c r="R72" s="39">
        <v>0.83</v>
      </c>
      <c r="S72" s="133">
        <f t="shared" si="2"/>
        <v>1.360655737704918E-2</v>
      </c>
      <c r="T72" s="74"/>
      <c r="U72" s="46" t="s">
        <v>334</v>
      </c>
      <c r="V72" s="46" t="s">
        <v>335</v>
      </c>
      <c r="W72" s="32"/>
      <c r="X72" s="32" t="s">
        <v>327</v>
      </c>
      <c r="Y72" s="46" t="s">
        <v>336</v>
      </c>
    </row>
    <row r="73" spans="1:25" s="4" customFormat="1" ht="128.25" x14ac:dyDescent="0.2">
      <c r="A73" s="42"/>
      <c r="B73" s="15"/>
      <c r="C73" s="145"/>
      <c r="D73" s="81">
        <v>66</v>
      </c>
      <c r="E73" s="77" t="s">
        <v>337</v>
      </c>
      <c r="F73" s="57" t="s">
        <v>338</v>
      </c>
      <c r="G73" s="43">
        <v>41275</v>
      </c>
      <c r="H73" s="34">
        <v>41609</v>
      </c>
      <c r="I73" s="32"/>
      <c r="J73" s="32">
        <v>12</v>
      </c>
      <c r="K73" s="32" t="s">
        <v>339</v>
      </c>
      <c r="L73" s="36"/>
      <c r="M73" s="36"/>
      <c r="N73" s="37"/>
      <c r="O73" s="38"/>
      <c r="P73" s="38">
        <v>1</v>
      </c>
      <c r="Q73" s="38"/>
      <c r="R73" s="39">
        <f>9/12</f>
        <v>0.75</v>
      </c>
      <c r="S73" s="133">
        <f t="shared" si="2"/>
        <v>1.2295081967213115E-2</v>
      </c>
      <c r="T73" s="74"/>
      <c r="U73" s="46" t="s">
        <v>340</v>
      </c>
      <c r="V73" s="46" t="s">
        <v>341</v>
      </c>
      <c r="W73" s="32"/>
      <c r="X73" s="32" t="s">
        <v>342</v>
      </c>
      <c r="Y73" s="32"/>
    </row>
    <row r="74" spans="1:25" s="4" customFormat="1" ht="128.25" x14ac:dyDescent="0.2">
      <c r="A74" s="42"/>
      <c r="B74" s="15"/>
      <c r="C74" s="145"/>
      <c r="D74" s="81">
        <v>67</v>
      </c>
      <c r="E74" s="77" t="s">
        <v>343</v>
      </c>
      <c r="F74" s="57" t="s">
        <v>344</v>
      </c>
      <c r="G74" s="43">
        <v>41275</v>
      </c>
      <c r="H74" s="34">
        <v>41609</v>
      </c>
      <c r="I74" s="32"/>
      <c r="J74" s="32">
        <v>1</v>
      </c>
      <c r="K74" s="32" t="s">
        <v>345</v>
      </c>
      <c r="L74" s="36"/>
      <c r="M74" s="36"/>
      <c r="N74" s="37"/>
      <c r="O74" s="38">
        <v>1</v>
      </c>
      <c r="P74" s="38"/>
      <c r="Q74" s="38"/>
      <c r="R74" s="39">
        <v>1</v>
      </c>
      <c r="S74" s="133">
        <f t="shared" si="2"/>
        <v>1.6393442622950821E-2</v>
      </c>
      <c r="T74" s="74"/>
      <c r="U74" s="46" t="s">
        <v>346</v>
      </c>
      <c r="V74" s="46" t="s">
        <v>347</v>
      </c>
      <c r="W74" s="32"/>
      <c r="X74" s="32" t="s">
        <v>342</v>
      </c>
      <c r="Y74" s="32"/>
    </row>
    <row r="75" spans="1:25" s="4" customFormat="1" ht="114" x14ac:dyDescent="0.2">
      <c r="A75" s="42"/>
      <c r="B75" s="15"/>
      <c r="C75" s="145"/>
      <c r="D75" s="81">
        <v>68</v>
      </c>
      <c r="E75" s="77" t="s">
        <v>348</v>
      </c>
      <c r="F75" s="57" t="s">
        <v>349</v>
      </c>
      <c r="G75" s="43">
        <v>41275</v>
      </c>
      <c r="H75" s="34">
        <v>41609</v>
      </c>
      <c r="I75" s="32"/>
      <c r="J75" s="32">
        <v>12</v>
      </c>
      <c r="K75" s="32" t="s">
        <v>350</v>
      </c>
      <c r="L75" s="36"/>
      <c r="M75" s="36"/>
      <c r="N75" s="37"/>
      <c r="O75" s="38"/>
      <c r="P75" s="38">
        <v>1</v>
      </c>
      <c r="Q75" s="38"/>
      <c r="R75" s="39">
        <f>9/12</f>
        <v>0.75</v>
      </c>
      <c r="S75" s="133">
        <f t="shared" si="2"/>
        <v>1.2295081967213115E-2</v>
      </c>
      <c r="T75" s="74"/>
      <c r="U75" s="46" t="s">
        <v>351</v>
      </c>
      <c r="V75" s="46" t="s">
        <v>352</v>
      </c>
      <c r="W75" s="32"/>
      <c r="X75" s="32" t="s">
        <v>342</v>
      </c>
      <c r="Y75" s="32"/>
    </row>
    <row r="76" spans="1:25" s="4" customFormat="1" ht="71.25" x14ac:dyDescent="0.2">
      <c r="A76" s="42"/>
      <c r="B76" s="15"/>
      <c r="C76" s="145"/>
      <c r="D76" s="81">
        <v>69</v>
      </c>
      <c r="E76" s="46" t="s">
        <v>353</v>
      </c>
      <c r="F76" s="32" t="s">
        <v>354</v>
      </c>
      <c r="G76" s="43">
        <v>41275</v>
      </c>
      <c r="H76" s="34">
        <v>41609</v>
      </c>
      <c r="I76" s="32"/>
      <c r="J76" s="32">
        <v>12</v>
      </c>
      <c r="K76" s="32" t="s">
        <v>355</v>
      </c>
      <c r="L76" s="36"/>
      <c r="M76" s="36"/>
      <c r="N76" s="37"/>
      <c r="O76" s="44"/>
      <c r="P76" s="38">
        <v>1</v>
      </c>
      <c r="Q76" s="44"/>
      <c r="R76" s="48">
        <v>0.75</v>
      </c>
      <c r="S76" s="133">
        <f t="shared" si="2"/>
        <v>1.2295081967213115E-2</v>
      </c>
      <c r="T76" s="74"/>
      <c r="U76" s="46" t="s">
        <v>356</v>
      </c>
      <c r="V76" s="46" t="s">
        <v>357</v>
      </c>
      <c r="W76" s="33"/>
      <c r="X76" s="32" t="s">
        <v>358</v>
      </c>
      <c r="Y76" s="32"/>
    </row>
    <row r="77" spans="1:25" s="4" customFormat="1" ht="142.5" x14ac:dyDescent="0.2">
      <c r="A77" s="42"/>
      <c r="B77" s="15"/>
      <c r="C77" s="145"/>
      <c r="D77" s="81">
        <v>70</v>
      </c>
      <c r="E77" s="46" t="s">
        <v>359</v>
      </c>
      <c r="F77" s="32" t="s">
        <v>354</v>
      </c>
      <c r="G77" s="43">
        <v>41275</v>
      </c>
      <c r="H77" s="34">
        <v>41609</v>
      </c>
      <c r="I77" s="32"/>
      <c r="J77" s="32">
        <v>12</v>
      </c>
      <c r="K77" s="32" t="s">
        <v>360</v>
      </c>
      <c r="L77" s="36"/>
      <c r="M77" s="36"/>
      <c r="N77" s="37"/>
      <c r="O77" s="38"/>
      <c r="P77" s="38">
        <v>1</v>
      </c>
      <c r="Q77" s="44"/>
      <c r="R77" s="48">
        <v>0.75</v>
      </c>
      <c r="S77" s="133">
        <f t="shared" si="2"/>
        <v>1.2295081967213115E-2</v>
      </c>
      <c r="T77" s="74"/>
      <c r="U77" s="46" t="s">
        <v>361</v>
      </c>
      <c r="V77" s="46" t="s">
        <v>362</v>
      </c>
      <c r="W77" s="33"/>
      <c r="X77" s="32" t="s">
        <v>358</v>
      </c>
      <c r="Y77" s="32"/>
    </row>
    <row r="78" spans="1:25" s="4" customFormat="1" ht="57" x14ac:dyDescent="0.2">
      <c r="A78" s="42"/>
      <c r="B78" s="15"/>
      <c r="C78" s="145"/>
      <c r="D78" s="81">
        <v>71</v>
      </c>
      <c r="E78" s="46" t="s">
        <v>363</v>
      </c>
      <c r="F78" s="32" t="s">
        <v>354</v>
      </c>
      <c r="G78" s="43">
        <v>41275</v>
      </c>
      <c r="H78" s="34">
        <v>41609</v>
      </c>
      <c r="I78" s="32"/>
      <c r="J78" s="32">
        <v>2</v>
      </c>
      <c r="K78" s="32" t="s">
        <v>364</v>
      </c>
      <c r="L78" s="36"/>
      <c r="M78" s="36"/>
      <c r="N78" s="37"/>
      <c r="O78" s="44"/>
      <c r="P78" s="38">
        <v>1</v>
      </c>
      <c r="Q78" s="44"/>
      <c r="R78" s="48">
        <v>0.5</v>
      </c>
      <c r="S78" s="133">
        <f t="shared" si="2"/>
        <v>8.1967213114754103E-3</v>
      </c>
      <c r="T78" s="74"/>
      <c r="U78" s="46" t="s">
        <v>365</v>
      </c>
      <c r="V78" s="46" t="s">
        <v>366</v>
      </c>
      <c r="W78" s="33"/>
      <c r="X78" s="32" t="s">
        <v>358</v>
      </c>
      <c r="Y78" s="32"/>
    </row>
    <row r="79" spans="1:25" s="4" customFormat="1" ht="71.25" x14ac:dyDescent="0.2">
      <c r="A79" s="42"/>
      <c r="B79" s="15"/>
      <c r="C79" s="145"/>
      <c r="D79" s="81">
        <v>72</v>
      </c>
      <c r="E79" s="46" t="s">
        <v>367</v>
      </c>
      <c r="F79" s="32" t="s">
        <v>354</v>
      </c>
      <c r="G79" s="43">
        <v>41275</v>
      </c>
      <c r="H79" s="34">
        <v>41609</v>
      </c>
      <c r="I79" s="32"/>
      <c r="J79" s="32">
        <v>12</v>
      </c>
      <c r="K79" s="32" t="s">
        <v>368</v>
      </c>
      <c r="L79" s="36"/>
      <c r="M79" s="36"/>
      <c r="N79" s="37"/>
      <c r="O79" s="38">
        <v>1</v>
      </c>
      <c r="P79" s="38"/>
      <c r="Q79" s="44"/>
      <c r="R79" s="48">
        <v>0.75</v>
      </c>
      <c r="S79" s="133">
        <f t="shared" si="2"/>
        <v>1.2295081967213115E-2</v>
      </c>
      <c r="T79" s="74"/>
      <c r="U79" s="46" t="s">
        <v>369</v>
      </c>
      <c r="V79" s="46" t="s">
        <v>370</v>
      </c>
      <c r="W79" s="33"/>
      <c r="X79" s="32" t="s">
        <v>358</v>
      </c>
      <c r="Y79" s="32"/>
    </row>
    <row r="80" spans="1:25" s="4" customFormat="1" ht="57" x14ac:dyDescent="0.2">
      <c r="A80" s="42"/>
      <c r="B80" s="15"/>
      <c r="C80" s="145"/>
      <c r="D80" s="81">
        <v>73</v>
      </c>
      <c r="E80" s="46" t="s">
        <v>371</v>
      </c>
      <c r="F80" s="32" t="s">
        <v>354</v>
      </c>
      <c r="G80" s="43">
        <v>41275</v>
      </c>
      <c r="H80" s="34">
        <v>41609</v>
      </c>
      <c r="I80" s="32"/>
      <c r="J80" s="32">
        <v>4</v>
      </c>
      <c r="K80" s="32" t="s">
        <v>368</v>
      </c>
      <c r="L80" s="36"/>
      <c r="M80" s="36"/>
      <c r="N80" s="37"/>
      <c r="O80" s="38"/>
      <c r="P80" s="38">
        <v>1</v>
      </c>
      <c r="Q80" s="44"/>
      <c r="R80" s="48">
        <v>0.75</v>
      </c>
      <c r="S80" s="133">
        <f t="shared" si="2"/>
        <v>1.2295081967213115E-2</v>
      </c>
      <c r="T80" s="74"/>
      <c r="U80" s="46" t="s">
        <v>372</v>
      </c>
      <c r="V80" s="46" t="s">
        <v>373</v>
      </c>
      <c r="W80" s="33"/>
      <c r="X80" s="32" t="s">
        <v>358</v>
      </c>
      <c r="Y80" s="32"/>
    </row>
    <row r="81" spans="1:25" s="4" customFormat="1" ht="114" x14ac:dyDescent="0.2">
      <c r="A81" s="42"/>
      <c r="B81" s="15"/>
      <c r="C81" s="145"/>
      <c r="D81" s="81">
        <v>74</v>
      </c>
      <c r="E81" s="78" t="s">
        <v>374</v>
      </c>
      <c r="F81" s="32" t="s">
        <v>375</v>
      </c>
      <c r="G81" s="43">
        <v>41275</v>
      </c>
      <c r="H81" s="34">
        <v>41609</v>
      </c>
      <c r="I81" s="32"/>
      <c r="J81" s="32" t="s">
        <v>376</v>
      </c>
      <c r="K81" s="32" t="s">
        <v>377</v>
      </c>
      <c r="L81" s="36"/>
      <c r="M81" s="36"/>
      <c r="N81" s="37"/>
      <c r="O81" s="44"/>
      <c r="P81" s="38">
        <v>1</v>
      </c>
      <c r="Q81" s="44"/>
      <c r="R81" s="39">
        <f>274/302</f>
        <v>0.9072847682119205</v>
      </c>
      <c r="S81" s="133">
        <f t="shared" si="2"/>
        <v>1.4873520790359354E-2</v>
      </c>
      <c r="T81" s="74"/>
      <c r="U81" s="46" t="s">
        <v>378</v>
      </c>
      <c r="V81" s="46" t="s">
        <v>379</v>
      </c>
      <c r="W81" s="79"/>
      <c r="X81" s="32" t="s">
        <v>380</v>
      </c>
      <c r="Y81" s="46" t="s">
        <v>381</v>
      </c>
    </row>
    <row r="82" spans="1:25" s="4" customFormat="1" ht="57" x14ac:dyDescent="0.2">
      <c r="A82" s="42"/>
      <c r="B82" s="15"/>
      <c r="C82" s="145"/>
      <c r="D82" s="81">
        <v>75</v>
      </c>
      <c r="E82" s="78" t="s">
        <v>382</v>
      </c>
      <c r="F82" s="32" t="s">
        <v>383</v>
      </c>
      <c r="G82" s="43">
        <v>41275</v>
      </c>
      <c r="H82" s="34">
        <v>41609</v>
      </c>
      <c r="I82" s="32"/>
      <c r="J82" s="32">
        <v>12</v>
      </c>
      <c r="K82" s="32" t="s">
        <v>384</v>
      </c>
      <c r="L82" s="36"/>
      <c r="M82" s="36"/>
      <c r="N82" s="37"/>
      <c r="O82" s="38">
        <v>1</v>
      </c>
      <c r="P82" s="38"/>
      <c r="Q82" s="44"/>
      <c r="R82" s="39">
        <v>1</v>
      </c>
      <c r="S82" s="133">
        <f t="shared" si="2"/>
        <v>1.6393442622950821E-2</v>
      </c>
      <c r="T82" s="74"/>
      <c r="U82" s="80"/>
      <c r="V82" s="46" t="s">
        <v>385</v>
      </c>
      <c r="W82" s="79">
        <f>13022000+10431000+10510000+1765000+1963000</f>
        <v>37691000</v>
      </c>
      <c r="X82" s="32" t="s">
        <v>380</v>
      </c>
      <c r="Y82" s="46"/>
    </row>
    <row r="83" spans="1:25" s="4" customFormat="1" ht="42.75" x14ac:dyDescent="0.2">
      <c r="A83" s="42"/>
      <c r="B83" s="15"/>
      <c r="C83" s="145"/>
      <c r="D83" s="81">
        <v>76</v>
      </c>
      <c r="E83" s="46" t="s">
        <v>386</v>
      </c>
      <c r="F83" s="32" t="s">
        <v>387</v>
      </c>
      <c r="G83" s="43">
        <v>41275</v>
      </c>
      <c r="H83" s="34">
        <v>41609</v>
      </c>
      <c r="I83" s="32"/>
      <c r="J83" s="32">
        <v>12</v>
      </c>
      <c r="K83" s="32" t="s">
        <v>255</v>
      </c>
      <c r="L83" s="36"/>
      <c r="M83" s="36"/>
      <c r="N83" s="37"/>
      <c r="O83" s="44"/>
      <c r="P83" s="38">
        <v>1</v>
      </c>
      <c r="Q83" s="44"/>
      <c r="R83" s="39">
        <v>0.75</v>
      </c>
      <c r="S83" s="133">
        <f t="shared" si="2"/>
        <v>1.2295081967213115E-2</v>
      </c>
      <c r="T83" s="74"/>
      <c r="U83" s="46"/>
      <c r="V83" s="46" t="s">
        <v>388</v>
      </c>
      <c r="W83" s="79"/>
      <c r="X83" s="32" t="s">
        <v>380</v>
      </c>
      <c r="Y83" s="32"/>
    </row>
    <row r="84" spans="1:25" s="4" customFormat="1" ht="42.75" x14ac:dyDescent="0.2">
      <c r="A84" s="42"/>
      <c r="B84" s="15"/>
      <c r="C84" s="145"/>
      <c r="D84" s="81">
        <v>77</v>
      </c>
      <c r="E84" s="46" t="s">
        <v>389</v>
      </c>
      <c r="F84" s="32" t="s">
        <v>387</v>
      </c>
      <c r="G84" s="43">
        <v>41365</v>
      </c>
      <c r="H84" s="34">
        <v>41548</v>
      </c>
      <c r="I84" s="32"/>
      <c r="J84" s="32">
        <v>4</v>
      </c>
      <c r="K84" s="32" t="s">
        <v>255</v>
      </c>
      <c r="L84" s="36"/>
      <c r="M84" s="36"/>
      <c r="N84" s="37"/>
      <c r="O84" s="44"/>
      <c r="P84" s="38">
        <v>1</v>
      </c>
      <c r="Q84" s="44"/>
      <c r="R84" s="39">
        <v>0.75</v>
      </c>
      <c r="S84" s="133">
        <f t="shared" si="2"/>
        <v>1.2295081967213115E-2</v>
      </c>
      <c r="T84" s="74"/>
      <c r="U84" s="46"/>
      <c r="V84" s="46" t="s">
        <v>388</v>
      </c>
      <c r="W84" s="79"/>
      <c r="X84" s="32" t="s">
        <v>380</v>
      </c>
      <c r="Y84" s="32"/>
    </row>
    <row r="85" spans="1:25" s="4" customFormat="1" ht="71.25" x14ac:dyDescent="0.2">
      <c r="A85" s="42"/>
      <c r="B85" s="15"/>
      <c r="C85" s="145"/>
      <c r="D85" s="81">
        <v>78</v>
      </c>
      <c r="E85" s="46" t="s">
        <v>390</v>
      </c>
      <c r="F85" s="32" t="s">
        <v>391</v>
      </c>
      <c r="G85" s="43">
        <v>41275</v>
      </c>
      <c r="H85" s="34">
        <v>41609</v>
      </c>
      <c r="I85" s="32"/>
      <c r="J85" s="32" t="s">
        <v>392</v>
      </c>
      <c r="K85" s="32" t="s">
        <v>393</v>
      </c>
      <c r="L85" s="36"/>
      <c r="M85" s="36"/>
      <c r="N85" s="37"/>
      <c r="O85" s="44"/>
      <c r="P85" s="38">
        <v>1</v>
      </c>
      <c r="Q85" s="44"/>
      <c r="R85" s="39">
        <v>1</v>
      </c>
      <c r="S85" s="133">
        <f t="shared" si="2"/>
        <v>1.6393442622950821E-2</v>
      </c>
      <c r="T85" s="74"/>
      <c r="U85" s="46"/>
      <c r="V85" s="46" t="s">
        <v>394</v>
      </c>
      <c r="W85" s="79"/>
      <c r="X85" s="32" t="s">
        <v>380</v>
      </c>
      <c r="Y85" s="32"/>
    </row>
    <row r="86" spans="1:25" s="4" customFormat="1" ht="71.25" x14ac:dyDescent="0.2">
      <c r="A86" s="42"/>
      <c r="B86" s="15"/>
      <c r="C86" s="145"/>
      <c r="D86" s="81">
        <v>79</v>
      </c>
      <c r="E86" s="46" t="s">
        <v>395</v>
      </c>
      <c r="F86" s="32" t="s">
        <v>396</v>
      </c>
      <c r="G86" s="43">
        <v>41275</v>
      </c>
      <c r="H86" s="34">
        <v>41609</v>
      </c>
      <c r="I86" s="32"/>
      <c r="J86" s="32" t="s">
        <v>397</v>
      </c>
      <c r="K86" s="32" t="s">
        <v>398</v>
      </c>
      <c r="L86" s="36"/>
      <c r="M86" s="36"/>
      <c r="N86" s="37"/>
      <c r="O86" s="44"/>
      <c r="P86" s="38">
        <v>1</v>
      </c>
      <c r="Q86" s="44"/>
      <c r="R86" s="39">
        <v>1</v>
      </c>
      <c r="S86" s="133">
        <f t="shared" si="2"/>
        <v>1.6393442622950821E-2</v>
      </c>
      <c r="T86" s="74"/>
      <c r="U86" s="46"/>
      <c r="V86" s="46" t="s">
        <v>399</v>
      </c>
      <c r="W86" s="79"/>
      <c r="X86" s="32" t="s">
        <v>380</v>
      </c>
      <c r="Y86" s="32"/>
    </row>
    <row r="87" spans="1:25" s="4" customFormat="1" ht="57" x14ac:dyDescent="0.2">
      <c r="A87" s="42"/>
      <c r="B87" s="15"/>
      <c r="C87" s="145"/>
      <c r="D87" s="81">
        <v>80</v>
      </c>
      <c r="E87" s="46" t="s">
        <v>400</v>
      </c>
      <c r="F87" s="32" t="s">
        <v>401</v>
      </c>
      <c r="G87" s="43">
        <v>41275</v>
      </c>
      <c r="H87" s="34">
        <v>41609</v>
      </c>
      <c r="I87" s="32"/>
      <c r="J87" s="32" t="s">
        <v>402</v>
      </c>
      <c r="K87" s="32" t="s">
        <v>403</v>
      </c>
      <c r="L87" s="36"/>
      <c r="M87" s="36"/>
      <c r="N87" s="37"/>
      <c r="O87" s="38"/>
      <c r="P87" s="38">
        <v>1</v>
      </c>
      <c r="Q87" s="38"/>
      <c r="R87" s="39">
        <v>1</v>
      </c>
      <c r="S87" s="133">
        <f t="shared" si="2"/>
        <v>1.6393442622950821E-2</v>
      </c>
      <c r="T87" s="74"/>
      <c r="U87" s="65" t="s">
        <v>404</v>
      </c>
      <c r="V87" s="65" t="s">
        <v>405</v>
      </c>
      <c r="W87" s="47"/>
      <c r="X87" s="47" t="s">
        <v>406</v>
      </c>
      <c r="Y87" s="32"/>
    </row>
    <row r="88" spans="1:25" s="4" customFormat="1" ht="57" x14ac:dyDescent="0.2">
      <c r="A88" s="42"/>
      <c r="B88" s="15"/>
      <c r="C88" s="145"/>
      <c r="D88" s="81">
        <v>81</v>
      </c>
      <c r="E88" s="46" t="s">
        <v>407</v>
      </c>
      <c r="F88" s="32" t="s">
        <v>408</v>
      </c>
      <c r="G88" s="43">
        <v>41275</v>
      </c>
      <c r="H88" s="34">
        <v>41609</v>
      </c>
      <c r="I88" s="32"/>
      <c r="J88" s="32" t="s">
        <v>402</v>
      </c>
      <c r="K88" s="32" t="s">
        <v>403</v>
      </c>
      <c r="L88" s="36"/>
      <c r="M88" s="36"/>
      <c r="N88" s="37"/>
      <c r="O88" s="38"/>
      <c r="P88" s="38">
        <v>1</v>
      </c>
      <c r="Q88" s="38"/>
      <c r="R88" s="39">
        <v>1</v>
      </c>
      <c r="S88" s="133">
        <f t="shared" si="2"/>
        <v>1.6393442622950821E-2</v>
      </c>
      <c r="T88" s="74"/>
      <c r="U88" s="65" t="s">
        <v>409</v>
      </c>
      <c r="V88" s="65" t="s">
        <v>410</v>
      </c>
      <c r="W88" s="47"/>
      <c r="X88" s="47" t="s">
        <v>406</v>
      </c>
      <c r="Y88" s="32"/>
    </row>
    <row r="89" spans="1:25" s="4" customFormat="1" ht="71.25" x14ac:dyDescent="0.2">
      <c r="A89" s="42"/>
      <c r="B89" s="15"/>
      <c r="C89" s="145"/>
      <c r="D89" s="81">
        <v>82</v>
      </c>
      <c r="E89" s="46" t="s">
        <v>411</v>
      </c>
      <c r="F89" s="32" t="s">
        <v>408</v>
      </c>
      <c r="G89" s="43">
        <v>41275</v>
      </c>
      <c r="H89" s="34">
        <v>41609</v>
      </c>
      <c r="I89" s="32"/>
      <c r="J89" s="32">
        <v>12</v>
      </c>
      <c r="K89" s="32" t="s">
        <v>308</v>
      </c>
      <c r="L89" s="36"/>
      <c r="M89" s="36"/>
      <c r="N89" s="37"/>
      <c r="O89" s="38"/>
      <c r="P89" s="38">
        <v>1</v>
      </c>
      <c r="Q89" s="38"/>
      <c r="R89" s="39">
        <v>0.75</v>
      </c>
      <c r="S89" s="133">
        <f t="shared" si="2"/>
        <v>1.2295081967213115E-2</v>
      </c>
      <c r="T89" s="74"/>
      <c r="U89" s="65" t="s">
        <v>412</v>
      </c>
      <c r="V89" s="65" t="s">
        <v>413</v>
      </c>
      <c r="W89" s="47"/>
      <c r="X89" s="47" t="s">
        <v>406</v>
      </c>
      <c r="Y89" s="32"/>
    </row>
    <row r="90" spans="1:25" s="4" customFormat="1" ht="71.25" x14ac:dyDescent="0.2">
      <c r="A90" s="42"/>
      <c r="B90" s="15"/>
      <c r="C90" s="145"/>
      <c r="D90" s="81">
        <v>83</v>
      </c>
      <c r="E90" s="46" t="s">
        <v>414</v>
      </c>
      <c r="F90" s="32" t="s">
        <v>408</v>
      </c>
      <c r="G90" s="43">
        <v>41275</v>
      </c>
      <c r="H90" s="34">
        <v>41609</v>
      </c>
      <c r="I90" s="32"/>
      <c r="J90" s="32">
        <v>3</v>
      </c>
      <c r="K90" s="32" t="s">
        <v>308</v>
      </c>
      <c r="L90" s="36"/>
      <c r="M90" s="36"/>
      <c r="N90" s="37"/>
      <c r="O90" s="38"/>
      <c r="P90" s="38">
        <v>1</v>
      </c>
      <c r="Q90" s="38"/>
      <c r="R90" s="39">
        <v>0.66</v>
      </c>
      <c r="S90" s="133">
        <f t="shared" si="2"/>
        <v>1.0819672131147541E-2</v>
      </c>
      <c r="T90" s="74"/>
      <c r="U90" s="65" t="s">
        <v>415</v>
      </c>
      <c r="V90" s="65" t="s">
        <v>416</v>
      </c>
      <c r="W90" s="47"/>
      <c r="X90" s="47" t="s">
        <v>406</v>
      </c>
      <c r="Y90" s="32"/>
    </row>
    <row r="91" spans="1:25" s="4" customFormat="1" ht="185.25" x14ac:dyDescent="0.2">
      <c r="A91" s="42"/>
      <c r="B91" s="15"/>
      <c r="C91" s="145"/>
      <c r="D91" s="81">
        <v>84</v>
      </c>
      <c r="E91" s="46" t="s">
        <v>417</v>
      </c>
      <c r="F91" s="32" t="s">
        <v>418</v>
      </c>
      <c r="G91" s="43">
        <v>41275</v>
      </c>
      <c r="H91" s="34">
        <v>41609</v>
      </c>
      <c r="I91" s="32"/>
      <c r="J91" s="32">
        <v>6</v>
      </c>
      <c r="K91" s="32" t="s">
        <v>308</v>
      </c>
      <c r="L91" s="36"/>
      <c r="M91" s="36"/>
      <c r="N91" s="37"/>
      <c r="O91" s="38"/>
      <c r="P91" s="38">
        <v>1</v>
      </c>
      <c r="Q91" s="38"/>
      <c r="R91" s="39">
        <v>0.33</v>
      </c>
      <c r="S91" s="133">
        <f t="shared" si="2"/>
        <v>5.4098360655737707E-3</v>
      </c>
      <c r="T91" s="74"/>
      <c r="U91" s="46" t="s">
        <v>419</v>
      </c>
      <c r="V91" s="46" t="s">
        <v>420</v>
      </c>
      <c r="W91" s="32"/>
      <c r="X91" s="32" t="s">
        <v>421</v>
      </c>
      <c r="Y91" s="32"/>
    </row>
    <row r="92" spans="1:25" s="4" customFormat="1" ht="57" x14ac:dyDescent="0.2">
      <c r="A92" s="42"/>
      <c r="B92" s="15"/>
      <c r="C92" s="145"/>
      <c r="D92" s="81">
        <v>85</v>
      </c>
      <c r="E92" s="46" t="s">
        <v>422</v>
      </c>
      <c r="F92" s="32" t="s">
        <v>423</v>
      </c>
      <c r="G92" s="43">
        <v>41275</v>
      </c>
      <c r="H92" s="34">
        <v>41609</v>
      </c>
      <c r="I92" s="32"/>
      <c r="J92" s="142">
        <v>12</v>
      </c>
      <c r="K92" s="143" t="s">
        <v>424</v>
      </c>
      <c r="L92" s="36"/>
      <c r="M92" s="36"/>
      <c r="N92" s="37"/>
      <c r="O92" s="44"/>
      <c r="P92" s="38">
        <v>1</v>
      </c>
      <c r="Q92" s="44"/>
      <c r="R92" s="39">
        <v>1</v>
      </c>
      <c r="S92" s="133">
        <f t="shared" si="2"/>
        <v>1.6393442622950821E-2</v>
      </c>
      <c r="T92" s="74"/>
      <c r="U92" s="46" t="s">
        <v>425</v>
      </c>
      <c r="V92" s="46" t="s">
        <v>426</v>
      </c>
      <c r="W92" s="33"/>
      <c r="X92" s="33" t="s">
        <v>427</v>
      </c>
      <c r="Y92" s="33"/>
    </row>
    <row r="93" spans="1:25" s="4" customFormat="1" ht="85.5" x14ac:dyDescent="0.2">
      <c r="A93" s="42"/>
      <c r="B93" s="15"/>
      <c r="C93" s="145"/>
      <c r="D93" s="81">
        <v>86</v>
      </c>
      <c r="E93" s="46" t="s">
        <v>428</v>
      </c>
      <c r="F93" s="32" t="s">
        <v>423</v>
      </c>
      <c r="G93" s="43">
        <v>41275</v>
      </c>
      <c r="H93" s="34">
        <v>41609</v>
      </c>
      <c r="I93" s="32"/>
      <c r="J93" s="142"/>
      <c r="K93" s="143"/>
      <c r="L93" s="36"/>
      <c r="M93" s="36"/>
      <c r="N93" s="37"/>
      <c r="O93" s="44"/>
      <c r="P93" s="38">
        <v>1</v>
      </c>
      <c r="Q93" s="44"/>
      <c r="R93" s="39">
        <v>1</v>
      </c>
      <c r="S93" s="133">
        <f t="shared" si="2"/>
        <v>1.6393442622950821E-2</v>
      </c>
      <c r="T93" s="74"/>
      <c r="U93" s="46" t="s">
        <v>429</v>
      </c>
      <c r="V93" s="46" t="s">
        <v>430</v>
      </c>
      <c r="W93" s="33"/>
      <c r="X93" s="33" t="s">
        <v>427</v>
      </c>
      <c r="Y93" s="33"/>
    </row>
    <row r="94" spans="1:25" s="4" customFormat="1" ht="114" x14ac:dyDescent="0.2">
      <c r="A94" s="42"/>
      <c r="B94" s="15"/>
      <c r="C94" s="145"/>
      <c r="D94" s="81">
        <v>87</v>
      </c>
      <c r="E94" s="46" t="s">
        <v>431</v>
      </c>
      <c r="F94" s="32" t="s">
        <v>423</v>
      </c>
      <c r="G94" s="43">
        <v>41275</v>
      </c>
      <c r="H94" s="34">
        <v>41609</v>
      </c>
      <c r="I94" s="32"/>
      <c r="J94" s="142"/>
      <c r="K94" s="143"/>
      <c r="L94" s="36"/>
      <c r="M94" s="36"/>
      <c r="N94" s="37"/>
      <c r="O94" s="44"/>
      <c r="P94" s="38">
        <v>1</v>
      </c>
      <c r="Q94" s="44"/>
      <c r="R94" s="39">
        <v>1</v>
      </c>
      <c r="S94" s="133">
        <f t="shared" si="2"/>
        <v>1.6393442622950821E-2</v>
      </c>
      <c r="T94" s="74"/>
      <c r="U94" s="46" t="s">
        <v>432</v>
      </c>
      <c r="V94" s="46" t="s">
        <v>433</v>
      </c>
      <c r="W94" s="33"/>
      <c r="X94" s="33" t="s">
        <v>427</v>
      </c>
      <c r="Y94" s="33"/>
    </row>
    <row r="95" spans="1:25" s="4" customFormat="1" ht="128.25" x14ac:dyDescent="0.2">
      <c r="A95" s="42"/>
      <c r="B95" s="15"/>
      <c r="C95" s="145"/>
      <c r="D95" s="81">
        <v>88</v>
      </c>
      <c r="E95" s="46" t="s">
        <v>539</v>
      </c>
      <c r="F95" s="32" t="s">
        <v>454</v>
      </c>
      <c r="G95" s="43">
        <v>41306</v>
      </c>
      <c r="H95" s="43">
        <v>41579</v>
      </c>
      <c r="I95" s="32"/>
      <c r="J95" s="73">
        <v>1</v>
      </c>
      <c r="K95" s="34" t="s">
        <v>540</v>
      </c>
      <c r="L95" s="36"/>
      <c r="M95" s="36"/>
      <c r="N95" s="37"/>
      <c r="O95" s="44"/>
      <c r="P95" s="38">
        <v>1</v>
      </c>
      <c r="Q95" s="38"/>
      <c r="R95" s="48">
        <v>0.2</v>
      </c>
      <c r="S95" s="133">
        <f t="shared" si="2"/>
        <v>3.2786885245901644E-3</v>
      </c>
      <c r="T95" s="74"/>
      <c r="U95" s="33" t="s">
        <v>541</v>
      </c>
      <c r="V95" s="46" t="s">
        <v>542</v>
      </c>
      <c r="W95" s="33"/>
      <c r="X95" s="33" t="s">
        <v>543</v>
      </c>
      <c r="Y95" s="33"/>
    </row>
    <row r="96" spans="1:25" s="4" customFormat="1" ht="228" x14ac:dyDescent="0.2">
      <c r="A96" s="42"/>
      <c r="B96" s="15"/>
      <c r="C96" s="145"/>
      <c r="D96" s="81">
        <v>89</v>
      </c>
      <c r="E96" s="46" t="s">
        <v>544</v>
      </c>
      <c r="F96" s="32" t="s">
        <v>454</v>
      </c>
      <c r="G96" s="43">
        <v>41306</v>
      </c>
      <c r="H96" s="43">
        <v>41609</v>
      </c>
      <c r="I96" s="32"/>
      <c r="J96" s="73">
        <v>1</v>
      </c>
      <c r="K96" s="34" t="s">
        <v>545</v>
      </c>
      <c r="L96" s="36"/>
      <c r="M96" s="36"/>
      <c r="N96" s="37"/>
      <c r="O96" s="44"/>
      <c r="P96" s="38">
        <v>1</v>
      </c>
      <c r="Q96" s="38"/>
      <c r="R96" s="48">
        <f>3/6</f>
        <v>0.5</v>
      </c>
      <c r="S96" s="133">
        <f t="shared" si="2"/>
        <v>8.1967213114754103E-3</v>
      </c>
      <c r="T96" s="74"/>
      <c r="U96" s="32" t="s">
        <v>546</v>
      </c>
      <c r="V96" s="33" t="s">
        <v>547</v>
      </c>
      <c r="W96" s="33"/>
      <c r="X96" s="33" t="s">
        <v>543</v>
      </c>
      <c r="Y96" s="33"/>
    </row>
    <row r="97" spans="1:26" s="4" customFormat="1" ht="57" x14ac:dyDescent="0.2">
      <c r="A97" s="42"/>
      <c r="B97" s="15"/>
      <c r="C97" s="145"/>
      <c r="D97" s="81">
        <v>90</v>
      </c>
      <c r="E97" s="46" t="s">
        <v>548</v>
      </c>
      <c r="F97" s="32" t="s">
        <v>549</v>
      </c>
      <c r="G97" s="43">
        <v>41395</v>
      </c>
      <c r="H97" s="43">
        <v>41518</v>
      </c>
      <c r="I97" s="32"/>
      <c r="J97" s="73">
        <v>1</v>
      </c>
      <c r="K97" s="34" t="s">
        <v>550</v>
      </c>
      <c r="L97" s="36"/>
      <c r="M97" s="36"/>
      <c r="N97" s="37"/>
      <c r="O97" s="38">
        <v>1</v>
      </c>
      <c r="P97" s="38"/>
      <c r="Q97" s="38"/>
      <c r="R97" s="48">
        <f>18/18</f>
        <v>1</v>
      </c>
      <c r="S97" s="133">
        <f t="shared" si="2"/>
        <v>1.6393442622950821E-2</v>
      </c>
      <c r="T97" s="74"/>
      <c r="U97" s="33" t="s">
        <v>551</v>
      </c>
      <c r="V97" s="46" t="s">
        <v>552</v>
      </c>
      <c r="W97" s="33"/>
      <c r="X97" s="33" t="s">
        <v>543</v>
      </c>
      <c r="Y97" s="33"/>
    </row>
    <row r="98" spans="1:26" s="4" customFormat="1" ht="171" x14ac:dyDescent="0.2">
      <c r="A98" s="42"/>
      <c r="B98" s="15"/>
      <c r="C98" s="146"/>
      <c r="D98" s="81">
        <v>91</v>
      </c>
      <c r="E98" s="46" t="s">
        <v>553</v>
      </c>
      <c r="F98" s="32" t="s">
        <v>162</v>
      </c>
      <c r="G98" s="43">
        <v>41275</v>
      </c>
      <c r="H98" s="43">
        <v>41609</v>
      </c>
      <c r="I98" s="32"/>
      <c r="J98" s="73">
        <v>1</v>
      </c>
      <c r="K98" s="34" t="s">
        <v>540</v>
      </c>
      <c r="L98" s="36"/>
      <c r="M98" s="36"/>
      <c r="N98" s="37"/>
      <c r="O98" s="44"/>
      <c r="P98" s="38">
        <v>1</v>
      </c>
      <c r="Q98" s="38"/>
      <c r="R98" s="48">
        <f>1/2</f>
        <v>0.5</v>
      </c>
      <c r="S98" s="133">
        <f t="shared" si="2"/>
        <v>8.1967213114754103E-3</v>
      </c>
      <c r="T98" s="74"/>
      <c r="U98" s="88" t="s">
        <v>554</v>
      </c>
      <c r="V98" s="46" t="s">
        <v>555</v>
      </c>
      <c r="W98" s="33"/>
      <c r="X98" s="33" t="s">
        <v>543</v>
      </c>
      <c r="Y98" s="33"/>
    </row>
    <row r="99" spans="1:26" s="4" customFormat="1" ht="71.25" x14ac:dyDescent="0.2">
      <c r="A99" s="42"/>
      <c r="B99" s="15"/>
      <c r="C99" s="141" t="s">
        <v>434</v>
      </c>
      <c r="D99" s="81">
        <v>92</v>
      </c>
      <c r="E99" s="33" t="s">
        <v>435</v>
      </c>
      <c r="F99" s="32" t="s">
        <v>436</v>
      </c>
      <c r="G99" s="43">
        <v>41306</v>
      </c>
      <c r="H99" s="34">
        <v>41609</v>
      </c>
      <c r="I99" s="32"/>
      <c r="J99" s="73">
        <v>1</v>
      </c>
      <c r="K99" s="34" t="s">
        <v>437</v>
      </c>
      <c r="L99" s="36"/>
      <c r="M99" s="36"/>
      <c r="N99" s="37"/>
      <c r="O99" s="38">
        <v>1</v>
      </c>
      <c r="P99" s="38"/>
      <c r="Q99" s="38"/>
      <c r="R99" s="39">
        <v>1</v>
      </c>
      <c r="S99" s="133">
        <f>+(100%/17)*R99</f>
        <v>5.8823529411764705E-2</v>
      </c>
      <c r="T99" s="41"/>
      <c r="U99" s="33" t="s">
        <v>438</v>
      </c>
      <c r="V99" s="33" t="s">
        <v>439</v>
      </c>
      <c r="W99" s="33"/>
      <c r="X99" s="33" t="s">
        <v>41</v>
      </c>
      <c r="Y99" s="33" t="s">
        <v>440</v>
      </c>
    </row>
    <row r="100" spans="1:26" s="4" customFormat="1" ht="42.75" x14ac:dyDescent="0.2">
      <c r="A100" s="42"/>
      <c r="B100" s="15"/>
      <c r="C100" s="141"/>
      <c r="D100" s="81">
        <v>93</v>
      </c>
      <c r="E100" s="33" t="s">
        <v>441</v>
      </c>
      <c r="F100" s="32" t="s">
        <v>442</v>
      </c>
      <c r="G100" s="43">
        <v>41306</v>
      </c>
      <c r="H100" s="34">
        <v>41609</v>
      </c>
      <c r="I100" s="32"/>
      <c r="J100" s="34" t="s">
        <v>443</v>
      </c>
      <c r="K100" s="34" t="s">
        <v>444</v>
      </c>
      <c r="L100" s="36"/>
      <c r="M100" s="36"/>
      <c r="N100" s="37"/>
      <c r="O100" s="38"/>
      <c r="P100" s="38"/>
      <c r="Q100" s="38">
        <v>1</v>
      </c>
      <c r="R100" s="39">
        <v>0</v>
      </c>
      <c r="S100" s="133">
        <f t="shared" ref="S100:S115" si="3">+(100%/17)*R100</f>
        <v>0</v>
      </c>
      <c r="T100" s="41"/>
      <c r="U100" s="33"/>
      <c r="V100" s="46" t="s">
        <v>445</v>
      </c>
      <c r="W100" s="33"/>
      <c r="X100" s="33" t="s">
        <v>41</v>
      </c>
      <c r="Y100" s="33" t="s">
        <v>446</v>
      </c>
    </row>
    <row r="101" spans="1:26" s="4" customFormat="1" ht="71.25" x14ac:dyDescent="0.2">
      <c r="A101" s="42"/>
      <c r="B101" s="15"/>
      <c r="C101" s="141"/>
      <c r="D101" s="81">
        <v>94</v>
      </c>
      <c r="E101" s="33" t="s">
        <v>447</v>
      </c>
      <c r="F101" s="32" t="s">
        <v>448</v>
      </c>
      <c r="G101" s="43">
        <v>41518</v>
      </c>
      <c r="H101" s="43">
        <v>41609</v>
      </c>
      <c r="I101" s="32"/>
      <c r="J101" s="34" t="s">
        <v>449</v>
      </c>
      <c r="K101" s="34" t="s">
        <v>450</v>
      </c>
      <c r="L101" s="36"/>
      <c r="M101" s="36"/>
      <c r="N101" s="37"/>
      <c r="O101" s="38"/>
      <c r="P101" s="38"/>
      <c r="Q101" s="38">
        <v>1</v>
      </c>
      <c r="R101" s="39">
        <v>0</v>
      </c>
      <c r="S101" s="133">
        <f t="shared" si="3"/>
        <v>0</v>
      </c>
      <c r="T101" s="41"/>
      <c r="U101" s="33"/>
      <c r="V101" s="33" t="s">
        <v>451</v>
      </c>
      <c r="W101" s="33"/>
      <c r="X101" s="33" t="s">
        <v>41</v>
      </c>
      <c r="Y101" s="33" t="s">
        <v>452</v>
      </c>
    </row>
    <row r="102" spans="1:26" s="4" customFormat="1" ht="57" x14ac:dyDescent="0.2">
      <c r="A102" s="42"/>
      <c r="B102" s="15"/>
      <c r="C102" s="141"/>
      <c r="D102" s="81">
        <v>95</v>
      </c>
      <c r="E102" s="33" t="s">
        <v>453</v>
      </c>
      <c r="F102" s="32" t="s">
        <v>454</v>
      </c>
      <c r="G102" s="43">
        <v>41275</v>
      </c>
      <c r="H102" s="34">
        <v>41609</v>
      </c>
      <c r="I102" s="32"/>
      <c r="J102" s="34" t="s">
        <v>455</v>
      </c>
      <c r="K102" s="34" t="s">
        <v>456</v>
      </c>
      <c r="L102" s="36"/>
      <c r="M102" s="36"/>
      <c r="N102" s="37"/>
      <c r="O102" s="38"/>
      <c r="P102" s="38">
        <v>1</v>
      </c>
      <c r="Q102" s="38"/>
      <c r="R102" s="39"/>
      <c r="S102" s="133">
        <f t="shared" si="3"/>
        <v>0</v>
      </c>
      <c r="T102" s="41"/>
      <c r="U102" s="46"/>
      <c r="V102" s="33" t="s">
        <v>457</v>
      </c>
      <c r="W102" s="33"/>
      <c r="X102" s="33" t="s">
        <v>41</v>
      </c>
      <c r="Y102" s="33" t="s">
        <v>458</v>
      </c>
    </row>
    <row r="103" spans="1:26" s="4" customFormat="1" ht="57" x14ac:dyDescent="0.2">
      <c r="A103" s="42"/>
      <c r="B103" s="15"/>
      <c r="C103" s="141"/>
      <c r="D103" s="81">
        <v>96</v>
      </c>
      <c r="E103" s="33" t="s">
        <v>459</v>
      </c>
      <c r="F103" s="32" t="s">
        <v>460</v>
      </c>
      <c r="G103" s="43">
        <v>41334</v>
      </c>
      <c r="H103" s="43">
        <v>41639</v>
      </c>
      <c r="I103" s="32"/>
      <c r="J103" s="73">
        <v>1</v>
      </c>
      <c r="K103" s="34" t="s">
        <v>461</v>
      </c>
      <c r="L103" s="36"/>
      <c r="M103" s="36"/>
      <c r="N103" s="37"/>
      <c r="O103" s="44"/>
      <c r="P103" s="38">
        <v>1</v>
      </c>
      <c r="Q103" s="44"/>
      <c r="R103" s="48">
        <f>3/4</f>
        <v>0.75</v>
      </c>
      <c r="S103" s="133">
        <f t="shared" si="3"/>
        <v>4.4117647058823525E-2</v>
      </c>
      <c r="T103" s="41"/>
      <c r="U103" s="46" t="s">
        <v>462</v>
      </c>
      <c r="V103" s="82" t="s">
        <v>463</v>
      </c>
      <c r="W103" s="33"/>
      <c r="X103" s="33" t="s">
        <v>58</v>
      </c>
      <c r="Y103" s="33"/>
    </row>
    <row r="104" spans="1:26" s="4" customFormat="1" ht="85.5" x14ac:dyDescent="0.2">
      <c r="A104" s="42"/>
      <c r="B104" s="15"/>
      <c r="C104" s="141"/>
      <c r="D104" s="81">
        <v>97</v>
      </c>
      <c r="E104" s="33" t="s">
        <v>464</v>
      </c>
      <c r="F104" s="32" t="s">
        <v>465</v>
      </c>
      <c r="G104" s="34">
        <v>41306</v>
      </c>
      <c r="H104" s="43">
        <v>41609</v>
      </c>
      <c r="I104" s="32"/>
      <c r="J104" s="35">
        <v>1</v>
      </c>
      <c r="K104" s="34" t="s">
        <v>466</v>
      </c>
      <c r="L104" s="36"/>
      <c r="M104" s="36"/>
      <c r="N104" s="37"/>
      <c r="O104" s="44"/>
      <c r="P104" s="38">
        <v>1</v>
      </c>
      <c r="Q104" s="44"/>
      <c r="R104" s="48">
        <v>0.75</v>
      </c>
      <c r="S104" s="133">
        <f t="shared" si="3"/>
        <v>4.4117647058823525E-2</v>
      </c>
      <c r="T104" s="41"/>
      <c r="U104" s="46" t="s">
        <v>467</v>
      </c>
      <c r="V104" s="82" t="s">
        <v>468</v>
      </c>
      <c r="W104" s="33"/>
      <c r="X104" s="33" t="s">
        <v>58</v>
      </c>
      <c r="Y104" s="33"/>
    </row>
    <row r="105" spans="1:26" s="4" customFormat="1" ht="57" x14ac:dyDescent="0.2">
      <c r="A105" s="42"/>
      <c r="B105" s="15"/>
      <c r="C105" s="141"/>
      <c r="D105" s="81">
        <v>98</v>
      </c>
      <c r="E105" s="33" t="s">
        <v>469</v>
      </c>
      <c r="F105" s="32" t="s">
        <v>465</v>
      </c>
      <c r="G105" s="43">
        <v>41306</v>
      </c>
      <c r="H105" s="34">
        <v>41609</v>
      </c>
      <c r="I105" s="32"/>
      <c r="J105" s="43" t="s">
        <v>470</v>
      </c>
      <c r="K105" s="43" t="s">
        <v>471</v>
      </c>
      <c r="L105" s="36"/>
      <c r="M105" s="36"/>
      <c r="N105" s="37"/>
      <c r="O105" s="38">
        <v>1</v>
      </c>
      <c r="P105" s="38"/>
      <c r="Q105" s="44"/>
      <c r="R105" s="48">
        <v>1</v>
      </c>
      <c r="S105" s="133">
        <f t="shared" si="3"/>
        <v>5.8823529411764705E-2</v>
      </c>
      <c r="T105" s="41"/>
      <c r="U105" s="46" t="s">
        <v>472</v>
      </c>
      <c r="V105" s="82" t="s">
        <v>473</v>
      </c>
      <c r="W105" s="33"/>
      <c r="X105" s="33" t="s">
        <v>58</v>
      </c>
      <c r="Y105" s="33"/>
      <c r="Z105" s="4" t="s">
        <v>474</v>
      </c>
    </row>
    <row r="106" spans="1:26" s="4" customFormat="1" ht="57" x14ac:dyDescent="0.2">
      <c r="A106" s="42"/>
      <c r="B106" s="15"/>
      <c r="C106" s="141"/>
      <c r="D106" s="81">
        <v>99</v>
      </c>
      <c r="E106" s="33" t="s">
        <v>475</v>
      </c>
      <c r="F106" s="32" t="s">
        <v>476</v>
      </c>
      <c r="G106" s="43">
        <v>41306</v>
      </c>
      <c r="H106" s="34">
        <v>41609</v>
      </c>
      <c r="I106" s="32"/>
      <c r="J106" s="34" t="s">
        <v>477</v>
      </c>
      <c r="K106" s="34" t="s">
        <v>478</v>
      </c>
      <c r="L106" s="36"/>
      <c r="M106" s="36"/>
      <c r="N106" s="37"/>
      <c r="O106" s="44"/>
      <c r="P106" s="38">
        <v>1</v>
      </c>
      <c r="Q106" s="44"/>
      <c r="R106" s="41">
        <f>5/7</f>
        <v>0.7142857142857143</v>
      </c>
      <c r="S106" s="133">
        <f t="shared" si="3"/>
        <v>4.2016806722689079E-2</v>
      </c>
      <c r="T106" s="41"/>
      <c r="U106" s="46" t="s">
        <v>479</v>
      </c>
      <c r="V106" s="82" t="s">
        <v>480</v>
      </c>
      <c r="W106" s="33"/>
      <c r="X106" s="33" t="s">
        <v>58</v>
      </c>
      <c r="Y106" s="46"/>
    </row>
    <row r="107" spans="1:26" s="4" customFormat="1" ht="185.25" x14ac:dyDescent="0.2">
      <c r="A107" s="42"/>
      <c r="B107" s="15"/>
      <c r="C107" s="141"/>
      <c r="D107" s="81">
        <v>100</v>
      </c>
      <c r="E107" s="33" t="s">
        <v>481</v>
      </c>
      <c r="F107" s="32" t="s">
        <v>482</v>
      </c>
      <c r="G107" s="43">
        <v>41306</v>
      </c>
      <c r="H107" s="34">
        <v>41609</v>
      </c>
      <c r="I107" s="32"/>
      <c r="J107" s="34" t="s">
        <v>483</v>
      </c>
      <c r="K107" s="34" t="s">
        <v>484</v>
      </c>
      <c r="L107" s="36"/>
      <c r="M107" s="36"/>
      <c r="N107" s="37"/>
      <c r="O107" s="44"/>
      <c r="P107" s="38">
        <v>1</v>
      </c>
      <c r="Q107" s="44"/>
      <c r="R107" s="48">
        <f>5/6</f>
        <v>0.83333333333333337</v>
      </c>
      <c r="S107" s="133">
        <f t="shared" si="3"/>
        <v>4.9019607843137254E-2</v>
      </c>
      <c r="T107" s="41"/>
      <c r="U107" s="46" t="s">
        <v>485</v>
      </c>
      <c r="V107" s="82" t="s">
        <v>486</v>
      </c>
      <c r="W107" s="33"/>
      <c r="X107" s="33" t="s">
        <v>58</v>
      </c>
      <c r="Y107" s="33"/>
      <c r="Z107" s="4" t="s">
        <v>487</v>
      </c>
    </row>
    <row r="108" spans="1:26" s="4" customFormat="1" ht="128.25" x14ac:dyDescent="0.2">
      <c r="A108" s="42"/>
      <c r="B108" s="15"/>
      <c r="C108" s="141"/>
      <c r="D108" s="81">
        <v>101</v>
      </c>
      <c r="E108" s="33" t="s">
        <v>488</v>
      </c>
      <c r="F108" s="32" t="s">
        <v>489</v>
      </c>
      <c r="G108" s="43">
        <v>41275</v>
      </c>
      <c r="H108" s="34">
        <v>41609</v>
      </c>
      <c r="I108" s="32"/>
      <c r="J108" s="34" t="s">
        <v>490</v>
      </c>
      <c r="K108" s="34" t="s">
        <v>491</v>
      </c>
      <c r="L108" s="36"/>
      <c r="M108" s="36"/>
      <c r="N108" s="37"/>
      <c r="O108" s="44"/>
      <c r="P108" s="38">
        <v>1</v>
      </c>
      <c r="Q108" s="44"/>
      <c r="R108" s="48">
        <f>3/4</f>
        <v>0.75</v>
      </c>
      <c r="S108" s="133">
        <f t="shared" si="3"/>
        <v>4.4117647058823525E-2</v>
      </c>
      <c r="T108" s="41"/>
      <c r="U108" s="46" t="s">
        <v>492</v>
      </c>
      <c r="V108" s="82" t="s">
        <v>493</v>
      </c>
      <c r="W108" s="33"/>
      <c r="X108" s="33" t="s">
        <v>58</v>
      </c>
      <c r="Y108" s="33" t="s">
        <v>494</v>
      </c>
      <c r="Z108" s="4" t="s">
        <v>495</v>
      </c>
    </row>
    <row r="109" spans="1:26" s="4" customFormat="1" ht="245.25" customHeight="1" x14ac:dyDescent="0.2">
      <c r="A109" s="42"/>
      <c r="B109" s="15"/>
      <c r="C109" s="141"/>
      <c r="D109" s="81">
        <v>102</v>
      </c>
      <c r="E109" s="46" t="s">
        <v>496</v>
      </c>
      <c r="F109" s="32" t="s">
        <v>106</v>
      </c>
      <c r="G109" s="43">
        <v>41306</v>
      </c>
      <c r="H109" s="43">
        <v>41609</v>
      </c>
      <c r="I109" s="32"/>
      <c r="J109" s="34" t="s">
        <v>497</v>
      </c>
      <c r="K109" s="34" t="s">
        <v>498</v>
      </c>
      <c r="L109" s="36"/>
      <c r="M109" s="36"/>
      <c r="N109" s="37"/>
      <c r="O109" s="61"/>
      <c r="P109" s="38">
        <v>1</v>
      </c>
      <c r="Q109" s="61"/>
      <c r="R109" s="83">
        <f>10/12</f>
        <v>0.83333333333333337</v>
      </c>
      <c r="S109" s="133">
        <f t="shared" si="3"/>
        <v>4.9019607843137254E-2</v>
      </c>
      <c r="T109" s="41"/>
      <c r="U109" s="58" t="s">
        <v>499</v>
      </c>
      <c r="V109" s="58" t="s">
        <v>500</v>
      </c>
      <c r="W109" s="58"/>
      <c r="X109" s="58" t="s">
        <v>112</v>
      </c>
      <c r="Y109" s="58"/>
    </row>
    <row r="110" spans="1:26" s="4" customFormat="1" ht="199.5" x14ac:dyDescent="0.2">
      <c r="A110" s="42"/>
      <c r="B110" s="15"/>
      <c r="C110" s="141"/>
      <c r="D110" s="81">
        <v>103</v>
      </c>
      <c r="E110" s="33" t="s">
        <v>501</v>
      </c>
      <c r="F110" s="32" t="s">
        <v>502</v>
      </c>
      <c r="G110" s="43">
        <v>41306</v>
      </c>
      <c r="H110" s="34">
        <v>41609</v>
      </c>
      <c r="I110" s="32"/>
      <c r="J110" s="32" t="s">
        <v>503</v>
      </c>
      <c r="K110" s="32" t="s">
        <v>504</v>
      </c>
      <c r="L110" s="36"/>
      <c r="M110" s="36"/>
      <c r="N110" s="37"/>
      <c r="O110" s="44"/>
      <c r="P110" s="38">
        <v>1</v>
      </c>
      <c r="Q110" s="44"/>
      <c r="R110" s="48">
        <f>10/19</f>
        <v>0.52631578947368418</v>
      </c>
      <c r="S110" s="133">
        <f t="shared" si="3"/>
        <v>3.0959752321981421E-2</v>
      </c>
      <c r="T110" s="41"/>
      <c r="U110" s="46" t="s">
        <v>505</v>
      </c>
      <c r="V110" s="46" t="s">
        <v>506</v>
      </c>
      <c r="W110" s="84">
        <f>4050000+25970704</f>
        <v>30020704</v>
      </c>
      <c r="X110" s="46" t="s">
        <v>507</v>
      </c>
      <c r="Y110" s="33" t="s">
        <v>508</v>
      </c>
    </row>
    <row r="111" spans="1:26" s="4" customFormat="1" ht="99.75" x14ac:dyDescent="0.2">
      <c r="A111" s="42"/>
      <c r="B111" s="15"/>
      <c r="C111" s="141"/>
      <c r="D111" s="81">
        <v>104</v>
      </c>
      <c r="E111" s="85" t="s">
        <v>509</v>
      </c>
      <c r="F111" s="32" t="s">
        <v>502</v>
      </c>
      <c r="G111" s="43">
        <v>41306</v>
      </c>
      <c r="H111" s="34">
        <v>41456</v>
      </c>
      <c r="I111" s="32"/>
      <c r="J111" s="32" t="s">
        <v>510</v>
      </c>
      <c r="K111" s="32" t="s">
        <v>511</v>
      </c>
      <c r="L111" s="36"/>
      <c r="M111" s="36"/>
      <c r="N111" s="37"/>
      <c r="O111" s="38">
        <v>1</v>
      </c>
      <c r="P111" s="38"/>
      <c r="Q111" s="44"/>
      <c r="R111" s="48">
        <v>1</v>
      </c>
      <c r="S111" s="133">
        <f t="shared" si="3"/>
        <v>5.8823529411764705E-2</v>
      </c>
      <c r="T111" s="41"/>
      <c r="U111" s="33" t="s">
        <v>512</v>
      </c>
      <c r="V111" s="46" t="s">
        <v>513</v>
      </c>
      <c r="W111" s="84">
        <v>5923424</v>
      </c>
      <c r="X111" s="46" t="s">
        <v>507</v>
      </c>
      <c r="Y111" s="33"/>
    </row>
    <row r="112" spans="1:26" s="4" customFormat="1" ht="142.5" x14ac:dyDescent="0.2">
      <c r="A112" s="42"/>
      <c r="B112" s="15"/>
      <c r="C112" s="141"/>
      <c r="D112" s="81">
        <v>105</v>
      </c>
      <c r="E112" s="85" t="s">
        <v>514</v>
      </c>
      <c r="F112" s="32" t="s">
        <v>502</v>
      </c>
      <c r="G112" s="43">
        <v>41275</v>
      </c>
      <c r="H112" s="34">
        <v>41426</v>
      </c>
      <c r="I112" s="32"/>
      <c r="J112" s="32" t="s">
        <v>515</v>
      </c>
      <c r="K112" s="32" t="s">
        <v>516</v>
      </c>
      <c r="L112" s="36"/>
      <c r="M112" s="36"/>
      <c r="N112" s="37"/>
      <c r="O112" s="38">
        <v>1</v>
      </c>
      <c r="P112" s="38"/>
      <c r="Q112" s="44"/>
      <c r="R112" s="48">
        <v>1</v>
      </c>
      <c r="S112" s="133">
        <f t="shared" si="3"/>
        <v>5.8823529411764705E-2</v>
      </c>
      <c r="T112" s="41"/>
      <c r="U112" s="33" t="s">
        <v>517</v>
      </c>
      <c r="V112" s="46" t="s">
        <v>518</v>
      </c>
      <c r="W112" s="48"/>
      <c r="X112" s="46" t="s">
        <v>507</v>
      </c>
      <c r="Y112" s="86" t="s">
        <v>519</v>
      </c>
    </row>
    <row r="113" spans="1:25" s="4" customFormat="1" ht="57" x14ac:dyDescent="0.2">
      <c r="A113" s="42"/>
      <c r="B113" s="15"/>
      <c r="C113" s="141"/>
      <c r="D113" s="81">
        <v>106</v>
      </c>
      <c r="E113" s="33" t="s">
        <v>520</v>
      </c>
      <c r="F113" s="32" t="s">
        <v>502</v>
      </c>
      <c r="G113" s="43">
        <v>41365</v>
      </c>
      <c r="H113" s="34">
        <v>41518</v>
      </c>
      <c r="I113" s="32"/>
      <c r="J113" s="32" t="s">
        <v>521</v>
      </c>
      <c r="K113" s="32" t="s">
        <v>522</v>
      </c>
      <c r="L113" s="36"/>
      <c r="M113" s="36"/>
      <c r="N113" s="37"/>
      <c r="O113" s="44"/>
      <c r="P113" s="38">
        <v>1</v>
      </c>
      <c r="Q113" s="38"/>
      <c r="R113" s="48">
        <v>0.5</v>
      </c>
      <c r="S113" s="133">
        <f t="shared" si="3"/>
        <v>2.9411764705882353E-2</v>
      </c>
      <c r="T113" s="41"/>
      <c r="U113" s="33" t="s">
        <v>523</v>
      </c>
      <c r="V113" s="46" t="s">
        <v>524</v>
      </c>
      <c r="W113" s="33"/>
      <c r="X113" s="46" t="s">
        <v>507</v>
      </c>
      <c r="Y113" s="33" t="s">
        <v>525</v>
      </c>
    </row>
    <row r="114" spans="1:25" s="4" customFormat="1" ht="57" x14ac:dyDescent="0.2">
      <c r="A114" s="42"/>
      <c r="B114" s="15"/>
      <c r="C114" s="141"/>
      <c r="D114" s="81">
        <v>107</v>
      </c>
      <c r="E114" s="85" t="s">
        <v>526</v>
      </c>
      <c r="F114" s="32" t="s">
        <v>527</v>
      </c>
      <c r="G114" s="43">
        <v>41395</v>
      </c>
      <c r="H114" s="34">
        <v>41579</v>
      </c>
      <c r="I114" s="32"/>
      <c r="J114" s="32" t="s">
        <v>528</v>
      </c>
      <c r="K114" s="32" t="s">
        <v>529</v>
      </c>
      <c r="L114" s="36"/>
      <c r="M114" s="36"/>
      <c r="N114" s="37"/>
      <c r="O114" s="44"/>
      <c r="P114" s="38">
        <v>1</v>
      </c>
      <c r="Q114" s="38"/>
      <c r="R114" s="48">
        <v>0.1</v>
      </c>
      <c r="S114" s="133">
        <f t="shared" si="3"/>
        <v>5.8823529411764705E-3</v>
      </c>
      <c r="T114" s="41"/>
      <c r="U114" s="46" t="s">
        <v>530</v>
      </c>
      <c r="V114" s="46" t="s">
        <v>531</v>
      </c>
      <c r="W114" s="33"/>
      <c r="X114" s="46" t="s">
        <v>507</v>
      </c>
      <c r="Y114" s="33" t="s">
        <v>532</v>
      </c>
    </row>
    <row r="115" spans="1:25" s="4" customFormat="1" ht="85.5" x14ac:dyDescent="0.2">
      <c r="A115" s="42"/>
      <c r="B115" s="15"/>
      <c r="C115" s="141"/>
      <c r="D115" s="81">
        <v>108</v>
      </c>
      <c r="E115" s="85" t="s">
        <v>533</v>
      </c>
      <c r="F115" s="32" t="s">
        <v>527</v>
      </c>
      <c r="G115" s="43">
        <v>41306</v>
      </c>
      <c r="H115" s="34">
        <v>41609</v>
      </c>
      <c r="I115" s="32"/>
      <c r="J115" s="32" t="s">
        <v>534</v>
      </c>
      <c r="K115" s="32" t="s">
        <v>535</v>
      </c>
      <c r="L115" s="36"/>
      <c r="M115" s="36"/>
      <c r="N115" s="37"/>
      <c r="O115" s="44"/>
      <c r="P115" s="38">
        <v>1</v>
      </c>
      <c r="Q115" s="44"/>
      <c r="R115" s="48">
        <f>1/3</f>
        <v>0.33333333333333331</v>
      </c>
      <c r="S115" s="133">
        <f t="shared" si="3"/>
        <v>1.9607843137254902E-2</v>
      </c>
      <c r="T115" s="41"/>
      <c r="U115" s="33" t="s">
        <v>536</v>
      </c>
      <c r="V115" s="46" t="s">
        <v>537</v>
      </c>
      <c r="W115" s="87">
        <v>11971499</v>
      </c>
      <c r="X115" s="46" t="s">
        <v>507</v>
      </c>
      <c r="Y115" s="46" t="s">
        <v>538</v>
      </c>
    </row>
    <row r="116" spans="1:25" ht="14.25" customHeight="1" x14ac:dyDescent="0.25">
      <c r="B116" s="89" t="s">
        <v>556</v>
      </c>
      <c r="D116" s="5"/>
      <c r="E116" s="90"/>
      <c r="F116" s="5"/>
      <c r="G116" s="5"/>
      <c r="H116" s="5"/>
      <c r="I116" s="5"/>
      <c r="J116" s="90"/>
      <c r="K116" s="91" t="s">
        <v>557</v>
      </c>
      <c r="L116" s="5"/>
      <c r="M116" s="90"/>
      <c r="N116" s="90"/>
      <c r="O116" s="5"/>
      <c r="P116" s="90"/>
      <c r="Q116" s="92"/>
      <c r="R116" s="93"/>
      <c r="W116" s="1"/>
      <c r="Y116" s="94"/>
    </row>
    <row r="117" spans="1:25" ht="12" customHeight="1" x14ac:dyDescent="0.25">
      <c r="B117" s="95" t="s">
        <v>558</v>
      </c>
      <c r="C117" s="5"/>
      <c r="D117" s="5"/>
      <c r="E117" s="90"/>
      <c r="F117" s="5"/>
      <c r="G117" s="5"/>
      <c r="H117" s="5"/>
      <c r="I117" s="5"/>
      <c r="J117" s="90"/>
      <c r="K117" s="96" t="s">
        <v>559</v>
      </c>
      <c r="L117" s="97"/>
      <c r="M117" s="98"/>
      <c r="N117" s="98"/>
      <c r="O117" s="97"/>
      <c r="P117" s="98"/>
      <c r="Q117" s="99"/>
      <c r="R117" s="100"/>
      <c r="S117" s="101"/>
      <c r="T117" s="102"/>
      <c r="U117" s="103"/>
      <c r="V117" s="103"/>
      <c r="W117" s="102"/>
      <c r="X117" s="102"/>
      <c r="Y117" s="104"/>
    </row>
    <row r="118" spans="1:25" ht="15" x14ac:dyDescent="0.25">
      <c r="B118" s="105"/>
      <c r="C118" s="5"/>
      <c r="D118" s="5"/>
      <c r="E118" s="90"/>
      <c r="F118" s="5"/>
      <c r="G118" s="5"/>
      <c r="H118" s="5"/>
      <c r="I118" s="5"/>
      <c r="J118" s="90"/>
      <c r="K118" s="96" t="s">
        <v>560</v>
      </c>
      <c r="L118" s="97"/>
      <c r="M118" s="98"/>
      <c r="N118" s="98"/>
      <c r="O118" s="97"/>
      <c r="P118" s="98"/>
      <c r="Q118" s="99"/>
      <c r="R118" s="100"/>
      <c r="S118" s="101"/>
      <c r="T118" s="102"/>
      <c r="U118" s="103"/>
      <c r="V118" s="103"/>
      <c r="W118" s="102"/>
      <c r="X118" s="102"/>
      <c r="Y118" s="104"/>
    </row>
    <row r="119" spans="1:25" ht="15.75" thickBot="1" x14ac:dyDescent="0.3">
      <c r="B119" s="106"/>
      <c r="C119" s="107"/>
      <c r="D119" s="108"/>
      <c r="E119" s="109"/>
      <c r="F119" s="108"/>
      <c r="G119" s="108"/>
      <c r="H119" s="108"/>
      <c r="I119" s="108"/>
      <c r="J119" s="109"/>
      <c r="K119" s="110" t="s">
        <v>561</v>
      </c>
      <c r="L119" s="108"/>
      <c r="M119" s="109"/>
      <c r="N119" s="109"/>
      <c r="O119" s="108"/>
      <c r="P119" s="109"/>
      <c r="Q119" s="111"/>
      <c r="R119" s="112"/>
      <c r="S119" s="113"/>
      <c r="T119" s="107"/>
      <c r="U119" s="114"/>
      <c r="V119" s="114"/>
      <c r="W119" s="1"/>
      <c r="X119" s="107"/>
      <c r="Y119" s="94"/>
    </row>
    <row r="120" spans="1:25" x14ac:dyDescent="0.2">
      <c r="W120" s="115"/>
      <c r="Y120" s="115"/>
    </row>
    <row r="127" spans="1:25" ht="29.25" hidden="1" customHeight="1" x14ac:dyDescent="0.2">
      <c r="D127" s="147" t="s">
        <v>8</v>
      </c>
      <c r="E127" s="147"/>
      <c r="F127" s="147" t="s">
        <v>9</v>
      </c>
      <c r="G127" s="147" t="s">
        <v>10</v>
      </c>
      <c r="H127" s="147"/>
      <c r="I127" s="147"/>
      <c r="J127" s="148" t="s">
        <v>11</v>
      </c>
      <c r="K127" s="149" t="s">
        <v>12</v>
      </c>
    </row>
    <row r="128" spans="1:25" ht="15.75" hidden="1" customHeight="1" x14ac:dyDescent="0.2">
      <c r="D128" s="116" t="s">
        <v>22</v>
      </c>
      <c r="E128" s="116" t="s">
        <v>23</v>
      </c>
      <c r="F128" s="147"/>
      <c r="G128" s="28" t="s">
        <v>24</v>
      </c>
      <c r="H128" s="116" t="s">
        <v>25</v>
      </c>
      <c r="I128" s="116" t="s">
        <v>26</v>
      </c>
      <c r="J128" s="148"/>
      <c r="K128" s="149"/>
    </row>
    <row r="129" spans="1:26" s="6" customFormat="1" ht="38.25" hidden="1" x14ac:dyDescent="0.2">
      <c r="A129" s="1"/>
      <c r="B129" s="2"/>
      <c r="C129" s="1"/>
      <c r="D129" s="117">
        <v>42</v>
      </c>
      <c r="E129" s="118" t="s">
        <v>562</v>
      </c>
      <c r="F129" s="117" t="s">
        <v>239</v>
      </c>
      <c r="G129" s="119">
        <v>41306</v>
      </c>
      <c r="H129" s="120">
        <v>41609</v>
      </c>
      <c r="I129" s="117"/>
      <c r="J129" s="135">
        <v>1</v>
      </c>
      <c r="K129" s="138" t="s">
        <v>563</v>
      </c>
      <c r="M129" s="4"/>
      <c r="N129" s="7"/>
      <c r="O129" s="7"/>
      <c r="P129" s="7"/>
      <c r="Q129" s="7"/>
      <c r="R129" s="8"/>
      <c r="S129" s="4"/>
      <c r="T129" s="1"/>
      <c r="U129" s="9"/>
      <c r="V129" s="9"/>
      <c r="W129" s="3"/>
      <c r="X129" s="1"/>
      <c r="Y129" s="3"/>
      <c r="Z129" s="1"/>
    </row>
    <row r="130" spans="1:26" s="6" customFormat="1" ht="25.5" hidden="1" x14ac:dyDescent="0.2">
      <c r="A130" s="1"/>
      <c r="B130" s="2"/>
      <c r="C130" s="1"/>
      <c r="D130" s="117">
        <v>43</v>
      </c>
      <c r="E130" s="118" t="s">
        <v>564</v>
      </c>
      <c r="F130" s="117" t="s">
        <v>239</v>
      </c>
      <c r="G130" s="119">
        <v>41365</v>
      </c>
      <c r="H130" s="120">
        <v>41609</v>
      </c>
      <c r="I130" s="117"/>
      <c r="J130" s="136"/>
      <c r="K130" s="139"/>
      <c r="M130" s="4"/>
      <c r="N130" s="7"/>
      <c r="O130" s="7"/>
      <c r="P130" s="7"/>
      <c r="Q130" s="7"/>
      <c r="R130" s="8"/>
      <c r="S130" s="4"/>
      <c r="T130" s="1"/>
      <c r="U130" s="9"/>
      <c r="V130" s="9"/>
      <c r="W130" s="3"/>
      <c r="X130" s="1"/>
      <c r="Y130" s="3"/>
      <c r="Z130" s="1"/>
    </row>
    <row r="131" spans="1:26" s="6" customFormat="1" ht="38.25" hidden="1" x14ac:dyDescent="0.2">
      <c r="A131" s="1"/>
      <c r="B131" s="2"/>
      <c r="C131" s="1"/>
      <c r="D131" s="117">
        <v>44</v>
      </c>
      <c r="E131" s="118" t="s">
        <v>565</v>
      </c>
      <c r="F131" s="117" t="s">
        <v>251</v>
      </c>
      <c r="G131" s="119">
        <v>41518</v>
      </c>
      <c r="H131" s="120">
        <v>41609</v>
      </c>
      <c r="I131" s="117"/>
      <c r="J131" s="137"/>
      <c r="K131" s="140"/>
      <c r="M131" s="4"/>
      <c r="N131" s="7"/>
      <c r="O131" s="7"/>
      <c r="P131" s="7"/>
      <c r="Q131" s="7"/>
      <c r="R131" s="8"/>
      <c r="S131" s="4"/>
      <c r="T131" s="1"/>
      <c r="U131" s="9"/>
      <c r="V131" s="9"/>
      <c r="W131" s="3"/>
      <c r="X131" s="1"/>
      <c r="Y131" s="3"/>
      <c r="Z131" s="1"/>
    </row>
    <row r="132" spans="1:26" s="6" customFormat="1" hidden="1" x14ac:dyDescent="0.2">
      <c r="A132" s="1"/>
      <c r="B132" s="2"/>
      <c r="C132" s="1"/>
      <c r="D132" s="1"/>
      <c r="E132" s="3"/>
      <c r="F132" s="1"/>
      <c r="G132" s="4"/>
      <c r="H132" s="1"/>
      <c r="I132" s="1"/>
      <c r="J132" s="3"/>
      <c r="K132" s="5"/>
      <c r="M132" s="4"/>
      <c r="N132" s="7"/>
      <c r="O132" s="7"/>
      <c r="P132" s="7"/>
      <c r="Q132" s="7"/>
      <c r="R132" s="8"/>
      <c r="S132" s="4"/>
      <c r="T132" s="1"/>
      <c r="U132" s="9"/>
      <c r="V132" s="9"/>
      <c r="W132" s="3"/>
      <c r="X132" s="1"/>
      <c r="Y132" s="3"/>
      <c r="Z132" s="1"/>
    </row>
    <row r="133" spans="1:26" s="6" customFormat="1" hidden="1" x14ac:dyDescent="0.2">
      <c r="A133" s="1"/>
      <c r="B133" s="2"/>
      <c r="C133" s="1"/>
      <c r="D133" s="1"/>
      <c r="E133" s="3"/>
      <c r="F133" s="1"/>
      <c r="G133" s="4"/>
      <c r="H133" s="1"/>
      <c r="I133" s="1"/>
      <c r="J133" s="3"/>
      <c r="K133" s="5"/>
      <c r="M133" s="4"/>
      <c r="N133" s="7"/>
      <c r="O133" s="7"/>
      <c r="P133" s="7"/>
      <c r="Q133" s="7"/>
      <c r="R133" s="8"/>
      <c r="S133" s="4"/>
      <c r="T133" s="1"/>
      <c r="U133" s="9"/>
      <c r="V133" s="9"/>
      <c r="W133" s="3"/>
      <c r="X133" s="1"/>
      <c r="Y133" s="3"/>
      <c r="Z133" s="1"/>
    </row>
  </sheetData>
  <mergeCells count="38">
    <mergeCell ref="B2:F2"/>
    <mergeCell ref="G2:V2"/>
    <mergeCell ref="W2:Y2"/>
    <mergeCell ref="B4:D4"/>
    <mergeCell ref="E4:F4"/>
    <mergeCell ref="O4:T4"/>
    <mergeCell ref="B6:B7"/>
    <mergeCell ref="C6:C7"/>
    <mergeCell ref="D6:E6"/>
    <mergeCell ref="F6:F7"/>
    <mergeCell ref="G6:I6"/>
    <mergeCell ref="C21:C33"/>
    <mergeCell ref="E26:E29"/>
    <mergeCell ref="E31:E33"/>
    <mergeCell ref="K6:K7"/>
    <mergeCell ref="L6:N6"/>
    <mergeCell ref="J6:J7"/>
    <mergeCell ref="V6:V7"/>
    <mergeCell ref="W6:W7"/>
    <mergeCell ref="X6:X7"/>
    <mergeCell ref="Y6:Y7"/>
    <mergeCell ref="C8:C20"/>
    <mergeCell ref="O6:Q6"/>
    <mergeCell ref="R6:S6"/>
    <mergeCell ref="T6:T7"/>
    <mergeCell ref="U6:U7"/>
    <mergeCell ref="J129:J131"/>
    <mergeCell ref="K129:K131"/>
    <mergeCell ref="C34:C37"/>
    <mergeCell ref="J92:J94"/>
    <mergeCell ref="K92:K94"/>
    <mergeCell ref="C99:C115"/>
    <mergeCell ref="C38:C98"/>
    <mergeCell ref="D127:E127"/>
    <mergeCell ref="F127:F128"/>
    <mergeCell ref="G127:I127"/>
    <mergeCell ref="J127:J128"/>
    <mergeCell ref="K127:K128"/>
  </mergeCells>
  <hyperlinks>
    <hyperlink ref="U34" r:id="rId1" display="www.contratos.gov.co _x000a_"/>
    <hyperlink ref="U35" r:id="rId2"/>
  </hyperlinks>
  <pageMargins left="0.70866141732283472" right="0.70866141732283472" top="0.74803149606299213" bottom="0.74803149606299213" header="0.31496062992125984" footer="0.31496062992125984"/>
  <pageSetup paperSize="14" scale="35"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D11" sqref="D11"/>
    </sheetView>
  </sheetViews>
  <sheetFormatPr baseColWidth="10" defaultRowHeight="12.75" x14ac:dyDescent="0.2"/>
  <cols>
    <col min="1" max="1" width="30.85546875" customWidth="1"/>
    <col min="2" max="6" width="37" customWidth="1"/>
  </cols>
  <sheetData>
    <row r="1" spans="1:6" ht="18" x14ac:dyDescent="0.25">
      <c r="B1" s="168" t="s">
        <v>566</v>
      </c>
      <c r="C1" s="168"/>
      <c r="D1" s="168"/>
      <c r="E1" s="168"/>
      <c r="F1" s="168"/>
    </row>
    <row r="2" spans="1:6" x14ac:dyDescent="0.2">
      <c r="A2" s="121"/>
      <c r="B2" s="122"/>
      <c r="C2" s="122"/>
      <c r="D2" s="122"/>
      <c r="E2" s="122"/>
      <c r="F2" s="122"/>
    </row>
    <row r="3" spans="1:6" ht="46.5" x14ac:dyDescent="0.35">
      <c r="A3" s="123"/>
      <c r="B3" s="124" t="s">
        <v>567</v>
      </c>
      <c r="C3" s="124" t="s">
        <v>568</v>
      </c>
      <c r="D3" s="124" t="s">
        <v>569</v>
      </c>
      <c r="E3" s="124" t="s">
        <v>570</v>
      </c>
      <c r="F3" s="124" t="s">
        <v>571</v>
      </c>
    </row>
    <row r="4" spans="1:6" ht="232.5" x14ac:dyDescent="0.2">
      <c r="A4" s="124" t="s">
        <v>572</v>
      </c>
      <c r="B4" s="125" t="s">
        <v>35</v>
      </c>
      <c r="C4" s="125" t="s">
        <v>98</v>
      </c>
      <c r="D4" s="125" t="s">
        <v>160</v>
      </c>
      <c r="E4" s="125" t="s">
        <v>188</v>
      </c>
      <c r="F4" s="125" t="s">
        <v>434</v>
      </c>
    </row>
    <row r="5" spans="1:6" ht="46.5" x14ac:dyDescent="0.2">
      <c r="A5" s="126" t="s">
        <v>573</v>
      </c>
      <c r="B5" s="127">
        <v>13</v>
      </c>
      <c r="C5" s="127">
        <v>13</v>
      </c>
      <c r="D5" s="127">
        <v>4</v>
      </c>
      <c r="E5" s="128">
        <v>61</v>
      </c>
      <c r="F5" s="127">
        <v>17</v>
      </c>
    </row>
    <row r="6" spans="1:6" ht="46.5" x14ac:dyDescent="0.2">
      <c r="A6" s="129" t="s">
        <v>574</v>
      </c>
      <c r="B6" s="130">
        <v>0.5</v>
      </c>
      <c r="C6" s="130">
        <v>0.62709999999999999</v>
      </c>
      <c r="D6" s="130">
        <v>0.64</v>
      </c>
      <c r="E6" s="130">
        <v>0.6895</v>
      </c>
      <c r="F6" s="130">
        <v>0.59360000000000002</v>
      </c>
    </row>
    <row r="8" spans="1:6" ht="19.5" x14ac:dyDescent="0.2">
      <c r="A8" s="131" t="s">
        <v>575</v>
      </c>
      <c r="B8" s="132">
        <f>AVERAGE(B6:F6)</f>
        <v>0.61003999999999992</v>
      </c>
    </row>
    <row r="15" spans="1:6" ht="18" x14ac:dyDescent="0.2">
      <c r="A15" s="134" t="s">
        <v>576</v>
      </c>
      <c r="B15" s="134" t="s">
        <v>577</v>
      </c>
    </row>
    <row r="16" spans="1:6" ht="85.5" x14ac:dyDescent="0.2">
      <c r="A16" s="67" t="s">
        <v>161</v>
      </c>
      <c r="B16" s="67" t="s">
        <v>166</v>
      </c>
    </row>
    <row r="17" spans="1:2" ht="71.25" x14ac:dyDescent="0.2">
      <c r="A17" s="67" t="s">
        <v>168</v>
      </c>
      <c r="B17" s="64" t="s">
        <v>174</v>
      </c>
    </row>
    <row r="18" spans="1:2" ht="71.25" x14ac:dyDescent="0.2">
      <c r="A18" s="67" t="s">
        <v>177</v>
      </c>
      <c r="B18" s="67" t="s">
        <v>182</v>
      </c>
    </row>
    <row r="19" spans="1:2" ht="71.25" x14ac:dyDescent="0.2">
      <c r="A19" s="67" t="s">
        <v>183</v>
      </c>
      <c r="B19" s="67" t="s">
        <v>186</v>
      </c>
    </row>
  </sheetData>
  <mergeCells count="1">
    <mergeCell ref="B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3° SEGUIMIENTO JULIO-SEPT</vt:lpstr>
      <vt:lpstr>CONSOLIDADO</vt:lpstr>
      <vt:lpstr>'3° SEGUIMIENTO JULIO-SEPT'!Área_de_impresión</vt:lpstr>
      <vt:lpstr>'3° SEGUIMIENTO JULIO-SEPT'!Títulos_a_imprimir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LOPEZ MESA</dc:creator>
  <cp:lastModifiedBy>FTrellez</cp:lastModifiedBy>
  <cp:lastPrinted>2013-12-10T19:17:40Z</cp:lastPrinted>
  <dcterms:created xsi:type="dcterms:W3CDTF">2013-12-07T17:41:44Z</dcterms:created>
  <dcterms:modified xsi:type="dcterms:W3CDTF">2013-12-16T21:45:15Z</dcterms:modified>
</cp:coreProperties>
</file>