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0" windowHeight="7370" tabRatio="546"/>
  </bookViews>
  <sheets>
    <sheet name="DESEMPEÑO INDICADORES" sheetId="5" r:id="rId1"/>
    <sheet name="Seguimiento Indicadores SIG" sheetId="3" r:id="rId2"/>
    <sheet name="Control de cambios" sheetId="16" r:id="rId3"/>
    <sheet name="Resumen seguimiento 31-05-2021" sheetId="13" state="hidden" r:id="rId4"/>
    <sheet name="Resumen seguimiento 30-06-2021" sheetId="14" state="hidden" r:id="rId5"/>
    <sheet name="Resumen seguimiento 30-06-2 (2" sheetId="15" state="hidden" r:id="rId6"/>
    <sheet name="Desempeño por dependencia" sheetId="12" state="hidden" r:id="rId7"/>
    <sheet name="Hoja2" sheetId="2" state="hidden" r:id="rId8"/>
  </sheets>
  <definedNames>
    <definedName name="_xlnm._FilterDatabase" localSheetId="1" hidden="1">'Seguimiento Indicadores SIG'!$A$11:$AJ$101</definedName>
    <definedName name="_xlnm.Print_Area" localSheetId="0">'DESEMPEÑO INDICADORES'!$A$1:$I$24</definedName>
    <definedName name="_xlnm.Print_Area" localSheetId="1">'Seguimiento Indicadores SIG'!$A$1:$AJ$104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54" i="3" l="1"/>
  <c r="E7" i="5" l="1"/>
  <c r="H7" i="5" l="1"/>
  <c r="H8" i="5"/>
  <c r="H9" i="5"/>
  <c r="H10" i="5"/>
  <c r="H11" i="5"/>
  <c r="H12" i="5"/>
  <c r="H13" i="5"/>
  <c r="H14" i="5"/>
  <c r="H15" i="5"/>
  <c r="H16" i="5"/>
  <c r="H17" i="5"/>
  <c r="H18" i="5"/>
  <c r="H19" i="5"/>
  <c r="H20" i="5"/>
  <c r="H6" i="5"/>
  <c r="F23" i="5"/>
  <c r="AJ100" i="3"/>
  <c r="D23" i="5"/>
  <c r="AJ88" i="3"/>
  <c r="G10" i="5" s="1"/>
  <c r="AJ86" i="3"/>
  <c r="AJ79" i="3"/>
  <c r="AJ74" i="3"/>
  <c r="AJ72" i="3"/>
  <c r="AJ70" i="3"/>
  <c r="G16" i="5" s="1"/>
  <c r="AJ65" i="3"/>
  <c r="AJ64" i="3"/>
  <c r="E6" i="5" s="1"/>
  <c r="AJ62" i="3"/>
  <c r="AJ61" i="3"/>
  <c r="AJ60" i="3"/>
  <c r="E11" i="5"/>
  <c r="AJ48" i="3"/>
  <c r="AJ47" i="3"/>
  <c r="AJ46" i="3"/>
  <c r="AJ45" i="3"/>
  <c r="AJ43" i="3"/>
  <c r="AJ42" i="3"/>
  <c r="AJ36" i="3"/>
  <c r="AJ35" i="3"/>
  <c r="AJ23" i="3"/>
  <c r="AJ20" i="3"/>
  <c r="AJ19" i="3"/>
  <c r="AJ18" i="3"/>
  <c r="AJ17" i="3"/>
  <c r="E12" i="5" s="1"/>
  <c r="AJ16" i="3"/>
  <c r="AJ15" i="3"/>
  <c r="H23" i="5" l="1"/>
  <c r="G12" i="5"/>
  <c r="E9" i="5"/>
  <c r="E18" i="5"/>
  <c r="AJ14" i="3"/>
  <c r="G18" i="5" s="1"/>
  <c r="AJ33" i="3" l="1"/>
  <c r="AJ83" i="3"/>
  <c r="E20" i="5" s="1"/>
  <c r="AJ44" i="3" l="1"/>
  <c r="AJ30" i="3"/>
  <c r="G11" i="5" s="1"/>
  <c r="AJ41" i="3"/>
  <c r="AJ78" i="3" l="1"/>
  <c r="G6" i="5" s="1"/>
  <c r="AJ66" i="3"/>
  <c r="G17" i="5" s="1"/>
  <c r="AJ56" i="3"/>
  <c r="E13" i="5" s="1"/>
  <c r="AJ50" i="3"/>
  <c r="G13" i="5" s="1"/>
  <c r="AJ76" i="3" l="1"/>
  <c r="AJ58" i="3"/>
  <c r="AJ59" i="3"/>
  <c r="AJ75" i="3"/>
  <c r="G9" i="5" l="1"/>
  <c r="AJ103" i="3"/>
  <c r="G23" i="5" l="1"/>
  <c r="E23" i="5"/>
  <c r="B3" i="12"/>
  <c r="B9" i="12"/>
  <c r="B8" i="12"/>
  <c r="B7" i="12"/>
  <c r="B6" i="12"/>
  <c r="B11" i="12" l="1"/>
  <c r="C4" i="12" l="1"/>
  <c r="C3" i="12" l="1"/>
  <c r="C5" i="12" l="1"/>
  <c r="C6" i="12" l="1"/>
  <c r="C9" i="12"/>
  <c r="C8" i="12"/>
  <c r="C7" i="12"/>
  <c r="C11" i="12" l="1"/>
</calcChain>
</file>

<file path=xl/sharedStrings.xml><?xml version="1.0" encoding="utf-8"?>
<sst xmlns="http://schemas.openxmlformats.org/spreadsheetml/2006/main" count="1855" uniqueCount="650">
  <si>
    <t>Trimestral</t>
  </si>
  <si>
    <t>Semestral</t>
  </si>
  <si>
    <t>Terminación liquidaciones forzosas administrativas</t>
  </si>
  <si>
    <t>Mensual</t>
  </si>
  <si>
    <t>Notificaciones Realizadas</t>
  </si>
  <si>
    <t>Bimestral</t>
  </si>
  <si>
    <t>Ahorro Presupuestal</t>
  </si>
  <si>
    <t>Actividades del Sistema de Estímulos BS</t>
  </si>
  <si>
    <t>Cumplimiento del Programa de Ahorro y uso Eficiente del Agua</t>
  </si>
  <si>
    <t>Cumplimiento del Programa de Ahorro y uso Eficiente de la Energía</t>
  </si>
  <si>
    <t>Tolerancia Inferior</t>
  </si>
  <si>
    <t>Tolerancia Superior</t>
  </si>
  <si>
    <t>Meta</t>
  </si>
  <si>
    <t>Tendencia</t>
  </si>
  <si>
    <t>Indicador</t>
  </si>
  <si>
    <t>Febrero</t>
  </si>
  <si>
    <t>Marzo</t>
  </si>
  <si>
    <t>Abril</t>
  </si>
  <si>
    <t>Mayo</t>
  </si>
  <si>
    <t>Junio</t>
  </si>
  <si>
    <t>Julio</t>
  </si>
  <si>
    <t>Agosto</t>
  </si>
  <si>
    <t>Septiembre</t>
  </si>
  <si>
    <t>Octubre</t>
  </si>
  <si>
    <t>Noviembre</t>
  </si>
  <si>
    <t>Diciembre</t>
  </si>
  <si>
    <t>Si</t>
  </si>
  <si>
    <t>No</t>
  </si>
  <si>
    <t>Control de Legalidad Liquidaciones Voluntarias</t>
  </si>
  <si>
    <t>Actualización de Medios Electrónicos</t>
  </si>
  <si>
    <t>Cumplimiento Legal Ambiental</t>
  </si>
  <si>
    <t>Enero</t>
  </si>
  <si>
    <t xml:space="preserve">Proceso </t>
  </si>
  <si>
    <t>Control Interno</t>
  </si>
  <si>
    <t>Gestión Documental</t>
  </si>
  <si>
    <t>Gestión Jurídica</t>
  </si>
  <si>
    <t>Número</t>
  </si>
  <si>
    <t>Ficha tecnica indicador</t>
  </si>
  <si>
    <t>Desactualizado</t>
  </si>
  <si>
    <t xml:space="preserve">Eficacia </t>
  </si>
  <si>
    <t>El indicador cumple con la meta</t>
  </si>
  <si>
    <t>EL indicador se encunetra entre la tolerancia inferior y la meta, se debe generar Autocontrol</t>
  </si>
  <si>
    <t xml:space="preserve"> El inidcador Incumple  con la meta, se debe generar acción de mejora</t>
  </si>
  <si>
    <t xml:space="preserve">Actualizado </t>
  </si>
  <si>
    <t>Responsable</t>
  </si>
  <si>
    <t>Objetivo Estratégico</t>
  </si>
  <si>
    <t>1. Modelo de gestión
Definir e implementar un modelo de supervisión basado en la gestión de riesgos, prospectivo, participativo y efectivo, que redunde en la sostenibilidad y avance de la economía solidaria.</t>
  </si>
  <si>
    <t>2. Gestión por procesos y proyectos
Fortalecer la gestión por procesos, estandarizados e interdependientes, y por proyectos, para una prestación ágil, flexible y segura de servicios, mediante la mejora continua y la apropiación de las TIC.</t>
  </si>
  <si>
    <t>3. Capital humano competente
Fomentar y desarrollar capacidades y competencias para contar con un capital humano, altamente calificado y motivado, que aporte a la transformación institucional y a la materialización de las líneas de acción que consoliden los cambios.</t>
  </si>
  <si>
    <t>4. Gobernanza del dato
Fomentar el uso co-creador de los datos para la producción continua de información y conocimiento, que faciliten la toma de decisiones y el liderazgo sectorial.</t>
  </si>
  <si>
    <t>5. Política pública y regulación
Diseñar e impulsar iniciativas de política pública y generar regulación y doctrina unificadora para apoyar la gestión de la supervisión integral y el desarrollo del sector.</t>
  </si>
  <si>
    <t>6. Posicionamiento institucional
Definir e implementar acciones que permitan visibilizar la gestión de la Supersolidaria, con el fin de incrementar sus recursos de autoridad y legitimidad en el sector, haciendo explícito su aporte al posicionamiento y avance de la economía solidaria.</t>
  </si>
  <si>
    <t xml:space="preserve">7. Transformación digital
Optimizar la gestión y operación a través del uso de las TIC y su continua evolución, para satisfacer las necesidades y expectativas de las organizaciones, sus asociados, las demás entidades del sector y los ciudadanos en general.
 </t>
  </si>
  <si>
    <t>8. Implementación mejores prácticas
Adoptar modelos de gestión dirigidos a implementar prácticas que impacten positivamente el ambiente, las personas, la información y el desarrollo administrativo, aportando al cumplimiento de los requisitos aplicables y otros requisitos que la Entidad suscriba.</t>
  </si>
  <si>
    <t>Mabel Astrid Neira Yepes</t>
  </si>
  <si>
    <t>Traslado de informes a organizaciones solidarias visitadas</t>
  </si>
  <si>
    <t>Tipo</t>
  </si>
  <si>
    <t>(No. revisiones efectuadas/No. entidades que remitieron información de Asamblea)*100</t>
  </si>
  <si>
    <t>Eficacia</t>
  </si>
  <si>
    <t>Efectividad</t>
  </si>
  <si>
    <t>Eficiencia</t>
  </si>
  <si>
    <t>Estructura</t>
  </si>
  <si>
    <t>Gestión</t>
  </si>
  <si>
    <t>Proceso</t>
  </si>
  <si>
    <t>Resultado</t>
  </si>
  <si>
    <t>Producto</t>
  </si>
  <si>
    <t>(Número de visitas de inspeccion realizadas / Número de visitas de inspección programadas)*100</t>
  </si>
  <si>
    <t>(No. Actos Administrativos Expedidos en el Periodo/ Total de Actos Administrativos para expedir en el periodo)*100%</t>
  </si>
  <si>
    <t>(No. notificaciones realizadas/No. resoluciones recibidas mes anterior)*100</t>
  </si>
  <si>
    <t>[(A-B)/A]*100= IEFP  donde A= Presupuesto Asignado/No. Adquisiciones Programadas y B= Presupuesto Ejecutado/No. Adquisiciones Ejecutadas</t>
  </si>
  <si>
    <t>(Presupuesto inversión comprometido/Presupuesto inversión aprobado)*100</t>
  </si>
  <si>
    <t>No. de capacitaciones del plan realizadas / No. de capacitaciones programadas x 100</t>
  </si>
  <si>
    <t>(No. de actualizaciones realizadas/No. de actualizaciones de medios electrónicos solicitadas)*100</t>
  </si>
  <si>
    <t>(Actividades ejecutadas AGUA / Actividades programadas AGUA) *100%</t>
  </si>
  <si>
    <t>SEGUIMIENTO A LOS INDICADORES DE GESTIÓN DE LA SUPERSOLIDARIA</t>
  </si>
  <si>
    <t>EFICACIA TOTAL</t>
  </si>
  <si>
    <t>Tipo de Proceso</t>
  </si>
  <si>
    <t># Indicadores</t>
  </si>
  <si>
    <t>[(#ddas año actual - #ddas año anterior) / #ddas año anterior]*100%</t>
  </si>
  <si>
    <t>Frecuencia:</t>
  </si>
  <si>
    <t>No reporta</t>
  </si>
  <si>
    <t>Observaciones</t>
  </si>
  <si>
    <t>X</t>
  </si>
  <si>
    <t>Fecha de seguimiento:</t>
  </si>
  <si>
    <t xml:space="preserve">Fecha de corte: </t>
  </si>
  <si>
    <t>Generar Autocontrol</t>
  </si>
  <si>
    <t>Numero</t>
  </si>
  <si>
    <t>(Requisitos legales con un cumplimiento ≥80% / Requisitos legales identificados)*100</t>
  </si>
  <si>
    <t>Dependencia</t>
  </si>
  <si>
    <t>Despacho</t>
  </si>
  <si>
    <t>Oficina Asesora Juridica</t>
  </si>
  <si>
    <t>Oficina de Control Interno</t>
  </si>
  <si>
    <t>Oficina de Planeación y Sistemas</t>
  </si>
  <si>
    <t>Secretaria General</t>
  </si>
  <si>
    <t>Delegatura para la supervisión de la actividad financiera en el coperativismo</t>
  </si>
  <si>
    <t>Delegatura para la supervisión del ahorro y la forma asociativa soldaria.</t>
  </si>
  <si>
    <t>Indicadores</t>
  </si>
  <si>
    <t>Total</t>
  </si>
  <si>
    <t>Visita In - Situ, Promedio Días Informes de Visita, indicadores de la politica de prevencion del daño antijuridico (4).</t>
  </si>
  <si>
    <t>Cobertura Visitas de Inspeccion, Traslado de informes a organizaciones solidarias visitadas.</t>
  </si>
  <si>
    <t>Evaluación a las repuestas a los informes de visitas de inspección a las organizaciones vigiladas visita.</t>
  </si>
  <si>
    <t>Cesión de Multas y Contribuciones Través de Contrato CISA S.A., Actos Administrativos Recurridos</t>
  </si>
  <si>
    <t>DESEMPEÑO POR AREA</t>
  </si>
  <si>
    <t>Indicadores no reportados</t>
  </si>
  <si>
    <t>Indicadores que no cumplen con la meta</t>
  </si>
  <si>
    <r>
      <t xml:space="preserve">Resultado indicador plan de acción anual 2020:a corte 30 de junio: 43%/ Mejoramiento Continuo: Indicadores Consumo de agua: No reporta; Indicador Cumplimiento legal ambiental: no reporta. </t>
    </r>
    <r>
      <rPr>
        <b/>
        <sz val="11"/>
        <color theme="1"/>
        <rFont val="Calibri"/>
        <family val="2"/>
        <scheme val="minor"/>
      </rPr>
      <t>INDICADORES INACTIVADOS POR PANDEMIA:</t>
    </r>
    <r>
      <rPr>
        <sz val="11"/>
        <color theme="1"/>
        <rFont val="Calibri"/>
        <family val="2"/>
        <scheme val="minor"/>
      </rPr>
      <t xml:space="preserve"> Mantenimientos, Consumo de papel utilizado en impresoras de la Entidad, Interrupción de Servicio de Impresión.</t>
    </r>
  </si>
  <si>
    <t xml:space="preserve">RESUMEN SEGUIMIENTO INDICADORES DE GESTIÓN </t>
  </si>
  <si>
    <t>Generar Acción preventiva</t>
  </si>
  <si>
    <t>Ausentismo</t>
  </si>
  <si>
    <t>Frecuencia de Accidentalidad</t>
  </si>
  <si>
    <t>Severidad de accidentalidad</t>
  </si>
  <si>
    <t>Consumo de Energia Percapita</t>
  </si>
  <si>
    <t>Disponibilidad de aplicativos para prestacion de servicios misionales</t>
  </si>
  <si>
    <t>Disponibilidad de servicio esigna</t>
  </si>
  <si>
    <t>Oportunidad a la respuesta a las solicitudes de soporte técnico</t>
  </si>
  <si>
    <t>solicitudes solucionadas</t>
  </si>
  <si>
    <t>Consultas atendidas</t>
  </si>
  <si>
    <t xml:space="preserve"> Direccionamientos erróneos</t>
  </si>
  <si>
    <t xml:space="preserve">Gestión de hallazgos producto de inspecciones al  Archivo Central </t>
  </si>
  <si>
    <t>Solicitudes solucionadas</t>
  </si>
  <si>
    <t>Estratégia</t>
  </si>
  <si>
    <t>Politica MIPG</t>
  </si>
  <si>
    <t>Nombre Indicador</t>
  </si>
  <si>
    <t xml:space="preserve">Descripción </t>
  </si>
  <si>
    <t>Área</t>
  </si>
  <si>
    <t>Cargo responsable</t>
  </si>
  <si>
    <t>Formula matemática</t>
  </si>
  <si>
    <t>Frecuencia de medición</t>
  </si>
  <si>
    <t>Linea Base</t>
  </si>
  <si>
    <t>Control Disciplinario</t>
  </si>
  <si>
    <t>Desarrollar o adaptar herramientas de analítica para la generación de alertas tempranas o preventivas.</t>
  </si>
  <si>
    <t xml:space="preserve">Política Integridad </t>
  </si>
  <si>
    <t>Gestion de procesos disciplinarios</t>
  </si>
  <si>
    <t xml:space="preserve">conocer el porcentaje de procesos disciplinarios gestionados durante el periodo evaluable </t>
  </si>
  <si>
    <t>Secretaría General</t>
  </si>
  <si>
    <t>Liliana Paola Negrete Narvaez</t>
  </si>
  <si>
    <t>Profesional Especializado</t>
  </si>
  <si>
    <t xml:space="preserve">total de número de procesos disciplinarios evaluados, remitidos por competencia y/o cerrados / Número de procesos disciplinarios aperturados multiplicado x 100   </t>
  </si>
  <si>
    <t>Porcentaje</t>
  </si>
  <si>
    <t xml:space="preserve">cuadros de control de los procesos disciplinarios </t>
  </si>
  <si>
    <t>No aplica</t>
  </si>
  <si>
    <t>Ninguna</t>
  </si>
  <si>
    <t>Defnir, adoptar e implementar herramietas de seguimiento y evaluación por resultados, respeccto de los procesos y proyectos desarrollados por la entidad.</t>
  </si>
  <si>
    <t xml:space="preserve">Política Control Interno </t>
  </si>
  <si>
    <t>Cumplimiento del programa de Auditorias</t>
  </si>
  <si>
    <t>Medir el cumplimiento del cronograma de auditorias</t>
  </si>
  <si>
    <t>jefe oficina de control interno</t>
  </si>
  <si>
    <t>(No. De Actividades realizadas / No. De actividades programadas dentro del programa)*100</t>
  </si>
  <si>
    <t>Programa anual de auditorías FT-COIN-001</t>
  </si>
  <si>
    <t>Anual
(ENERO)</t>
  </si>
  <si>
    <t>Positiva - Creciente</t>
  </si>
  <si>
    <t>Evaluación de Sistemas de Gestión</t>
  </si>
  <si>
    <t>Diseñar e implementar las estrategias definidas para la gestion del cambio y del conocimiento, actualizandolas en funcion de las dinamicas internas y externas que incidan en la entidad</t>
  </si>
  <si>
    <t xml:space="preserve">Política Talento Humano </t>
  </si>
  <si>
    <t>Impacto</t>
  </si>
  <si>
    <t>conocer los dias de ausentismo generados por la no asistencia al trabajo.</t>
  </si>
  <si>
    <t>Maria Victoria Ballesteros
Claudia Sanchez / Paula Combita</t>
  </si>
  <si>
    <t>Profesional Universitaria de Secretaria General
Contratistas</t>
  </si>
  <si>
    <t>(Número de días de ausencia laboral  en el mes / Número de días de trabajo programados en el mes ) * 100</t>
  </si>
  <si>
    <t>Reportes de permisos por causas medicas o personales e incapacidades laborales ocomunes - Bases de datos de los funcionarios de la entidad.</t>
  </si>
  <si>
    <t>Negativa - Decreciente</t>
  </si>
  <si>
    <t>Condiciones de salud de los trabajadores</t>
  </si>
  <si>
    <t>Porcentaje de trabajadores a quienes se les realizaron evaluaciones medicas laborales</t>
  </si>
  <si>
    <t>(Numero de trabajadores que realizaron evaluaciones medicas laborales de ingreso, periodicos y retiro / Numero de evaluaciones medicas programadas) *100</t>
  </si>
  <si>
    <t>Programacion de examenes medicos laborales, Informacion del personal de la entidad, bases de datos con ingresos y retiros de funcionarios en el ultimo año.</t>
  </si>
  <si>
    <t>Política Mejora Normativa</t>
  </si>
  <si>
    <t>Cumplimiento de requisitos legales</t>
  </si>
  <si>
    <t>Porcentaje de cumplimiento de requisitos legales aplicables</t>
  </si>
  <si>
    <t>(Numero de requisitos normativos aplicables cumplidos / Numero total de requisitos normativos aplicables) *100</t>
  </si>
  <si>
    <t>Matriz de requisitos legales</t>
  </si>
  <si>
    <t xml:space="preserve">Cumplimiento realización de simulacros de SST. </t>
  </si>
  <si>
    <t xml:space="preserve">Numero de simulacros realizados </t>
  </si>
  <si>
    <t>(Numero de simulacros de SST realizados / Numero de simulacros de SST programados)</t>
  </si>
  <si>
    <t>Plan anual de trabajo, informe del simulacro realizado.</t>
  </si>
  <si>
    <t>Ejecucion del plan de trabajo anual</t>
  </si>
  <si>
    <t>conocer el porcentaje de cumplimiento en la ejecucion de plan anual de trabajo en SST.</t>
  </si>
  <si>
    <t>( Numero de Número de Actividades del Plan de Trabajo del SGSST Ejecutadas en el periodo / Número de Actividades del Plan de Trabajo del SGSST Programadas en el periodo ) *100</t>
  </si>
  <si>
    <t>Plan anual de trabajo con evidencias (registros) de la ejecución de las actividades programadas en el periodo.</t>
  </si>
  <si>
    <t>Evaluación inicial del SG-SST</t>
  </si>
  <si>
    <t>Calcular el porcentaje de cumplimiento de los requisitos minimos de acuerdo al decreto 1072 de 2015 Art. 2.2.4.6.16</t>
  </si>
  <si>
    <t>(Numero de requisitos que presentan cumplimiento / Numero total de requisitos ) * 100</t>
  </si>
  <si>
    <t>Defnir, adoptar e implementar herramientas de seguimiento y evaluación por resultados, respeccto de los procesos y proyectos desarrollados por la entidad.</t>
  </si>
  <si>
    <t>Política Seguimiento y evaluación del desempeño institucional</t>
  </si>
  <si>
    <t>Cumplimiento del programa de Auditorias internas</t>
  </si>
  <si>
    <t>Medir el cumplimiento del cronograma de auditorias internas</t>
  </si>
  <si>
    <t>Oficina Asesora de Planeación y Sistemas</t>
  </si>
  <si>
    <t xml:space="preserve"> Carolina Huertas Tobon</t>
  </si>
  <si>
    <t xml:space="preserve">Profesional Universitaria de la OAPS </t>
  </si>
  <si>
    <t>(No. De Auditorias internas realizadas / No. De Auditorias internas  programadas para la vigencia)*100</t>
  </si>
  <si>
    <t>FT-EVSG-003 Programa anual de auditorias al SIG</t>
  </si>
  <si>
    <t>Calcular el número de veces que ocurre un accidente de trabajo en el mes</t>
  </si>
  <si>
    <t xml:space="preserve">(Numero de accidentes de trabajo que se presentaron en el mes / Numero de trabajadores en el mes) *100 </t>
  </si>
  <si>
    <t>Reportes de incidentes y accidentes de trabajo en la entidad y consolidado de incidentes y accidentes de trabajo en la entidad (incluye a todo el personal propio, contratista, subcontratista y en misión)</t>
  </si>
  <si>
    <t>Incidencia de la enfermedad laboral</t>
  </si>
  <si>
    <t>Calcular el número de casos nuevos de enfermedad laboral en una población determinada en un período de tiempo.</t>
  </si>
  <si>
    <t>(Número de casos nuevos de enfermedad laboral en el periodo “Z” / Promedio de trabajadores en el periodo “Z”) * 100.000</t>
  </si>
  <si>
    <t>Documento de la junta de calificación</t>
  </si>
  <si>
    <t>Diseñar e implementar las estrategias definidas para la gestión del cambio y del conocimiento, actualizándolas en función de las dinámicas internas y externas que incidan en la entidad.</t>
  </si>
  <si>
    <t>Cumplimiento  Gestion Ambiental</t>
  </si>
  <si>
    <t xml:space="preserve">Medir el porcentaje de cumplimento de la Gestion Ambiental en la Supersolidaria  </t>
  </si>
  <si>
    <t>0,25 * % de Cumplimiento de Programa uso eficiente de agua + 0,25 * % de Cumplimiento de Programa uso eficiente de energía + 0,25 * % de Cumplimiento de Programa uso eficiente de papel + 0,25 * % de Cumplimiento de Programa  gestión de residuos</t>
  </si>
  <si>
    <t xml:space="preserve">Programas de Gestión Ambiental ubicados en modulo  Ambiental en  Isolucion </t>
  </si>
  <si>
    <t xml:space="preserve"> Definir, adoptar o implementar herramientas de seguimiento y evaluación de resultados, respecto de los procesos y proyectos desarrollados por la entidad.</t>
  </si>
  <si>
    <t>Acciones de mejora cerradas</t>
  </si>
  <si>
    <t>Indicador que mide las acciones de mejora (acciones correctivas, acciones preventivas, notas de mejora, planes de mejoramiento, acciones para abordar riesgos) cerradas en un periodo</t>
  </si>
  <si>
    <t>Carolina Huertas Tobon</t>
  </si>
  <si>
    <t>Profesional Universitario  Oficina Asesora de Planeación y Sistemas</t>
  </si>
  <si>
    <t>(Número de acciones de mejora cerradas en el período de acuerdo con las fechas de cierre proyectadas/  Número de acciones de mejora definidas para cierre en el periodo)*100</t>
  </si>
  <si>
    <t>ISOlución: Modulo de mejora</t>
  </si>
  <si>
    <t>Apropiar la gestión por procesos y proyectos, como módelo de operación ordinario en la entidad.</t>
  </si>
  <si>
    <t>Medir el cumplimiento del reporte de inidicadores de gestión de acuerdo a la frecuencia definida</t>
  </si>
  <si>
    <t>(Indicadores que  se reportan oportunamente / indicadores que deben ser reportados)*100</t>
  </si>
  <si>
    <t>Opcción mediciones y reportes del módulo medicion en ISOlución</t>
  </si>
  <si>
    <t>Prevalencia de la enfermedad laboral</t>
  </si>
  <si>
    <t>Calcular el número de casos de enfermedad laboral presentes en una población en un periodo de tiempo</t>
  </si>
  <si>
    <t>(Número de casos nuevos y antiguos de enfermedad laboral en el periodo «Z» / Promedio de trabajadores en el periodo «Z») * 100.000</t>
  </si>
  <si>
    <t>Documento de calificación de la junta</t>
  </si>
  <si>
    <t>Proporción de accidentes de trabajo mortales</t>
  </si>
  <si>
    <t>Calcular el número de accidentes de trabajo mortales en el año.</t>
  </si>
  <si>
    <t>(Número de accidentes de trabajo mortales que se presentaron en el año / Total de accidentes de trabajo que se presentaron en el año ) * 100</t>
  </si>
  <si>
    <t>Consolidado de reportes de Accidentalidad del SG SST (incluye a todo el personal propio, contratista, subcontratista y en misión)</t>
  </si>
  <si>
    <t>Reporte e investigacion de accidentes de trabajo y enfermedades laborales</t>
  </si>
  <si>
    <t>Porcentaje de cumplimiento en la notificación y reporte oportuna de los accidentes de trabajo y enfermedades laborales</t>
  </si>
  <si>
    <t>(Número de accidentes de trabajo y enfermedades laborales reportados / Número de total de accidentes de trabajo y enfermedades laborales ocurridos) * 100</t>
  </si>
  <si>
    <t>F-TAHU-040  investigaciones de accidentes de trabajo y enfermedad laboral, y registros generados por ARL y EPS.</t>
  </si>
  <si>
    <t>Calcular el número de días perdidos por accidentes de trabajo en el mes.</t>
  </si>
  <si>
    <t>(Número de días de incapacidad por accidente de trabajo en el mes + número de días cargados en el mes / Número de trabajadores en el mes) * 100</t>
  </si>
  <si>
    <t>Reportes de incidentes y accidentes de trabajo en la entidad (incluye a todo el personal propio, contratista, subcontratista y en misión), incapacidades generadas por los accidentes de trabajo y Calificacion de origen del AT.</t>
  </si>
  <si>
    <t>Politica de talento humano</t>
  </si>
  <si>
    <t>Cumplimiento de requisitos de estructura del SG-SST</t>
  </si>
  <si>
    <t>Calcular el porcentaje de cumplimiento de criterios de estructura para el Sistema de gestión de Seguridad y Salud en el Trabajo</t>
  </si>
  <si>
    <t>(No. de criterios legales de estructura del SG SST cumplidos / No. total de criterios legales de estructura del SG SST) *100</t>
  </si>
  <si>
    <t xml:space="preserve">Lista de verificación para cumplimiento de requisitos normativos de estructura del SG SST </t>
  </si>
  <si>
    <t>Gestión del Conocimiento y la Innovación</t>
  </si>
  <si>
    <t xml:space="preserve">Definir, adoptar e implementar herramientas de seguimiento y evaluación por resultados, respecto de los procesos y proyectos desarrollados por la entidad. </t>
  </si>
  <si>
    <t xml:space="preserve">Política Gestión del conocimiento y la innovación </t>
  </si>
  <si>
    <t>Cumplimiento del plan de acción del proceso</t>
  </si>
  <si>
    <t>Establecer el cumplimiento del plan de accion del proceso.</t>
  </si>
  <si>
    <t xml:space="preserve">Olga Lucia Muñoz </t>
  </si>
  <si>
    <t>Coordinadora del Grupo de Talento Humano</t>
  </si>
  <si>
    <t>(Acciones ejecutadas / Acciones planeadas) * 100</t>
  </si>
  <si>
    <t>Isolución + PMO</t>
  </si>
  <si>
    <t>Diseñar e implementar las estrategias definidas oara la gestión del cambio y del conocimiento, actualizándolas en función de las dinámicas internas y externas que indicen en la entidad</t>
  </si>
  <si>
    <t>Gestión institucional mejorada</t>
  </si>
  <si>
    <t>Establece el mejoramiento de las capacidades de gestión institucional a través de la implementación de acciones para la gestión de conocimiento con el uso de metodologías, herramientas, marcos de referencia para el mejoramiento e innovación.</t>
  </si>
  <si>
    <t xml:space="preserve">Olga Lucia Muñoz 
Martha Arevalo </t>
  </si>
  <si>
    <t>Coordinadora del Grupo de Talento Humano
Profesional Especializada OAPS</t>
  </si>
  <si>
    <t>Puntuación FURAG</t>
  </si>
  <si>
    <t>Informe preliminar del avance de cierre de brechas del FURAG</t>
  </si>
  <si>
    <t>Gestión de Grupos de Interés</t>
  </si>
  <si>
    <t>6.1 Diseñar, formular e implementar una política interna que permina visibilizar y posicionar la gestion de la Entidad a nivel sectorial e intersectorial                                               6.2 Gestionar asertivamente los grupos de interes a nivel sectorial e intersectorial, de acuerdo con sus intereses y expectativas</t>
  </si>
  <si>
    <t xml:space="preserve">Política Servicio al ciudadano </t>
  </si>
  <si>
    <t xml:space="preserve"> Peticiones, quejas, reclamos, sugerencias y denuncias atendidos dentro del término legal</t>
  </si>
  <si>
    <t>Medir el cumplimiento de las respuestas a Peticiones, quejas, reclamos, sugerencias y denuncias dentro del término legal</t>
  </si>
  <si>
    <t>Edgar Hernando Rincón y Carolina Torres</t>
  </si>
  <si>
    <t xml:space="preserve">Profesional especializado </t>
  </si>
  <si>
    <t xml:space="preserve"> (No PQRSD respondidas dentro del término legal / No. de PQRSD que se debieron responder en el perìodo  )*100</t>
  </si>
  <si>
    <t>Documento en Excel denominado Término de respuestas de PQRSD</t>
  </si>
  <si>
    <t>6.1 Diseñar, formular e implementar una política interna que permina visibilizar y posicionar la gestion de la Entidad a nivel sectorial e intersectorial                                              6.2 Gestionar asertivamente los grupos de interes a nivel sectorial e intersectorial, de acuerdo con sus intereses y expectativas</t>
  </si>
  <si>
    <t xml:space="preserve"> Tiempo promedio de respuesta a PQRSD</t>
  </si>
  <si>
    <t xml:space="preserve">Medir  el tiempo promedio de respuesta de Peticiones, quejas, reclamos, sugerencias y denuncias </t>
  </si>
  <si>
    <t>x̄ de dias hábiles utilizados en dar respuesta a las PQRSD</t>
  </si>
  <si>
    <t>Dias</t>
  </si>
  <si>
    <t>15 dias habiles</t>
  </si>
  <si>
    <t>18 dias habiles</t>
  </si>
  <si>
    <t xml:space="preserve">Política Transparencia, acceso a la información pública y lucha contra la corrupción </t>
  </si>
  <si>
    <t xml:space="preserve"> Actividades de Comunicación Realizadas </t>
  </si>
  <si>
    <t>Medir el cumplimiento de las actividades de comunicación planeadas</t>
  </si>
  <si>
    <t>Jenny Marcela Bautista</t>
  </si>
  <si>
    <t>Profesional de Comunicaciones</t>
  </si>
  <si>
    <t>(No. de actividades de comunicación realizadas/No. actividades de comunicación programadas en el Plan de Comunicaciones)*100</t>
  </si>
  <si>
    <t>Plan de Comunicaciones</t>
  </si>
  <si>
    <t>Política Transparencia, acceso a la información pública y lucha contra la corrupción</t>
  </si>
  <si>
    <t>Medir el cumplimiento de actualización de Medios Electrónicos</t>
  </si>
  <si>
    <t xml:space="preserve">Política Participación ciudadana en la gestión pública </t>
  </si>
  <si>
    <t>Cumplimiento del plan de participación y presencia institucional.</t>
  </si>
  <si>
    <t>Medir el cumplimiento de las actividades definidas en el plan de participación y presencia institucional.</t>
  </si>
  <si>
    <t>Ingrid Victoria Palacino Pereira</t>
  </si>
  <si>
    <t>Profesional Especializado (Jefe de Comunicaciones)</t>
  </si>
  <si>
    <t>(Actividades Realizadas/Actividades Programadas) x 100</t>
  </si>
  <si>
    <t>Plan de Participación Ciudadana y Presencia Institucional</t>
  </si>
  <si>
    <t>Evaluar la percepción de satisfacción de los asistentes al evento de participación ciudadana organizado por la Supersolidaria</t>
  </si>
  <si>
    <t>Medir la percepción de satisfacción de los participantes a  los eventos organizados por la Supersolidaria y definidos en el plan de participación de los grupos de interés y presencia institucional</t>
  </si>
  <si>
    <t>Ingrid Palacino</t>
  </si>
  <si>
    <t>(Encuestas de satisfacción con calificación totalmente satisfecho o satisfecho /Número total de encuestas de satisfacción ) x100</t>
  </si>
  <si>
    <t xml:space="preserve">*Plan de participación de los grupos de interés y presencia institucional publicado 
*Encuestas de satisfacción </t>
  </si>
  <si>
    <t>Por demanda</t>
  </si>
  <si>
    <t>Percepción consolidada de la satisfacción de los asistentes a eventos de participación ciudadana organizado por la Supersolidaria</t>
  </si>
  <si>
    <t>Evaluar la percepción de satisfacción de los participantes a  los eventos organizados por la Supersolidaria y definidos en el plan de participación de los grupos de interés y presencia institucional</t>
  </si>
  <si>
    <t>(Numero de personas satisfechas /  Numero total de personas que diligenciaron encuesta) * 100</t>
  </si>
  <si>
    <t>Consolidado de  resultado por encuesta de satisfacción aplicadas por evento.</t>
  </si>
  <si>
    <t>Satisfacción Público Externo frente a los medios de comunicación</t>
  </si>
  <si>
    <t>Medir la satisfacción del Público Externo frente a los medios de comunicación</t>
  </si>
  <si>
    <t>(No. de usuarios satisfechos frente a los medios de comunicación evaluados/No. de usuarios que respondieron la encuesta de satisfacción frente a los medios de comunicación externos de la Supersolidaria)*100</t>
  </si>
  <si>
    <t>6.1 Diseñar, formular e implementar una política interna que permina visibilizar y posicionar la gestion de la Entidad a nivel sectorial e intersectorial 6.2 Gestionar asertivamente los grupos de interes a nivel sectorial e intersectorial, de acuerdo con sus intereses y expectativas</t>
  </si>
  <si>
    <t>Satisfacción Público Interno frente a los medios de comunicación</t>
  </si>
  <si>
    <t>Medir la satisfacción del Público Interno frente a los medios de comunicación</t>
  </si>
  <si>
    <t>(No. de funcionarios satisfechos frente a los medios de comunicación evaluados/No. de funcionarios que respondieron la encuesta de satisfacción )*100</t>
  </si>
  <si>
    <t>Gestión Administrativa</t>
  </si>
  <si>
    <t>Definir, adoptar e implementar  herramientas de seguimiento y evaluación por resultados, respecto de los procesos y proyectos desarrollados por la entidad</t>
  </si>
  <si>
    <t xml:space="preserve">Política Gestión Presupuestal y eficiencia del gasto público </t>
  </si>
  <si>
    <t>El indicador permite obtener el porcentaje de cumplimiento del programa de ahorro y uso eficiente de la energía</t>
  </si>
  <si>
    <t>Coordinador del Grupo de Gestion Documental y Administrativa
Profesional Universitario</t>
  </si>
  <si>
    <t>Actividades ejecutadas ENERGIA / Actividades programadas ENERGIA) *100%</t>
  </si>
  <si>
    <t>Programa de ahorro y uso eficiente de la energía cargado en ISOlucion - Modulo Sistema de Gestion Ambiental</t>
  </si>
  <si>
    <t>El indicador permite obtener el porcentaje de cumplimiento del programa de ahorro y uso eficiente del agua</t>
  </si>
  <si>
    <t>Programa de ahorro y uso eficiente del agua  cargado en ISOlucion -  Modulo Sistema de Gestion Ambiental</t>
  </si>
  <si>
    <t xml:space="preserve">Política Fortalecimiento organizacional y simplificación de procesos </t>
  </si>
  <si>
    <t>Cumplimiento del Programa de Gestion Integral de Residuos</t>
  </si>
  <si>
    <t>El indicador permite obtener el porcentaje de cumplimiento del programa Gestion Integral de Residuos</t>
  </si>
  <si>
    <t>(Actividades ejecutadas Programa de Residuos  / Actividades programadas del  Programa de Residuos) *100%</t>
  </si>
  <si>
    <t>Programa de Gestion Integral de Residuos cargado en ISOlucion - Modulo Sistema de Gestion Ambiental</t>
  </si>
  <si>
    <t>Cumplimiento del Programa de Ahorro y uso Eficiente del Papel</t>
  </si>
  <si>
    <t>El indicador permite obtener el porcentaje de cumplimiento del Programa de Ahorro y uso Eficiente del Papel</t>
  </si>
  <si>
    <t>(Actividades ejecutadas del Programa de Ahorro y uso Eficiente del Papel / Actividades programadas del Programa de Ahorro y uso Eficiente del Papel) *100%</t>
  </si>
  <si>
    <t>Programa de ahorro y uso eficiente de papel  cargado en ISOlucion -  Modulo Sistema de Gestion Ambiental</t>
  </si>
  <si>
    <t>Consumo de Agua Percapita</t>
  </si>
  <si>
    <t>Medir el consumo de agua percapita (m3/servidores) presentado en las instalaciones de la SuperSolidaria con una periodicidad mensual (Incluye edificio Patria y Torre Bancolombia)</t>
  </si>
  <si>
    <t>Metros cubicos de consumo  de agua  /Promedio de numero de servidores de la entidad en el bimestre</t>
  </si>
  <si>
    <t>Factura de la empresa del Acueducto y Relacion de la Cantidad de personal mensual, la cual incluye personal de planta y contratistas vinculados en el periodo de medicion.</t>
  </si>
  <si>
    <t>0,99 m3</t>
  </si>
  <si>
    <t>0,8 m3</t>
  </si>
  <si>
    <t>Medir el consumo de energia percapita ((Kw/h)/servidores) presentado en las instalaciones de la SuperSolidaria con una periodicidad mensual (Incluye edificio Patria y Torre Bancolombia)</t>
  </si>
  <si>
    <t>Kw/h de consumo  de energia  /Promedio de numero de servidores de la entidad en el mes</t>
  </si>
  <si>
    <t>Factura de la empresa de la energia  y Relacion de la Cantidad de personal mensual, la cual incluye personal de planta y contratistas vinculados en el periodo de medicion.</t>
  </si>
  <si>
    <t>Definir, adoptar implementar herramientas de seguimiento y evaluación de resultados respecto a los procesos y proyectos desarrollados por la entidad.</t>
  </si>
  <si>
    <t xml:space="preserve">Consumo de papel </t>
  </si>
  <si>
    <t xml:space="preserve">Medir el porcentaje de consumo de papel utilizado en fotocopias e impresiones </t>
  </si>
  <si>
    <t>(Cantidad de resmas entregadas por el almacen/ Cantidad de resmas compradas) *100</t>
  </si>
  <si>
    <t>Inventario de Almacen</t>
  </si>
  <si>
    <t>0.8%</t>
  </si>
  <si>
    <t>Apropiar la gestión por procesos y proyectos, como modelo de operación en la entidad.</t>
  </si>
  <si>
    <t xml:space="preserve">Cumplimiento al cronograma de Mantenimiento Preventivo de instalaciones </t>
  </si>
  <si>
    <t xml:space="preserve">Hacer seguimiento al cronograma de Mantenimiento Preventivo </t>
  </si>
  <si>
    <t>(Mantenimientos preventivos ejecutados a las instalaciones / mantenimientos preventivos programados a las instalaciones) *100</t>
  </si>
  <si>
    <t>Cronograma anual de Mantenimiento Preventivo</t>
  </si>
  <si>
    <t>Mantenimientos Correctivos Realizados a las instalaciones</t>
  </si>
  <si>
    <t>Controlar los Mantenimeinto Correctivos Programados, solicitados e indentificados (A traves de la ejecucuión de Inspecciones)</t>
  </si>
  <si>
    <t>(Mantenimientos correctivos ejecutados a las instalaciones / mantenimientos correctivos programados a las instalaciones)  *100</t>
  </si>
  <si>
    <t>Mantenimientos correctivos ejecutados: Informes de ejecucion por parte del proveedor.
Mantenimientos Correctivos Programados: Cronograma de Mantenimiento Correctivo mensual.</t>
  </si>
  <si>
    <t>Gestión de Contratación</t>
  </si>
  <si>
    <t>Definir, adoptar e implementar herramientas de seguimiento y evaluacion por resultados, respecto de los procesos y proyectos desarrollados por la entidad</t>
  </si>
  <si>
    <t>numero de tramites contractuales generados</t>
  </si>
  <si>
    <t xml:space="preserve">conocer el numero de modificaciones contractuales tramitadas durante el trimestre </t>
  </si>
  <si>
    <t xml:space="preserve"> Diana Ramos </t>
  </si>
  <si>
    <t>Coordinador del Grupo de Contratos</t>
  </si>
  <si>
    <t>(No. de solicitudes contractuales recibidas / No. de  trámites contractuales generadas) * 100</t>
  </si>
  <si>
    <t>secop / colombia compra</t>
  </si>
  <si>
    <t xml:space="preserve">cumplimiento al plan  anual de adquisiciones  </t>
  </si>
  <si>
    <t>realizar seguimiento a la ejecucion de contratos solicitados por los procesos para el cumplimiento de sus objetivos.</t>
  </si>
  <si>
    <t>Plan Anual de Adquisiciones ejecutado: (N° contratos celebrados) / (N° de contratos previstos en el Plan Anual de Adquisiciones* 100</t>
  </si>
  <si>
    <t>Plan de adquisiciones</t>
  </si>
  <si>
    <t>Gestión de Recursos Financieros</t>
  </si>
  <si>
    <t>Gestión por procesos y proyectos
Fortalecer la gestión por procesos, estandarizados e interdependientes, y por proyectos, para una prestación ágil, flexible y segura de servicios, mediante la mejora continua y la apropiación de las TIC.</t>
  </si>
  <si>
    <t>Definir, adoptar e implementar herramientas de seguimiento y evaluacion por resultados, respecto de los procesos y proyectos desarrollados por la entidad.</t>
  </si>
  <si>
    <t>Demostrar el ahorro presupuestal de la entidad en una vigencia fiscal, el ahorro presupuestal contribuye al cumplimiento del plan anual de austeridad del gasto.</t>
  </si>
  <si>
    <t>Diamary Pachon Ramirez</t>
  </si>
  <si>
    <t>Coordinador grupo financiero</t>
  </si>
  <si>
    <t>A= Presupuesto asignado informe de ejecucion agregado, B=Presupuesto ejecutado informe de ejecucion presupuestal desagregado, adquisiciones programadas plan anual de adquisiciones, adquisiciones ejecutadas informe de ejecucion presupuestal desagregado.</t>
  </si>
  <si>
    <t>Ejecucion del Presupuesto de Gastos de Funcionamiento</t>
  </si>
  <si>
    <t>Evaluar la ejecucion de gastos de funcionamiento aprobados para la vigencia, ejerciendo un control en el registro de los gastos y compromisos con cargo a gastos de funcionamiento</t>
  </si>
  <si>
    <t>(Presupuesto gastos funcionamiento comprometido/Presupuesto gastos funcionamiento aprobado)*100</t>
  </si>
  <si>
    <t xml:space="preserve">Presupuesto gastos de funcionamiento comprometido informes de ejecucion presupuestal agregado, presupuesto gastos de funcionamiento aprobado circular de aprobacion del presupuesto nacional. </t>
  </si>
  <si>
    <t xml:space="preserve"> Definir, adoptar e implementar herramientas de seguimiento y evaluacion por resultados, respecto de los procesos y proyectos desarrollados por la entidad.</t>
  </si>
  <si>
    <t>ejecucion del presupuesto de gastos inversion</t>
  </si>
  <si>
    <t>Evaluar la ejecucion presupuestal de gastos de inversion aprobados para la vigencia, ejerciendo un control en el registro de los gastos y compromisos con cargo a estos proyectos.</t>
  </si>
  <si>
    <t xml:space="preserve">Presupuesto de inversion comprometido informes de ejecucion presupuestal agregado, presupuesto de inversion aprobado circular de aprobacion del presupuesto nacional. </t>
  </si>
  <si>
    <t>Gestión de Servicios de Tecnologías de la Información</t>
  </si>
  <si>
    <t>disponer de servicios digitales confiables y expeditos, alineados con el marco estrategico y los requerimientos de los usuarios internos y externos.</t>
  </si>
  <si>
    <t xml:space="preserve">Política Gobierno Digital </t>
  </si>
  <si>
    <t>Cumplimiento del plan de mantenimiento preventivo.</t>
  </si>
  <si>
    <t xml:space="preserve">Cumplir con el plan de mantenimiento en tiempo y calidad esperada con el fin que los equipos de la infraestructura se encuentren funcionales y prolongar su vida util </t>
  </si>
  <si>
    <t>Supervisor contratos mantenimientos</t>
  </si>
  <si>
    <t># actividades de mantenimiento ejecutados/ # actividades de mantenimiento planeadas *100</t>
  </si>
  <si>
    <t>Informes de supervisión y informe de ejecucion del mantenimiento preventivo</t>
  </si>
  <si>
    <t>disponer de servicios digitales confiables y expeditos, alineados con el marco</t>
  </si>
  <si>
    <t>medir la disponibilidad de los aplicativos,  con el fin de garantizar la continuidad en la prestacion de servicios misionales.</t>
  </si>
  <si>
    <t>Leonardo Peña</t>
  </si>
  <si>
    <t>Profesional especializado</t>
  </si>
  <si>
    <t>cantidad de horas sin servicio al mes /Total horas esperadas de servicio mes)*100</t>
  </si>
  <si>
    <t>bitacora de fallas para prestacion de servicios misionales.(sicses, balance social, proyecciones financieras, contribuciones, fabrica de reportes</t>
  </si>
  <si>
    <t>medir la disponibilidad de aplicativo esigna,  con el fin de garantizar la continuidad del servicio.</t>
  </si>
  <si>
    <t>Bitacora de disponibilidad del servicio de esigna</t>
  </si>
  <si>
    <t>mide el tiempo utilizado en dar respuesta a la solicitud de soporte tecnico de acuerdo con los niveles de servicio.</t>
  </si>
  <si>
    <t>Cesar Macias</t>
  </si>
  <si>
    <t>Profesional universitario</t>
  </si>
  <si>
    <t># solicitudes solicionadas Cumpliendo los ANS / # solicitudes recibidas *100</t>
  </si>
  <si>
    <t xml:space="preserve">Aplicativo Mesa de Servicio </t>
  </si>
  <si>
    <t>mide la cantidad de solicitudes solucionadas con base en el procedimento</t>
  </si>
  <si>
    <t># solicitudes solicionadas / # solicitudes recibidas *100</t>
  </si>
  <si>
    <t>Diseñar, formular e implementar una política interna y un sistema integrado para asegurar la gobernanza del dato y la información, su suficiencia, consistencia e integridad.</t>
  </si>
  <si>
    <t xml:space="preserve">Política Gestión documental </t>
  </si>
  <si>
    <t>Mejorar la gestión de la información y documentos de archivo para la atención de las consultas recibidas.</t>
  </si>
  <si>
    <t>Diana Carolina Sánchez Sepúlveda</t>
  </si>
  <si>
    <t xml:space="preserve"> (No. de consultas atendidas /No. consultas recibidas)*100</t>
  </si>
  <si>
    <t>Base de datos "Solicitudes Servicios Archivisticos"</t>
  </si>
  <si>
    <t xml:space="preserve"> (Número de direccionamientos erróneos en el mes/Número de radicados recibidos en el mes)*100</t>
  </si>
  <si>
    <t>Números de radicados recibidos: Base generada por eSigna + Base manual que se genera diariamente sobre direccionamientos de la sede electronica. Número de direccionamientos erroneos: Radicados rechazados y devueltos por la oficina virtual</t>
  </si>
  <si>
    <t>Desarrolar o adaptar herramienta de analítica para la generación de alertas tempranas o preventivas.</t>
  </si>
  <si>
    <t>Gestionar las situaciones de desviación identificadas en las inspecciones al Archivo Central, como elemento integral del Programa de Gestión Documental, el Plan Institucional de Archivos y el Sistema Integrado de Conservación.</t>
  </si>
  <si>
    <t>Número de hallazgos cerrados / número de hallazgos identificados*100</t>
  </si>
  <si>
    <t>Cronograma de Visitas.
Informe de Seguimiento y Control a Depósitos de Archivos Físico.</t>
  </si>
  <si>
    <t>4.2 Revisar y reestructurar los procesos de gestión del dato y la información, para facilitar la producción de conocimiento e información de valor agregado de uso de interno y del sector.</t>
  </si>
  <si>
    <t>Medir el porcentaje de cumplimiento de resoluciones notificadas en el mes.</t>
  </si>
  <si>
    <t>Liliana Paola Negrete</t>
  </si>
  <si>
    <t>Base de datos resoluciones</t>
  </si>
  <si>
    <t>mensual</t>
  </si>
  <si>
    <t>Gestión Integral de Talento Humano</t>
  </si>
  <si>
    <t xml:space="preserve">Apropiar la gestión de procesos y proyectos, como modelo de operación ordinario en la entidad. </t>
  </si>
  <si>
    <t>Cumplimiento a politica gestión estrategica de talento humano</t>
  </si>
  <si>
    <t>Olga Lucía Muñoz</t>
  </si>
  <si>
    <t>N° de Actividades del plan realizadas / N° de actividades programadas x 100</t>
  </si>
  <si>
    <t xml:space="preserve">Matriz de seguimiento al plan estrategico de Talento Humano </t>
  </si>
  <si>
    <t xml:space="preserve">Diseñar e implementar las estrategias definidas para la gestión del cambioy del conocimiento, actualizándolas en función de las dinámicas internas y externas que incidan en la entidad.   </t>
  </si>
  <si>
    <t>Medir la ejecución del Plan de Bienestar Social durante la vigencia</t>
  </si>
  <si>
    <t>Maria Victoria Ballesteros
Claudia Sanchez</t>
  </si>
  <si>
    <t xml:space="preserve">Profesional Universitario </t>
  </si>
  <si>
    <t>No. de actividades de estímulos del plan realizadas / No. de actividades de estímulos programadas * 100</t>
  </si>
  <si>
    <t>Plan de Bienestar social</t>
  </si>
  <si>
    <t>Diseñar e implementar las estrategias definidas para la gestión del cambioy del conocimiento, actualizándolas en función de las dinámicas internas y externas que incidan en la entidad.</t>
  </si>
  <si>
    <t>Cumplir las Actividades programadas en el Plan de Capacitación</t>
  </si>
  <si>
    <t>Medir la ejecución del Plan Institucional de Capacitación durante la vigencia</t>
  </si>
  <si>
    <t>Maria Victoria Ballesteros</t>
  </si>
  <si>
    <t>Plan Institucional de Capacitación</t>
  </si>
  <si>
    <t>Política Pública y Regulación
Diseñar e impulsar iniciativas de política pública y generar regulación y doctrina unificadora para apoyar la gestión de la supervisión integral y el desarrollo del sector.</t>
  </si>
  <si>
    <t>Desarrollar o adoptar herramientas de analitica para la generacion de alerts tempranas o preventivas.</t>
  </si>
  <si>
    <t xml:space="preserve">Política Defensa jurídica </t>
  </si>
  <si>
    <t>Demandas ilegalidad del acto administrativo</t>
  </si>
  <si>
    <t>Teniendo en cuenta el cumplimiento de la politica de prevención del daño antijurídico 2020-2021, implantamos este indicador con el fin de medir el número de demandas que recibe la entidad por posible causa de ilegalidad del acto adminisatrativo expedido.</t>
  </si>
  <si>
    <t>Oficina Asesora Jurídica</t>
  </si>
  <si>
    <t>Katherin Johanna Beltran Pico</t>
  </si>
  <si>
    <t>Bases de Datos de Demandas de la Oficina Asesora Juridica</t>
  </si>
  <si>
    <t>&lt;50%Ո0%</t>
  </si>
  <si>
    <t>Demandas por omisión en las labores de supervisión</t>
  </si>
  <si>
    <t>Teniendo en cuenta el cumplimiento de la politica de prevención del daño antijurídico 2020-2021, implantamos este indicador con el fin de medir el número de demandas que recibe la entidad por posible causa de omisión en las labores de supervisión por parte de la entidad.</t>
  </si>
  <si>
    <t>Actos administrativos recurridos por indebida notificación</t>
  </si>
  <si>
    <t>Identificar la cantidad de actos administrativos recurridos por indebida notificación, con el fin de prevenir posibles demandas.</t>
  </si>
  <si>
    <t>#Número de Actos Administrativos recurridos por indebida notificación / #Número total de Actos Administrativos notificados*100</t>
  </si>
  <si>
    <t>Formato de seguimiento procesos administrativos recurridos por indebida notificacion F-GEJU-009</t>
  </si>
  <si>
    <t>Política Defensa jurídica</t>
  </si>
  <si>
    <t>Respuesta oportuna a las acciones de tutela</t>
  </si>
  <si>
    <t>el indicador busca medir la oportuna respuesta a las acciones de tutela recibidas.</t>
  </si>
  <si>
    <t>(numero de respuesta de acciones de tutela en el tiempo establecido / numero total de respuesta de acciones de tutela recibidas)*100</t>
  </si>
  <si>
    <t>F-GEJU-007 Seguimiento acciones de tutela</t>
  </si>
  <si>
    <t xml:space="preserve"> Desarrollar o adoptar herramientas de analitica para la generacion de alerts tempranas o preventivas.</t>
  </si>
  <si>
    <t>Respuesta oportuna a las demandas radicadas</t>
  </si>
  <si>
    <t>el indicador busca medir la oportuna respuesta a las demandas recibidas.</t>
  </si>
  <si>
    <t>(numero de respuesta de demandas en el tiempo establecido / numero total de demandas notificadas)*100</t>
  </si>
  <si>
    <t xml:space="preserve"> Base de datos de procesos judiciales</t>
  </si>
  <si>
    <t>Promover y cogestionar mecanismos a través de los cuales se materialicen iniciativas regulatorias y doctrina unificada para la Superintendencia y el sector.</t>
  </si>
  <si>
    <t>Control a proyectos normativos o regulatorios y doctrina unificada</t>
  </si>
  <si>
    <t xml:space="preserve">Control a la gestión de producción normativa o regulatoria y doctrina unificada para el ejercicio misional de la Superintendencia y el desenvolvimiento del sector </t>
  </si>
  <si>
    <t>Proyectos normativos o regulatorios y doctrina unificada contruidos en la vigencia / proyectos normativos o regulatorios y doctrina unificada agendados para la vigencia*100</t>
  </si>
  <si>
    <t>Formato matriz de agenda regulatoria y doctrinal superintendencia de la economia solidaria Código: FT-GEJU-004</t>
  </si>
  <si>
    <t>Gestión de Tecnologías de la Información</t>
  </si>
  <si>
    <t>Desarrollar y fortalecer mecanismos de T.I que permitan un mejor y óptimo aprovechamiento de la información para la toma de decisiones.</t>
  </si>
  <si>
    <t>Uso de recursos pala el  Plan Estratégico de Tecnologías de la Información.</t>
  </si>
  <si>
    <t>Establecer el impacto en la implementacíon del PETI, mediante la ejecución de los recursos económicos.</t>
  </si>
  <si>
    <t>Profesional Especializado OAPS</t>
  </si>
  <si>
    <t>(Millones de pesos  ejecutados por los proyectos/ Total de millones de pesos destinados para los proyectos)* 100</t>
  </si>
  <si>
    <t>Documento ejecución presupuestal</t>
  </si>
  <si>
    <t>Implementación de actividades del Plan Estratégico de Tecnologías de la Información.</t>
  </si>
  <si>
    <t>Establecer el impacto en la implementacíon del  PETI, mediante la ejecución de las actividades.</t>
  </si>
  <si>
    <t>(Actividades ejecutadas de los proyectos/ Total de actividades planeadas de los proyectos)*100</t>
  </si>
  <si>
    <t>Cronograma de actividades y/o Isolucion de los proyectos que dan cumplimiento a la implementación del Plan Estratégico de Tecnologías de la Información.</t>
  </si>
  <si>
    <t>Planificación Estratégica</t>
  </si>
  <si>
    <t xml:space="preserve">Cumplimiento del plan estratégico </t>
  </si>
  <si>
    <t>Determinar el porcentaje de cumplimiento de Plan Estratégico Institucional  durante un periodo.</t>
  </si>
  <si>
    <t>Martha Arévalo Martínez</t>
  </si>
  <si>
    <t xml:space="preserve">Sumatoria de los porcentaje de cumplimiento de los ejes temáticos /# de ejes temáticos </t>
  </si>
  <si>
    <t xml:space="preserve">Fuente A: Plan de acción anual F-PLAN 006 Seguimiento plan de acción anual </t>
  </si>
  <si>
    <t xml:space="preserve">Política Planeación Institucional </t>
  </si>
  <si>
    <t>El indicador permite obtener el porcentaje de Cumplimiento Legal Ambiental</t>
  </si>
  <si>
    <t>Carolina Huertas</t>
  </si>
  <si>
    <t>Matriz de Requisitos legales</t>
  </si>
  <si>
    <t xml:space="preserve">Cumplimiento y alineación de la planeación estratégica </t>
  </si>
  <si>
    <t>Determinar el porcentaje de cumplimiento y alineación de los Planes y Proyectos con el  Plan Estratégico Institucional  durante un periodo.</t>
  </si>
  <si>
    <t xml:space="preserve">Porcentaje de cumplimiento del Plan Estratégico  *  Porcentaje promedio del cumplimiento del total de  planes y proyectos * 100 Ejemplo: IC=(94%*80%) *100= 75,2% </t>
  </si>
  <si>
    <t xml:space="preserve">Fuente A: Indicador de cumplimiento del total de planes y proyectos de la entidad, contenidos en el Formato Integración de planes al plan de acción anual -en curso de desarrollo y asignación de código-, y su integración con los planes definidos en el Decreto 612 de 2018, en los siguintes:  
1. Plan Institucional de Archivo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PETI
11. Plan Estratégico de Seguridad de la Información 
12. Plan de Tratamiento de Riesgos de Seguridad y Privacidad de la Información
y del plan estratégico 
Fuente B: el documento F-PLAN-002 Seguimiento al Plan Estratégico de la vigencia evaluada </t>
  </si>
  <si>
    <t>Implentacion de actividades para mitigar el Cambio Climatico</t>
  </si>
  <si>
    <t>El indicador permite obtener el porcentaje de implentacion de actividaes para mitigar el Cambio Climatico</t>
  </si>
  <si>
    <t>(N° de Actividades realizadas/N° de Actividades programadas) * 100</t>
  </si>
  <si>
    <t>Registro de socializaciones y  acciones implementadas</t>
  </si>
  <si>
    <t>Sensibilización en Temas Ambientales</t>
  </si>
  <si>
    <t>El indicador permite obtener el porcentaje de servidores públicos (funcionarios y contratistas) que asisten a las actividades de sensibilización realizadas en la Entidad en temas ambientales.</t>
  </si>
  <si>
    <t>(Promedio Servidores públicos (funcionarios y contratistas) sensibilizados en Temas Ambientales /  Promedio de Servidores publicos) *100%</t>
  </si>
  <si>
    <t>Registros de Control de asistencia y relacion de cantidad de funcionarios, contratistas y subcontratistas de las empresas de servicios generale y vigilancia</t>
  </si>
  <si>
    <t>62.19</t>
  </si>
  <si>
    <t>Monitoreo a ejecución de controles a riesgos</t>
  </si>
  <si>
    <t>Medir el grado de ejecución de los controles definidos para la mitigación de los riesgos en los procesos.</t>
  </si>
  <si>
    <t>Sonia Díaz</t>
  </si>
  <si>
    <t xml:space="preserve">(N° de controles ejecutados efectivamente /N°controles definidos)*100 </t>
  </si>
  <si>
    <t>FT-PLES-018 Matriz de Evaluación de Riesgos
FT-PLES-021 Mapa de Riesgos Institucionales
FT-PLES-020 Mapa de Riesgos de Corrupción
FT-PLES-019 Seguimiento Mapa de Riesgos de Corrupción
FT-PLES-022 Seguimiento de Mapa de Riesgos Institucionales</t>
  </si>
  <si>
    <t>Supervisión</t>
  </si>
  <si>
    <t xml:space="preserve"> Diseñar un modelo de supervisión de la economía solidaria prospectivo, basada en la gestión de riesgos.
1.2 Regular el modelo de supervisión diseñado para las organizaciones del sector e implementarlos.
1.3 Desarrollar o adaptar herramientas de analítica para la generación de alertas tempranas o preventivas.
1.4 Verificar la gestión de riesgos de las organizaciones del sector, acorde con el modelo de supervisión regulado.</t>
  </si>
  <si>
    <t xml:space="preserve">Autorizaciones a organizaciones solidarias que no ejercen actividad financiera </t>
  </si>
  <si>
    <t>Medir el cumplimiento del trámite dentro de los términos a las autorizaciones solicitadas por las organizaciones solidarias supervisadas.</t>
  </si>
  <si>
    <t>Delegatura Asociativa</t>
  </si>
  <si>
    <t>Maria Claudia Sarmiento - Tatiana Mosquera</t>
  </si>
  <si>
    <t>Profesional Especializado Delegatura Asociativa</t>
  </si>
  <si>
    <t>(Número de autorizaciones tramitadas en término / Número de autorizaciones solicitadas)*100</t>
  </si>
  <si>
    <t>Sistema de Gestión Documental, FPDA (Formato Producción Delegatura Asociativa)</t>
  </si>
  <si>
    <t>Desarrollar o adaptar herramientas de analítica para la generación de alertas tempranas o preventivas.
1.4 Verificar la gestión de riesgos de las organizaciones del sector, acorde con el modelo de supervisión regulado.</t>
  </si>
  <si>
    <t>Calificación de riesgos</t>
  </si>
  <si>
    <t>Realizar seguimiento a la evolución de los riesgos financieros que se califican en la matriz de riesgos SISBRE de acuerdo con la informacion reportada a traves del sistema integral  de captura de la Superintendencia  de  la economia solidaria, para identificar las que mejoraron la calificacion del riesgo.</t>
  </si>
  <si>
    <t>Luz Adriana Sandoval - Quenia Janneth Villamil</t>
  </si>
  <si>
    <t>(Número de organizaciones que en el periodo anterior estaban en riesgo alto y medio y lo redujeron en este periodo/ Número de organizaciones identificadas en riesgo alto en el periodo anterior)*100</t>
  </si>
  <si>
    <t>SISBRE</t>
  </si>
  <si>
    <t>Se crea éste indicador para establecer línea base y reconocer el comportamiento de disminución del riesgo de las Organizaciones Solidarias basado en las actividades de supervisión ejecutadas</t>
  </si>
  <si>
    <t xml:space="preserve">Cobertura de visitas de inspección </t>
  </si>
  <si>
    <t xml:space="preserve">Medir el cumplimiento de las visitas de inspección realizadas durante el periodo a evaluar conforme con la planeación definida. </t>
  </si>
  <si>
    <t>Oliverio Antonio Osorio</t>
  </si>
  <si>
    <t>Programa anual de inspección (planeación), Tablero de Control (ejecución)</t>
  </si>
  <si>
    <t xml:space="preserve"> Desarrollar o adaptar herramientas de analítica para la generación de alertas tempranas o preventivas.
1.4 Verificar la gestión de riesgos de las organizaciones del sector, acorde con el modelo de supervisión regulado.</t>
  </si>
  <si>
    <t>Medir el cumplimiento del trámite dentro de los términos definidos de los controles de legalidad de las liquidaciones voluntarias solicitadas por las organizaciones solidarias vigiladas.</t>
  </si>
  <si>
    <t>Sandra Liliana Fuentes</t>
  </si>
  <si>
    <t>(Número Controles de legalidad de liquidación voluntaria tramitados en término / Número de liquidación voluntaria solicitadas)*100</t>
  </si>
  <si>
    <t xml:space="preserve">Controles de Legalidad de reformas estatutarias </t>
  </si>
  <si>
    <t>Medir el cumplimiento de los controles de legalidad  de asambleas en las que se aprueben  reformas estatutarias, para organizaciones solidarias de nivel  1 y 2 de supervisión, dentro del termino previsto en la CBJ.</t>
  </si>
  <si>
    <t>(Número Controles de legalidad de reforma estaturía tramitados en término / Número de Controles de legalidad de reforma estatutaría solicitados)*100</t>
  </si>
  <si>
    <t>Cumplimiento actividades de análisis financiero y de riesgo</t>
  </si>
  <si>
    <t>Verificar el cumplimiento de la ejecución de actividades de análisis financiero (extra situs, indicadores financieros, planes de mejoramiento, contraglosas y seguimientos) y de análisis de riesgos conforme con la programación acordada.</t>
  </si>
  <si>
    <t>(Número de actividades de análisis financiero y de riesgos realizados a las organizaciones solidarias / Total actividades de análisis financiero y de riesgos programadas en el periodo)*100</t>
  </si>
  <si>
    <t xml:space="preserve">Efectividad de la decisión de las mediadas a emprender </t>
  </si>
  <si>
    <t>Medir la efectividad en las decisiones de la Superintendencia con respecto a las medidas de control a emprender a las organizaciones solidarias (tomas de posesión, institutos de salvamento y levantamiento de medida).</t>
  </si>
  <si>
    <t>(Número de recursos de reposición resueltos a favor de la Superintendencia/Total de recursos de reposición interpuestos en contra de la medida)*100</t>
  </si>
  <si>
    <t>Sistema de Gestión Documental, FPDA (Formato Producción Delegatura Asociativa), Oficina Asesora Jurídica</t>
  </si>
  <si>
    <t>No se tiene línea base, se crea el indicador para definirla</t>
  </si>
  <si>
    <t>Oportunidad en la evaluación a las respuestas a los informes de visitas de inspección a las organizaciones vigiladas visitadas</t>
  </si>
  <si>
    <t xml:space="preserve">Medir el cumplimiento en la entrega oportuna de la evaluación a las respuestas de los informes de visitas de inspección a las organizaciones solidarias vigiladas </t>
  </si>
  <si>
    <t>(Número de respuestas evaluadas dentro del término / Número de respuestas a informes recibidas de las organizaciones solidarias visitadas)*100</t>
  </si>
  <si>
    <t>Tablero de control</t>
  </si>
  <si>
    <t>Expedición actos administrativos</t>
  </si>
  <si>
    <t>Medir el cumplimiento de en la expedición de actos administrativos durante el período a evaluar, respecto a la programación establecida.</t>
  </si>
  <si>
    <t>Olga Liliana Pineda, Sandra Liliana Fuentes</t>
  </si>
  <si>
    <t>Seguimiento a los procesos de toma de posesión</t>
  </si>
  <si>
    <t>Calidad</t>
  </si>
  <si>
    <t>Medir el cumplimiento del seguimiento para controlar los actos propios del liquidador y de los agentes especiales con relación a sus funciones dentro de las intervenciones ordenadas por la Superintendencia.</t>
  </si>
  <si>
    <t>(No. de informes del liquidador y agentes especiales revisados/número de informes enviados por el liquidador y los agentes especiales en el periodo)*100</t>
  </si>
  <si>
    <t xml:space="preserve">Medir el cumplimiento del seguimiento al Plan Operativo de liquidación forzosa </t>
  </si>
  <si>
    <t>(Número de organizaciones solidarias que culminan el proceso de liquidación forzosa en el periodo / Total organizaciones solidarias programadas para culminar el proceso de liquidación )*100</t>
  </si>
  <si>
    <t>Desarrollar o adaptar herramientas de analítica para la generación de alertas tempranas o preventivas.
1.4 Verificar la gestión de riesgos de las organizaciones del sector, acorde con el modelo de supervisión regulado..</t>
  </si>
  <si>
    <t>Seguimiento al traslado efectivo y oportuno de los informes de visitas de inspección a las organizaciones solidarias vigiladas que fueron objeto de visita en el periodo</t>
  </si>
  <si>
    <t>(Número de informes de visitas trasladados dentro del término / Total informes de visitas a trasladar dentro del término)*100</t>
  </si>
  <si>
    <t>Diseñar un modelo de supervisión de la economía solidaria prospectivo, basada en la gestión de riesgos.
1.2 Regular el modelo de supervisión diseñado para las organizaciones del sector e implementarlos.
1.3 Desarrollar o adaptar herramientas de analítica para la generación de alertas tempranas o preventivas.
1.4 Verificar la gestión de riesgos de las organizaciones del sector, acorde con el modelo de supervisión regulado.</t>
  </si>
  <si>
    <t>Visita Insitu</t>
  </si>
  <si>
    <t>Medir el porcentaje de cumplimiento de las visitas de inspeccion realizadas.</t>
  </si>
  <si>
    <t>Delegatura Financiera</t>
  </si>
  <si>
    <t>Coordinador  del grupo de Inspeccion</t>
  </si>
  <si>
    <t>( No. Entidades visitadas/Total de visitas programadas ) * 100</t>
  </si>
  <si>
    <t>Programacion elaborada para la vigencia y esigna, documento soporte planeacion de visitas trimestrales.</t>
  </si>
  <si>
    <t>Promedio de dias del traslado de los  informes de visita</t>
  </si>
  <si>
    <t>Cumplir con los dias establecidos para trasladar el informe de visita a la Cooperativa.</t>
  </si>
  <si>
    <t>Coordinador del  grupo de Inspeccion.</t>
  </si>
  <si>
    <t xml:space="preserve"> No. de dias calendario  utilizados para trasladar los  informes de visita/ No de Informes trasladados</t>
  </si>
  <si>
    <t xml:space="preserve"> Sistemas de gestión documental</t>
  </si>
  <si>
    <t>58 dias</t>
  </si>
  <si>
    <t>Promedio dias de tramites de posesiones.</t>
  </si>
  <si>
    <t>Medir los dias promedio de las posesiones de directivos, Revisor Fiscal y Oficiales  de cumplimiento.</t>
  </si>
  <si>
    <t>Coordinacion grupo juridico Delegatura Financiera</t>
  </si>
  <si>
    <t>( No de dias habiles utilizados para tramitar posesiones con el cumplimiento de requisitos/ No. De posesiones tramitadas con el cumplimiento de requisitos).</t>
  </si>
  <si>
    <t xml:space="preserve"> Sistemas de gestión documental, matriz de posesiones y matriz de reparto</t>
  </si>
  <si>
    <t>30 dias</t>
  </si>
  <si>
    <t>41 dias</t>
  </si>
  <si>
    <t>Medir el cumplimiento por parte de las Cooperativas de ahorro y credito de los requisitos legales para realizar el cierre de ejercicio.</t>
  </si>
  <si>
    <t>Miguel Becerra- Gelma Orejuela  y Maria de los Angeles Ledesma.</t>
  </si>
  <si>
    <t>Coordinacion grupo anualisis</t>
  </si>
  <si>
    <t>Recursos de reposicion y de revocatoria directa</t>
  </si>
  <si>
    <t>Medir el porcentaje de cumplimiento en  la atencion oportuna de los recursos de reposicion y revocatoria directa dentro de los terminos establecidos en la Ley ( 60 dias ).</t>
  </si>
  <si>
    <t>( No. De recursos de reposición y de revocatoria directa resueltos sin pasar los 60 dias/ No. De recursos de reposición y de revocatoria directa recibidos) * 100</t>
  </si>
  <si>
    <t xml:space="preserve"> Sistemas de gestión documental, oficializar con Planeacion y Sistemas la matriz de control recursos de reposicion.</t>
  </si>
  <si>
    <t>Cumplimiento analisis extrasitu</t>
  </si>
  <si>
    <t>Medir el porcentaje de cumplimiento de la evaluacion extrasitu que se programo para la vigencia</t>
  </si>
  <si>
    <t>Coordinadores  de los grupos de analisis</t>
  </si>
  <si>
    <t>( No. Entidades vigiladas con evaluacion extrasitu/ No. Entidades meta del trimestre que reportaron) * 100</t>
  </si>
  <si>
    <t>Tablero de control, Sistemas de gestión documental, fabrica de reportes adicionar de donde sale la meta trimestral o el soporte documental</t>
  </si>
  <si>
    <t>Entidades que disminuyeron el nivel de riesgo por seguimiento extrasitu</t>
  </si>
  <si>
    <t>Medir la disminucion del riesgo de las entidades vigiladas de acuerdo a la evaluacion extrasitu.</t>
  </si>
  <si>
    <t>Miguel Becerra, Gelma Orejuela, Maria de los Angeles Ledesma.</t>
  </si>
  <si>
    <t>( No. De entidades que mejoraron la calificacion del riesgo por seguimiento de analisis extrasitu/ No. De entidades con evaluacion extrasitu)*100.</t>
  </si>
  <si>
    <t>Tablero de control, Sistemas de gestión documental, fabrica de reportes.</t>
  </si>
  <si>
    <t>Unidad de medida</t>
  </si>
  <si>
    <t>Fuente de la información</t>
  </si>
  <si>
    <t>Gestión del Conocimiento y la innovación</t>
  </si>
  <si>
    <t>Gestión de Grupos de Interes</t>
  </si>
  <si>
    <t>Gestión de Servicios de TI</t>
  </si>
  <si>
    <t>Evaluación de los Sistemas de Gestión</t>
  </si>
  <si>
    <t>Estratégico</t>
  </si>
  <si>
    <t>Misional</t>
  </si>
  <si>
    <t>De apoyo</t>
  </si>
  <si>
    <t>Evaluación</t>
  </si>
  <si>
    <t>Gestión de Tecnologias de la Información</t>
  </si>
  <si>
    <t>Mediciones</t>
  </si>
  <si>
    <t>Mensual, bimensual, trimestral, cuatrimestral, semestral</t>
  </si>
  <si>
    <t>x</t>
  </si>
  <si>
    <t>No reporta los meses de abril, mayo y junio de 2021</t>
  </si>
  <si>
    <t>No reporta el primer semestre de 2021</t>
  </si>
  <si>
    <t>No reporta el segundo trimestre de 2021</t>
  </si>
  <si>
    <t>No reporta el tercer bimestre del año 2021</t>
  </si>
  <si>
    <t>No reporta el mes de junio de 2021</t>
  </si>
  <si>
    <t>Carlos Ballesteros; Jose Majull</t>
  </si>
  <si>
    <t>No reporta los meses de mayo  junio de 2021</t>
  </si>
  <si>
    <t>Se debe crear una acción correctiva por incumplimiento en la meta</t>
  </si>
  <si>
    <t>Gestión de hallazgos producto de inspecciones al  Archivo Central</t>
  </si>
  <si>
    <t>No reporta los meses de mayo y junio de 2021</t>
  </si>
  <si>
    <t>Cumplimiento del plan estratégico</t>
  </si>
  <si>
    <t>Edgar Paez Bastidas ,Claudia Liliana Infante,Mauricio Gómez Ramírez</t>
  </si>
  <si>
    <t>Cumplimiento análisis extrasitu</t>
  </si>
  <si>
    <t>Seguimiento al reporte de indicadores</t>
  </si>
  <si>
    <t>No reporta primer semestre del 2021</t>
  </si>
  <si>
    <r>
      <t xml:space="preserve">Bimestral </t>
    </r>
    <r>
      <rPr>
        <b/>
        <sz val="11"/>
        <color rgb="FFFF0000"/>
        <rFont val="Calibri"/>
        <family val="2"/>
        <scheme val="minor"/>
      </rPr>
      <t>(SE REPORTA EN LA TERCERA SEMANA SIGUIENTE A LA FECHA DE CORTE)</t>
    </r>
  </si>
  <si>
    <r>
      <t xml:space="preserve">Mensual </t>
    </r>
    <r>
      <rPr>
        <b/>
        <sz val="11"/>
        <color rgb="FFFF0000"/>
        <rFont val="Calibri"/>
        <family val="2"/>
        <scheme val="minor"/>
      </rPr>
      <t>(SE REPORTA EN LA TERCERA SEMANA SIGUIENTE A LA FECHA DE CORTE)</t>
    </r>
  </si>
  <si>
    <t>Uso de recursos para el  Plan Estratégico de Tecnologías de la Información.</t>
  </si>
  <si>
    <t xml:space="preserve">Carolina Huertas Tobon
</t>
  </si>
  <si>
    <t xml:space="preserve">Profesional Universitario  Oficina Asesora de Planeación y Sistemas
</t>
  </si>
  <si>
    <t>Cumplimiento e integración del Plan de Acción Anual</t>
  </si>
  <si>
    <t>Cuatrimestral</t>
  </si>
  <si>
    <t>Cobertura de Proyectos de Inversión</t>
  </si>
  <si>
    <t>Medir el grado de avance y cumplimiento de las actividades de los proyectos de inversión d ela entidad</t>
  </si>
  <si>
    <t>Profesional a cargo de los proyectos de inversión de la OAPS</t>
  </si>
  <si>
    <t>(No. seguimientos realizados a los proyectos de inversión/No. Seguimientos programados a los proyectos de inversión)*100</t>
  </si>
  <si>
    <t>porcentaje</t>
  </si>
  <si>
    <t>Control técnico seguimiento de proyectos de inversión</t>
  </si>
  <si>
    <t>HISTORIAL DE CAMBIOS</t>
  </si>
  <si>
    <t>VERSIÓN</t>
  </si>
  <si>
    <t>FECHA</t>
  </si>
  <si>
    <t>CAMBIOS</t>
  </si>
  <si>
    <t>Creación de la matriz con los indicadores nuevos de los procesos</t>
  </si>
  <si>
    <t>Se incluyen los idnicadores: *Cobertura de los proyectos de inversión y Cobertura Plan de acción sectorial</t>
  </si>
  <si>
    <t>Actualización de la matriz con información reportada del segundo trimestre del año</t>
  </si>
  <si>
    <t>Versión: 002</t>
  </si>
  <si>
    <t>Capital humano competente
Fomentar y desarrollar capacidades y competencias para contar con un capital humano, altamente calificado y motivado, que aporte a la transformación institucional y a la materialización de las líneas de acción que consoliden los cambios.</t>
  </si>
  <si>
    <t>Posicionamiento institucional
Definir e implementar acciones que permitan visibilizar la gestión de la Supersolidaria, con el fin de incrementar sus recursos de autoridad y legitimidad en el sector, haciendo explícito su aporte al posicionamiento y avance de la economía solidaria.</t>
  </si>
  <si>
    <t xml:space="preserve">Transformación Digital
Optimizar la gestión y operación a través del uso de las TIC y su continua evolución, para satisfacer las necesidades y expectativas de las organizaciones, sus asociados, las demás entidades del sector y los ciudadanos en general.     </t>
  </si>
  <si>
    <t>Gobernanza del dato
Fomentar el uso co-creador de los datos para la producción continua de información y conocimiento, que faciliten la toma de decisiones y el liderazgo sectorial.</t>
  </si>
  <si>
    <t>Modelo de gestión
Definir e implementar un modelo de supervisión basado en la gestión de riesgos, prospectivo, participativo y efectivo, que redunde en la sostenibilidad y avance de la economía solidaria.</t>
  </si>
  <si>
    <t>ok</t>
  </si>
  <si>
    <t>Principal/Secundario</t>
  </si>
  <si>
    <t>Principal</t>
  </si>
  <si>
    <t>Cumplimiento en el reporte de indicadores</t>
  </si>
  <si>
    <t>o</t>
  </si>
  <si>
    <t>Revision de actas de asamblea general Ordinaria - Cierres de Ejercicio</t>
  </si>
  <si>
    <t>Secundario</t>
  </si>
  <si>
    <t>SECUNDARIOS</t>
  </si>
  <si>
    <t>Total indicadores</t>
  </si>
  <si>
    <t>DESEMPEÑO INDICADORES  DE LA SUPERSOLIDARIA</t>
  </si>
  <si>
    <t>Totales</t>
  </si>
  <si>
    <t>Se ajusta tablero resumen de desempeño de los indicadores, se divide en indicadores principales y secundarios</t>
  </si>
  <si>
    <t>PRINCIPALES</t>
  </si>
  <si>
    <t>Carlos Ballesteros; Roger Martinez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</si>
</sst>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29" x14ac:knownFonts="1">
    <font>
      <sz val="11"/>
      <color theme="1"/>
      <name val="Calibri"/>
      <family val="2"/>
      <scheme val="minor"/>
    </font>
    <font>
      <sz val="11"/>
      <color theme="1"/>
      <name val="Calibri"/>
      <family val="2"/>
      <scheme val="minor"/>
    </font>
    <font>
      <b/>
      <sz val="14"/>
      <color theme="0"/>
      <name val="Arial"/>
      <family val="2"/>
    </font>
    <font>
      <sz val="14"/>
      <color theme="1"/>
      <name val="Arial"/>
      <family val="2"/>
    </font>
    <font>
      <sz val="16"/>
      <color theme="1"/>
      <name val="Arial"/>
      <family val="2"/>
    </font>
    <font>
      <b/>
      <sz val="16"/>
      <color theme="1"/>
      <name val="Arial"/>
      <family val="2"/>
    </font>
    <font>
      <sz val="14"/>
      <color theme="1" tint="0.249977111117893"/>
      <name val="Arial"/>
      <family val="2"/>
    </font>
    <font>
      <b/>
      <sz val="14"/>
      <color theme="1" tint="0.249977111117893"/>
      <name val="Arial"/>
      <family val="2"/>
    </font>
    <font>
      <sz val="14"/>
      <color theme="0"/>
      <name val="Arial"/>
      <family val="2"/>
    </font>
    <font>
      <sz val="11"/>
      <color theme="1"/>
      <name val="Arial"/>
      <family val="2"/>
    </font>
    <font>
      <b/>
      <sz val="11"/>
      <color theme="0"/>
      <name val="Arial"/>
      <family val="2"/>
    </font>
    <font>
      <b/>
      <sz val="11"/>
      <color theme="1"/>
      <name val="Arial"/>
      <family val="2"/>
    </font>
    <font>
      <b/>
      <sz val="12"/>
      <color theme="0"/>
      <name val="Arial"/>
      <family val="2"/>
    </font>
    <font>
      <sz val="10"/>
      <color theme="1"/>
      <name val="Arial"/>
      <family val="2"/>
    </font>
    <font>
      <b/>
      <sz val="10"/>
      <color theme="1"/>
      <name val="Arial"/>
      <family val="2"/>
    </font>
    <font>
      <b/>
      <sz val="11"/>
      <color theme="1"/>
      <name val="Calibri"/>
      <family val="2"/>
      <scheme val="minor"/>
    </font>
    <font>
      <b/>
      <sz val="12"/>
      <color theme="0"/>
      <name val="Calibri"/>
      <family val="2"/>
      <scheme val="minor"/>
    </font>
    <font>
      <b/>
      <sz val="14"/>
      <color theme="1"/>
      <name val="Calibri"/>
      <family val="2"/>
      <scheme val="minor"/>
    </font>
    <font>
      <b/>
      <sz val="10"/>
      <name val="Arial"/>
      <family val="2"/>
    </font>
    <font>
      <b/>
      <sz val="20"/>
      <color theme="8" tint="-0.499984740745262"/>
      <name val="Arial"/>
      <family val="2"/>
    </font>
    <font>
      <b/>
      <sz val="28"/>
      <color theme="1"/>
      <name val="Arial"/>
      <family val="2"/>
    </font>
    <font>
      <sz val="11"/>
      <name val="Calibri"/>
      <family val="2"/>
      <scheme val="minor"/>
    </font>
    <font>
      <b/>
      <sz val="11"/>
      <name val="Arial"/>
      <family val="2"/>
    </font>
    <font>
      <sz val="9"/>
      <name val="Arial"/>
      <family val="2"/>
    </font>
    <font>
      <b/>
      <sz val="11"/>
      <color rgb="FFFF0000"/>
      <name val="Calibri"/>
      <family val="2"/>
      <scheme val="minor"/>
    </font>
    <font>
      <b/>
      <sz val="11"/>
      <color theme="0"/>
      <name val="Calibri"/>
      <family val="2"/>
      <scheme val="minor"/>
    </font>
    <font>
      <b/>
      <sz val="11"/>
      <color theme="2" tint="-0.749992370372631"/>
      <name val="Arial"/>
      <family val="2"/>
    </font>
    <font>
      <sz val="11"/>
      <color theme="2" tint="-0.749992370372631"/>
      <name val="Arial"/>
      <family val="2"/>
    </font>
    <font>
      <b/>
      <sz val="12"/>
      <color theme="2" tint="-0.749992370372631"/>
      <name val="Arial"/>
      <family val="2"/>
    </font>
  </fonts>
  <fills count="25">
    <fill>
      <patternFill patternType="none"/>
    </fill>
    <fill>
      <patternFill patternType="gray125"/>
    </fill>
    <fill>
      <patternFill patternType="solid">
        <fgColor rgb="FF000066"/>
        <bgColor indexed="64"/>
      </patternFill>
    </fill>
    <fill>
      <patternFill patternType="solid">
        <fgColor rgb="FFFF8181"/>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rgb="FFFF7575"/>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499984740745262"/>
        <bgColor indexed="64"/>
      </patternFill>
    </fill>
    <fill>
      <patternFill patternType="solid">
        <fgColor rgb="FFFF000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9BFFFF"/>
        <bgColor indexed="64"/>
      </patternFill>
    </fill>
    <fill>
      <patternFill patternType="solid">
        <fgColor theme="8" tint="-0.499984740745262"/>
        <bgColor indexed="64"/>
      </patternFill>
    </fill>
    <fill>
      <patternFill patternType="solid">
        <fgColor theme="6" tint="-0.249977111117893"/>
        <bgColor indexed="64"/>
      </patternFill>
    </fill>
    <fill>
      <patternFill patternType="solid">
        <fgColor rgb="FFFF66FF"/>
        <bgColor indexed="64"/>
      </patternFill>
    </fill>
    <fill>
      <patternFill patternType="solid">
        <fgColor theme="0"/>
        <bgColor rgb="FFFFFF00"/>
      </patternFill>
    </fill>
    <fill>
      <patternFill patternType="solid">
        <fgColor rgb="FFFFFF00"/>
        <bgColor indexed="64"/>
      </patternFill>
    </fill>
    <fill>
      <patternFill patternType="solid">
        <fgColor theme="5" tint="0.39997558519241921"/>
        <bgColor indexed="64"/>
      </patternFill>
    </fill>
  </fills>
  <borders count="4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1" tint="0.499984740745262"/>
      </top>
      <bottom/>
      <diagonal/>
    </border>
    <border>
      <left/>
      <right/>
      <top style="thin">
        <color theme="0" tint="-0.249977111117893"/>
      </top>
      <bottom/>
      <diagonal/>
    </border>
    <border>
      <left/>
      <right/>
      <top style="thin">
        <color theme="0" tint="-0.499984740745262"/>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style="medium">
        <color theme="0"/>
      </top>
      <bottom style="medium">
        <color theme="0"/>
      </bottom>
      <diagonal/>
    </border>
    <border>
      <left/>
      <right/>
      <top style="medium">
        <color theme="0"/>
      </top>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bottom>
      <diagonal/>
    </border>
    <border>
      <left style="thin">
        <color theme="0"/>
      </left>
      <right/>
      <top/>
      <bottom/>
      <diagonal/>
    </border>
    <border>
      <left style="thin">
        <color theme="0"/>
      </left>
      <right style="thin">
        <color theme="0"/>
      </right>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thin">
        <color theme="0"/>
      </left>
      <right/>
      <top style="thin">
        <color theme="0" tint="-0.34998626667073579"/>
      </top>
      <bottom style="thin">
        <color theme="0" tint="-0.34998626667073579"/>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theme="6"/>
      </left>
      <right style="thin">
        <color theme="6"/>
      </right>
      <top style="thin">
        <color theme="6"/>
      </top>
      <bottom style="thin">
        <color theme="6"/>
      </bottom>
      <diagonal/>
    </border>
    <border>
      <left style="thin">
        <color rgb="FF000000"/>
      </left>
      <right style="thin">
        <color rgb="FF000000"/>
      </right>
      <top style="thin">
        <color rgb="FF000000"/>
      </top>
      <bottom style="thin">
        <color rgb="FF00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left>
      <right/>
      <top style="medium">
        <color theme="0"/>
      </top>
      <bottom style="medium">
        <color theme="0"/>
      </bottom>
      <diagonal/>
    </border>
    <border>
      <left style="medium">
        <color theme="0"/>
      </left>
      <right/>
      <top/>
      <bottom style="thin">
        <color theme="0"/>
      </bottom>
      <diagonal/>
    </border>
    <border>
      <left style="medium">
        <color theme="0"/>
      </left>
      <right/>
      <top/>
      <bottom/>
      <diagonal/>
    </border>
    <border>
      <left/>
      <right/>
      <top/>
      <bottom style="thin">
        <color theme="0" tint="-0.34998626667073579"/>
      </bottom>
      <diagonal/>
    </border>
    <border>
      <left style="thin">
        <color theme="0" tint="-0.34998626667073579"/>
      </left>
      <right/>
      <top/>
      <bottom/>
      <diagonal/>
    </border>
    <border>
      <left/>
      <right/>
      <top style="thin">
        <color theme="0" tint="-0.34998626667073579"/>
      </top>
      <bottom style="thin">
        <color theme="0" tint="-0.34998626667073579"/>
      </bottom>
      <diagonal/>
    </border>
  </borders>
  <cellStyleXfs count="3">
    <xf numFmtId="0" fontId="0" fillId="0" borderId="0"/>
    <xf numFmtId="9" fontId="1" fillId="0" borderId="0" applyFont="0" applyFill="0" applyBorder="0" applyAlignment="0" applyProtection="0"/>
    <xf numFmtId="41" fontId="1" fillId="0" borderId="0" applyFont="0" applyFill="0" applyBorder="0" applyAlignment="0" applyProtection="0"/>
  </cellStyleXfs>
  <cellXfs count="199">
    <xf numFmtId="0" fontId="0" fillId="0" borderId="0" xfId="0"/>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Border="1" applyAlignment="1">
      <alignment horizontal="center" vertical="center" wrapText="1"/>
    </xf>
    <xf numFmtId="0" fontId="4" fillId="5" borderId="0" xfId="0" applyFont="1" applyFill="1" applyAlignment="1">
      <alignment horizontal="center" vertical="center" wrapText="1"/>
    </xf>
    <xf numFmtId="0" fontId="4" fillId="3" borderId="0" xfId="0" applyFont="1" applyFill="1" applyAlignment="1">
      <alignment horizontal="center" vertical="center" wrapText="1"/>
    </xf>
    <xf numFmtId="0" fontId="4" fillId="6"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4" fillId="0" borderId="0" xfId="0" applyFont="1" applyAlignment="1">
      <alignment horizontal="center" vertical="center" wrapText="1"/>
    </xf>
    <xf numFmtId="0" fontId="0" fillId="0" borderId="0" xfId="0" applyAlignment="1">
      <alignment wrapText="1"/>
    </xf>
    <xf numFmtId="9" fontId="8" fillId="2" borderId="1" xfId="1" applyFont="1" applyFill="1" applyBorder="1" applyAlignment="1">
      <alignment horizontal="center" vertical="center" wrapText="1"/>
    </xf>
    <xf numFmtId="9" fontId="3" fillId="4" borderId="1" xfId="1" applyFont="1" applyFill="1" applyBorder="1" applyAlignment="1">
      <alignment horizontal="center" vertical="center" wrapText="1"/>
    </xf>
    <xf numFmtId="9" fontId="4" fillId="0" borderId="0" xfId="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NumberFormat="1" applyFill="1" applyAlignment="1" applyProtection="1"/>
    <xf numFmtId="0" fontId="2" fillId="2" borderId="3" xfId="0" applyFont="1" applyFill="1" applyBorder="1" applyAlignment="1">
      <alignment horizontal="center" vertical="center" wrapText="1"/>
    </xf>
    <xf numFmtId="0" fontId="6" fillId="0" borderId="3" xfId="0" applyFont="1" applyFill="1" applyBorder="1" applyAlignment="1">
      <alignment horizontal="center" vertical="center"/>
    </xf>
    <xf numFmtId="9" fontId="6" fillId="0" borderId="3" xfId="1" applyFont="1" applyFill="1" applyBorder="1" applyAlignment="1">
      <alignment horizontal="center" vertical="center"/>
    </xf>
    <xf numFmtId="0" fontId="6" fillId="0" borderId="3" xfId="1" applyNumberFormat="1" applyFont="1" applyFill="1" applyBorder="1" applyAlignment="1">
      <alignment horizontal="center" vertical="center"/>
    </xf>
    <xf numFmtId="9" fontId="6" fillId="0" borderId="3" xfId="0" applyNumberFormat="1" applyFont="1" applyFill="1" applyBorder="1" applyAlignment="1">
      <alignment horizontal="center" vertical="center"/>
    </xf>
    <xf numFmtId="10" fontId="6" fillId="0" borderId="3" xfId="1" applyNumberFormat="1" applyFont="1" applyFill="1" applyBorder="1" applyAlignment="1">
      <alignment horizontal="center" vertical="center"/>
    </xf>
    <xf numFmtId="9" fontId="6" fillId="3" borderId="3" xfId="1" applyFont="1" applyFill="1" applyBorder="1" applyAlignment="1">
      <alignment horizontal="center" vertical="center"/>
    </xf>
    <xf numFmtId="9" fontId="6" fillId="0" borderId="3" xfId="1" applyNumberFormat="1" applyFont="1" applyFill="1" applyBorder="1" applyAlignment="1">
      <alignment horizontal="center" vertical="center"/>
    </xf>
    <xf numFmtId="10" fontId="6" fillId="0" borderId="3" xfId="0" applyNumberFormat="1" applyFont="1" applyFill="1" applyBorder="1" applyAlignment="1">
      <alignment horizontal="center" vertical="center"/>
    </xf>
    <xf numFmtId="0" fontId="4" fillId="8"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9" fontId="3" fillId="4" borderId="1" xfId="1" applyNumberFormat="1" applyFont="1" applyFill="1" applyBorder="1" applyAlignment="1">
      <alignment horizontal="center" vertical="center" wrapText="1"/>
    </xf>
    <xf numFmtId="0" fontId="9" fillId="0" borderId="13"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15" xfId="0" applyFont="1" applyBorder="1" applyAlignment="1">
      <alignment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21" xfId="0" applyFont="1" applyBorder="1" applyAlignment="1">
      <alignment vertical="center" wrapText="1"/>
    </xf>
    <xf numFmtId="1" fontId="6" fillId="0" borderId="3" xfId="1" applyNumberFormat="1" applyFont="1" applyFill="1" applyBorder="1" applyAlignment="1">
      <alignment horizontal="center" vertical="center"/>
    </xf>
    <xf numFmtId="0" fontId="0" fillId="0" borderId="22" xfId="0" applyBorder="1" applyAlignment="1">
      <alignment vertical="center"/>
    </xf>
    <xf numFmtId="0" fontId="0" fillId="0" borderId="22" xfId="0" applyBorder="1" applyAlignment="1">
      <alignment vertical="center" wrapText="1"/>
    </xf>
    <xf numFmtId="0" fontId="16" fillId="14" borderId="22" xfId="0" applyFont="1" applyFill="1" applyBorder="1" applyAlignment="1">
      <alignment horizontal="center" vertical="center"/>
    </xf>
    <xf numFmtId="0" fontId="0" fillId="0" borderId="22" xfId="0" applyBorder="1" applyAlignment="1">
      <alignment horizontal="center" vertical="center"/>
    </xf>
    <xf numFmtId="0" fontId="0" fillId="0" borderId="0" xfId="0" applyBorder="1" applyAlignment="1"/>
    <xf numFmtId="9" fontId="15" fillId="0" borderId="22" xfId="0" applyNumberFormat="1" applyFont="1" applyBorder="1" applyAlignment="1">
      <alignment horizontal="center" vertical="center"/>
    </xf>
    <xf numFmtId="0" fontId="16" fillId="15" borderId="22" xfId="0" applyFont="1" applyFill="1" applyBorder="1" applyAlignment="1">
      <alignment horizontal="center" vertical="center"/>
    </xf>
    <xf numFmtId="0" fontId="0" fillId="7" borderId="22" xfId="0" applyFill="1" applyBorder="1" applyAlignment="1">
      <alignment vertical="center"/>
    </xf>
    <xf numFmtId="0" fontId="0" fillId="7" borderId="22" xfId="0" applyFill="1" applyBorder="1" applyAlignment="1">
      <alignment vertical="center" wrapText="1"/>
    </xf>
    <xf numFmtId="0" fontId="0" fillId="0" borderId="26" xfId="0" applyBorder="1" applyAlignment="1"/>
    <xf numFmtId="0" fontId="0" fillId="0" borderId="27" xfId="0" applyBorder="1" applyAlignment="1"/>
    <xf numFmtId="0" fontId="0" fillId="0" borderId="23" xfId="0" applyBorder="1" applyAlignment="1"/>
    <xf numFmtId="0" fontId="0" fillId="0" borderId="0" xfId="0" applyBorder="1"/>
    <xf numFmtId="0" fontId="15" fillId="0" borderId="28" xfId="0" applyFont="1" applyBorder="1" applyAlignment="1">
      <alignment horizontal="center" vertical="center"/>
    </xf>
    <xf numFmtId="9" fontId="17" fillId="0" borderId="28" xfId="0" applyNumberFormat="1" applyFont="1" applyBorder="1" applyAlignment="1">
      <alignment horizontal="center" vertical="center"/>
    </xf>
    <xf numFmtId="0" fontId="16" fillId="15" borderId="22" xfId="0" applyFont="1" applyFill="1" applyBorder="1" applyAlignment="1">
      <alignment horizontal="center" vertical="center" wrapText="1"/>
    </xf>
    <xf numFmtId="0" fontId="11" fillId="0" borderId="29" xfId="0" applyFont="1" applyFill="1" applyBorder="1" applyAlignment="1">
      <alignment horizontal="right" vertical="center" wrapText="1"/>
    </xf>
    <xf numFmtId="0" fontId="11" fillId="3" borderId="29" xfId="0" applyFont="1" applyFill="1" applyBorder="1" applyAlignment="1">
      <alignment horizontal="center" vertical="center"/>
    </xf>
    <xf numFmtId="0" fontId="11" fillId="3" borderId="29"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3" fillId="12" borderId="29" xfId="0" applyFont="1" applyFill="1" applyBorder="1" applyAlignment="1">
      <alignment horizontal="center" vertical="center"/>
    </xf>
    <xf numFmtId="0" fontId="13" fillId="7" borderId="29" xfId="0" applyFont="1" applyFill="1" applyBorder="1" applyAlignment="1">
      <alignment horizontal="center" vertical="center" wrapText="1"/>
    </xf>
    <xf numFmtId="0" fontId="13" fillId="12" borderId="29" xfId="0" applyFont="1" applyFill="1" applyBorder="1" applyAlignment="1">
      <alignment horizontal="center" vertical="center" wrapText="1"/>
    </xf>
    <xf numFmtId="0" fontId="13" fillId="13" borderId="29" xfId="0" applyFont="1" applyFill="1" applyBorder="1" applyAlignment="1">
      <alignment horizontal="center" vertical="center" wrapText="1"/>
    </xf>
    <xf numFmtId="9" fontId="13" fillId="12" borderId="29" xfId="0" applyNumberFormat="1" applyFont="1" applyFill="1" applyBorder="1" applyAlignment="1">
      <alignment horizontal="center" vertical="center" wrapText="1"/>
    </xf>
    <xf numFmtId="0" fontId="11" fillId="16" borderId="29" xfId="0" applyFont="1" applyFill="1" applyBorder="1" applyAlignment="1">
      <alignment horizontal="center" vertical="center" wrapText="1"/>
    </xf>
    <xf numFmtId="0" fontId="11" fillId="17" borderId="29" xfId="0" applyFont="1" applyFill="1" applyBorder="1" applyAlignment="1">
      <alignment horizontal="center" vertical="center"/>
    </xf>
    <xf numFmtId="9" fontId="14" fillId="13" borderId="29" xfId="0" applyNumberFormat="1" applyFont="1" applyFill="1" applyBorder="1" applyAlignment="1">
      <alignment horizontal="center" vertical="center" wrapText="1"/>
    </xf>
    <xf numFmtId="0" fontId="4" fillId="0" borderId="0" xfId="0" applyFont="1" applyAlignment="1">
      <alignment horizontal="center" vertical="center" wrapText="1"/>
    </xf>
    <xf numFmtId="0" fontId="18" fillId="7" borderId="29" xfId="0" applyFont="1" applyFill="1" applyBorder="1" applyAlignment="1">
      <alignment vertical="center" wrapText="1"/>
    </xf>
    <xf numFmtId="0" fontId="0" fillId="0" borderId="30" xfId="0" applyFont="1" applyBorder="1" applyAlignment="1">
      <alignment horizontal="center" vertical="center" wrapText="1"/>
    </xf>
    <xf numFmtId="0" fontId="13" fillId="0" borderId="30" xfId="0" applyFont="1" applyBorder="1" applyAlignment="1">
      <alignment horizontal="left" vertical="center" wrapText="1"/>
    </xf>
    <xf numFmtId="0" fontId="11" fillId="0" borderId="30" xfId="0" applyFont="1" applyBorder="1" applyAlignment="1">
      <alignment horizontal="center" vertical="center" wrapText="1"/>
    </xf>
    <xf numFmtId="9" fontId="11" fillId="0" borderId="30" xfId="0" applyNumberFormat="1" applyFont="1" applyBorder="1" applyAlignment="1">
      <alignment horizontal="center" vertical="center" wrapText="1"/>
    </xf>
    <xf numFmtId="9" fontId="0" fillId="0" borderId="30" xfId="0" applyNumberFormat="1" applyFont="1" applyBorder="1" applyAlignment="1">
      <alignment horizontal="center" vertical="center" wrapText="1"/>
    </xf>
    <xf numFmtId="1" fontId="11" fillId="0" borderId="30" xfId="0" applyNumberFormat="1" applyFont="1" applyBorder="1" applyAlignment="1">
      <alignment horizontal="center" vertical="center" wrapText="1"/>
    </xf>
    <xf numFmtId="1" fontId="0" fillId="0" borderId="30" xfId="0" applyNumberFormat="1" applyFont="1" applyBorder="1" applyAlignment="1">
      <alignment horizontal="center" vertical="center" wrapText="1"/>
    </xf>
    <xf numFmtId="0" fontId="13" fillId="0" borderId="30" xfId="0" applyFont="1" applyBorder="1" applyAlignment="1">
      <alignment horizontal="center" vertical="center" wrapText="1"/>
    </xf>
    <xf numFmtId="0" fontId="10" fillId="20" borderId="14" xfId="0" applyFont="1" applyFill="1" applyBorder="1" applyAlignment="1">
      <alignment horizontal="center" vertical="center" wrapText="1"/>
    </xf>
    <xf numFmtId="0" fontId="19" fillId="0" borderId="2" xfId="0" applyFont="1" applyBorder="1" applyAlignment="1">
      <alignment horizontal="center" vertical="center" wrapText="1"/>
    </xf>
    <xf numFmtId="0" fontId="14" fillId="12" borderId="29" xfId="0" applyFont="1" applyFill="1" applyBorder="1" applyAlignment="1">
      <alignment horizontal="center" vertical="center"/>
    </xf>
    <xf numFmtId="0" fontId="6" fillId="0" borderId="3" xfId="2" applyNumberFormat="1" applyFont="1" applyFill="1" applyBorder="1" applyAlignment="1">
      <alignment horizontal="center" vertical="center"/>
    </xf>
    <xf numFmtId="0" fontId="21" fillId="0" borderId="30" xfId="0" applyFont="1" applyBorder="1" applyAlignment="1">
      <alignment horizontal="center" vertical="center" wrapText="1"/>
    </xf>
    <xf numFmtId="9" fontId="22" fillId="0" borderId="30" xfId="0" applyNumberFormat="1" applyFont="1" applyBorder="1" applyAlignment="1">
      <alignment horizontal="center" vertical="center" wrapText="1"/>
    </xf>
    <xf numFmtId="9" fontId="21" fillId="0" borderId="30" xfId="0" applyNumberFormat="1" applyFont="1" applyBorder="1" applyAlignment="1">
      <alignment horizontal="center" vertical="center" wrapText="1"/>
    </xf>
    <xf numFmtId="0" fontId="22" fillId="0" borderId="30" xfId="0" applyFont="1" applyBorder="1" applyAlignment="1">
      <alignment horizontal="center" vertical="center" wrapText="1"/>
    </xf>
    <xf numFmtId="1" fontId="21" fillId="0" borderId="30" xfId="0" applyNumberFormat="1" applyFont="1" applyBorder="1" applyAlignment="1">
      <alignment horizontal="center" vertical="center" wrapText="1"/>
    </xf>
    <xf numFmtId="2" fontId="21" fillId="0" borderId="30" xfId="0" applyNumberFormat="1" applyFont="1" applyBorder="1" applyAlignment="1">
      <alignment horizontal="center" vertical="center" wrapText="1"/>
    </xf>
    <xf numFmtId="0" fontId="23" fillId="0" borderId="30" xfId="0" applyFont="1" applyBorder="1" applyAlignment="1">
      <alignment horizontal="center" vertical="center" wrapText="1"/>
    </xf>
    <xf numFmtId="10" fontId="22" fillId="0" borderId="30" xfId="0" applyNumberFormat="1" applyFont="1" applyBorder="1" applyAlignment="1">
      <alignment horizontal="center" vertical="center" wrapText="1"/>
    </xf>
    <xf numFmtId="10" fontId="21" fillId="0" borderId="30" xfId="0" applyNumberFormat="1" applyFont="1" applyBorder="1" applyAlignment="1">
      <alignment horizontal="center" vertical="center" wrapText="1"/>
    </xf>
    <xf numFmtId="1" fontId="22" fillId="0" borderId="30" xfId="0" applyNumberFormat="1" applyFont="1" applyBorder="1" applyAlignment="1">
      <alignment horizontal="center" vertical="center" wrapText="1"/>
    </xf>
    <xf numFmtId="0" fontId="21" fillId="22" borderId="30" xfId="0" applyFont="1" applyFill="1" applyBorder="1" applyAlignment="1">
      <alignment horizontal="center" vertical="center" wrapText="1"/>
    </xf>
    <xf numFmtId="0" fontId="11" fillId="23" borderId="30"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Border="1" applyAlignment="1">
      <alignment horizontal="center" vertical="center" wrapText="1"/>
    </xf>
    <xf numFmtId="0" fontId="13" fillId="0" borderId="0" xfId="0" applyFont="1" applyBorder="1" applyAlignment="1">
      <alignment horizontal="left" vertical="center" wrapText="1"/>
    </xf>
    <xf numFmtId="0" fontId="11"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1" fillId="0" borderId="0" xfId="0" applyFont="1" applyBorder="1" applyAlignment="1">
      <alignment horizontal="center" vertical="center" wrapText="1"/>
    </xf>
    <xf numFmtId="9" fontId="22" fillId="0" borderId="0" xfId="0" applyNumberFormat="1" applyFont="1" applyBorder="1" applyAlignment="1">
      <alignment horizontal="center" vertical="center" wrapText="1"/>
    </xf>
    <xf numFmtId="10" fontId="21" fillId="0" borderId="0" xfId="0" applyNumberFormat="1" applyFont="1" applyBorder="1" applyAlignment="1">
      <alignment horizontal="center" vertical="center" wrapText="1"/>
    </xf>
    <xf numFmtId="9" fontId="21" fillId="0" borderId="0" xfId="0" applyNumberFormat="1" applyFont="1" applyBorder="1" applyAlignment="1">
      <alignment horizontal="center" vertical="center" wrapText="1"/>
    </xf>
    <xf numFmtId="9" fontId="3" fillId="4" borderId="6" xfId="1" applyFont="1" applyFill="1" applyBorder="1" applyAlignment="1">
      <alignment horizontal="center" vertical="center" wrapText="1"/>
    </xf>
    <xf numFmtId="0" fontId="0" fillId="0" borderId="22" xfId="0" applyBorder="1"/>
    <xf numFmtId="0" fontId="25" fillId="19" borderId="22" xfId="0" applyFont="1" applyFill="1" applyBorder="1" applyAlignment="1">
      <alignment horizontal="center"/>
    </xf>
    <xf numFmtId="0" fontId="25" fillId="19" borderId="22" xfId="0" applyFont="1" applyFill="1" applyBorder="1" applyAlignment="1">
      <alignment horizontal="center" vertical="center"/>
    </xf>
    <xf numFmtId="0" fontId="0" fillId="0" borderId="0" xfId="0" applyAlignment="1">
      <alignment horizontal="center" vertical="center"/>
    </xf>
    <xf numFmtId="14" fontId="0" fillId="0" borderId="22" xfId="0" applyNumberFormat="1" applyBorder="1" applyAlignment="1">
      <alignment horizontal="center" vertical="center"/>
    </xf>
    <xf numFmtId="0" fontId="0" fillId="0" borderId="30" xfId="0" applyFont="1" applyBorder="1" applyAlignment="1">
      <alignment horizontal="left" vertical="center" wrapText="1"/>
    </xf>
    <xf numFmtId="0" fontId="4" fillId="0" borderId="0" xfId="0" applyFont="1" applyAlignment="1">
      <alignment horizontal="center" vertical="center" wrapText="1"/>
    </xf>
    <xf numFmtId="9"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1" fillId="0" borderId="30" xfId="0" applyFont="1" applyFill="1" applyBorder="1" applyAlignment="1">
      <alignment horizontal="center" vertical="center" wrapText="1"/>
    </xf>
    <xf numFmtId="10" fontId="6" fillId="3" borderId="3" xfId="1"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0" xfId="2" applyNumberFormat="1" applyFont="1" applyBorder="1" applyAlignment="1">
      <alignment horizontal="center" vertical="center" wrapText="1"/>
    </xf>
    <xf numFmtId="0" fontId="9" fillId="0" borderId="0" xfId="2" applyNumberFormat="1" applyFont="1" applyAlignment="1">
      <alignment horizontal="center" vertical="center" wrapText="1"/>
    </xf>
    <xf numFmtId="0" fontId="9" fillId="0" borderId="42" xfId="0" applyFont="1" applyBorder="1" applyAlignment="1">
      <alignment vertical="center" wrapText="1"/>
    </xf>
    <xf numFmtId="0" fontId="9" fillId="0" borderId="42" xfId="2" applyNumberFormat="1" applyFont="1" applyBorder="1" applyAlignment="1">
      <alignment horizontal="center" vertical="center" wrapText="1"/>
    </xf>
    <xf numFmtId="0" fontId="26" fillId="0" borderId="14" xfId="0" applyFont="1" applyBorder="1" applyAlignment="1">
      <alignment horizontal="center" vertical="center" wrapText="1"/>
    </xf>
    <xf numFmtId="9" fontId="26" fillId="0" borderId="14" xfId="0" applyNumberFormat="1" applyFont="1" applyBorder="1" applyAlignment="1">
      <alignment horizontal="center" vertical="center" wrapText="1"/>
    </xf>
    <xf numFmtId="0" fontId="26" fillId="0" borderId="14" xfId="2" applyNumberFormat="1" applyFont="1" applyFill="1" applyBorder="1" applyAlignment="1">
      <alignment horizontal="center" vertical="center" wrapText="1"/>
    </xf>
    <xf numFmtId="0" fontId="28" fillId="7" borderId="14" xfId="0" applyFont="1" applyFill="1" applyBorder="1" applyAlignment="1" applyProtection="1">
      <alignment vertical="center" wrapText="1"/>
    </xf>
    <xf numFmtId="0" fontId="26" fillId="7" borderId="14" xfId="0" applyFont="1" applyFill="1" applyBorder="1" applyAlignment="1">
      <alignment horizontal="center" vertical="center" wrapText="1"/>
    </xf>
    <xf numFmtId="0" fontId="26" fillId="0" borderId="14" xfId="0" applyNumberFormat="1" applyFont="1" applyBorder="1" applyAlignment="1">
      <alignment horizontal="center" vertical="center" wrapText="1"/>
    </xf>
    <xf numFmtId="0" fontId="27" fillId="0" borderId="18" xfId="0" applyFont="1" applyBorder="1" applyAlignment="1">
      <alignment vertical="center" wrapText="1"/>
    </xf>
    <xf numFmtId="0" fontId="27" fillId="0" borderId="19" xfId="0" applyFont="1" applyBorder="1" applyAlignment="1">
      <alignment vertical="center" wrapText="1"/>
    </xf>
    <xf numFmtId="0" fontId="27" fillId="0" borderId="41" xfId="2" applyNumberFormat="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vertical="center" wrapText="1"/>
    </xf>
    <xf numFmtId="0" fontId="27" fillId="0" borderId="9" xfId="0" applyFont="1" applyBorder="1" applyAlignment="1">
      <alignment vertical="center" wrapText="1"/>
    </xf>
    <xf numFmtId="9" fontId="26" fillId="0" borderId="8" xfId="0" applyNumberFormat="1" applyFont="1" applyBorder="1" applyAlignment="1">
      <alignment horizontal="center" vertical="center" wrapText="1"/>
    </xf>
    <xf numFmtId="0" fontId="27" fillId="0" borderId="0" xfId="2" applyNumberFormat="1" applyFont="1" applyFill="1" applyBorder="1" applyAlignment="1">
      <alignment horizontal="center" vertical="center" wrapText="1"/>
    </xf>
    <xf numFmtId="0" fontId="26" fillId="0" borderId="40" xfId="0" applyFont="1" applyBorder="1" applyAlignment="1">
      <alignment horizontal="right" vertical="center" wrapText="1"/>
    </xf>
    <xf numFmtId="0" fontId="26" fillId="24" borderId="14" xfId="0" applyFont="1" applyFill="1" applyBorder="1" applyAlignment="1">
      <alignment horizontal="center" vertical="center" wrapText="1"/>
    </xf>
    <xf numFmtId="0" fontId="26" fillId="5" borderId="14" xfId="2" applyNumberFormat="1" applyFont="1" applyFill="1" applyBorder="1" applyAlignment="1">
      <alignment horizontal="center" vertical="center" wrapText="1"/>
    </xf>
    <xf numFmtId="0" fontId="26" fillId="5" borderId="14" xfId="0" applyFont="1" applyFill="1" applyBorder="1" applyAlignment="1">
      <alignment horizontal="center" vertical="center" wrapText="1"/>
    </xf>
    <xf numFmtId="9" fontId="11" fillId="0" borderId="30" xfId="0" applyNumberFormat="1" applyFont="1" applyFill="1" applyBorder="1" applyAlignment="1">
      <alignment horizontal="center" vertical="center" wrapText="1"/>
    </xf>
    <xf numFmtId="9" fontId="0" fillId="0" borderId="30" xfId="0" applyNumberFormat="1" applyFont="1" applyFill="1" applyBorder="1" applyAlignment="1">
      <alignment horizontal="center" vertical="center" wrapText="1"/>
    </xf>
    <xf numFmtId="0" fontId="0" fillId="0" borderId="30" xfId="0" applyFont="1" applyFill="1" applyBorder="1" applyAlignment="1">
      <alignment horizontal="center" vertical="center" wrapText="1"/>
    </xf>
    <xf numFmtId="0" fontId="26" fillId="7" borderId="14" xfId="0" applyFont="1" applyFill="1" applyBorder="1" applyAlignment="1">
      <alignment horizontal="center" vertical="center" wrapText="1"/>
    </xf>
    <xf numFmtId="9" fontId="26" fillId="7" borderId="14" xfId="0" applyNumberFormat="1" applyFont="1" applyFill="1" applyBorder="1" applyAlignment="1">
      <alignment horizontal="center" vertical="center" wrapText="1"/>
    </xf>
    <xf numFmtId="0" fontId="26" fillId="7" borderId="14" xfId="2" applyNumberFormat="1" applyFont="1" applyFill="1" applyBorder="1" applyAlignment="1">
      <alignment horizontal="center" vertical="center" wrapText="1"/>
    </xf>
    <xf numFmtId="0" fontId="26" fillId="7" borderId="14" xfId="0" applyFont="1" applyFill="1" applyBorder="1" applyAlignment="1">
      <alignment vertical="center" wrapText="1"/>
    </xf>
    <xf numFmtId="0" fontId="10" fillId="14" borderId="44" xfId="0" applyFont="1" applyFill="1" applyBorder="1" applyAlignment="1">
      <alignment horizontal="center" vertical="center" wrapText="1"/>
    </xf>
    <xf numFmtId="0" fontId="10" fillId="14" borderId="0" xfId="0" applyFont="1" applyFill="1" applyBorder="1" applyAlignment="1">
      <alignment horizontal="center" vertical="center" wrapText="1"/>
    </xf>
    <xf numFmtId="14" fontId="26" fillId="24" borderId="35" xfId="0" applyNumberFormat="1" applyFont="1" applyFill="1" applyBorder="1" applyAlignment="1">
      <alignment horizontal="center" vertical="center" wrapText="1"/>
    </xf>
    <xf numFmtId="14" fontId="26" fillId="24" borderId="43" xfId="0" applyNumberFormat="1" applyFont="1" applyFill="1" applyBorder="1" applyAlignment="1">
      <alignment horizontal="center" vertical="center" wrapText="1"/>
    </xf>
    <xf numFmtId="0" fontId="26" fillId="5" borderId="35" xfId="0" applyFont="1" applyFill="1" applyBorder="1" applyAlignment="1">
      <alignment horizontal="center" vertical="center" wrapText="1"/>
    </xf>
    <xf numFmtId="0" fontId="26" fillId="5" borderId="43" xfId="0" applyFont="1" applyFill="1" applyBorder="1" applyAlignment="1">
      <alignment horizontal="center" vertical="center" wrapText="1"/>
    </xf>
    <xf numFmtId="14" fontId="11" fillId="0" borderId="34" xfId="0" applyNumberFormat="1" applyFont="1" applyBorder="1" applyAlignment="1">
      <alignment horizontal="center" vertical="center" wrapText="1"/>
    </xf>
    <xf numFmtId="0" fontId="11" fillId="0" borderId="45" xfId="0" applyFont="1" applyBorder="1" applyAlignment="1">
      <alignment horizontal="center" vertical="center" wrapText="1"/>
    </xf>
    <xf numFmtId="0" fontId="27" fillId="0" borderId="40" xfId="0" applyFont="1" applyBorder="1" applyAlignment="1">
      <alignment horizontal="right" vertical="center" wrapText="1"/>
    </xf>
    <xf numFmtId="0" fontId="27" fillId="0" borderId="7" xfId="0" applyFont="1" applyBorder="1" applyAlignment="1">
      <alignment horizontal="right" vertical="center" wrapText="1"/>
    </xf>
    <xf numFmtId="0" fontId="26" fillId="7" borderId="14"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4" fillId="0" borderId="0" xfId="0" applyFont="1" applyAlignment="1">
      <alignment horizontal="center" vertical="center" wrapText="1"/>
    </xf>
    <xf numFmtId="0" fontId="4" fillId="9" borderId="5" xfId="0" applyFont="1" applyFill="1" applyBorder="1" applyAlignment="1">
      <alignment horizontal="center" vertical="center" wrapText="1"/>
    </xf>
    <xf numFmtId="0" fontId="4" fillId="9" borderId="0" xfId="0" applyFont="1" applyFill="1" applyAlignment="1">
      <alignment horizontal="center" vertical="center" wrapText="1"/>
    </xf>
    <xf numFmtId="9" fontId="4" fillId="9" borderId="6" xfId="1" applyFont="1" applyFill="1" applyBorder="1" applyAlignment="1">
      <alignment horizontal="center" vertical="center" wrapText="1"/>
    </xf>
    <xf numFmtId="9" fontId="4" fillId="9" borderId="0" xfId="1" applyFont="1" applyFill="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applyAlignment="1">
      <alignment horizontal="center" vertical="center" wrapText="1"/>
    </xf>
    <xf numFmtId="0" fontId="19" fillId="18" borderId="1" xfId="0" applyFont="1" applyFill="1" applyBorder="1" applyAlignment="1">
      <alignment horizontal="center" vertical="center" wrapText="1"/>
    </xf>
    <xf numFmtId="0" fontId="5" fillId="0" borderId="0" xfId="0" applyFont="1" applyAlignment="1">
      <alignment horizontal="center" vertical="center" wrapText="1"/>
    </xf>
    <xf numFmtId="0" fontId="19" fillId="21" borderId="37" xfId="0" applyFont="1" applyFill="1" applyBorder="1" applyAlignment="1">
      <alignment horizontal="center" vertical="center" wrapText="1"/>
    </xf>
    <xf numFmtId="0" fontId="19" fillId="21" borderId="38" xfId="0" applyFont="1" applyFill="1" applyBorder="1" applyAlignment="1">
      <alignment horizontal="center" vertical="center" wrapText="1"/>
    </xf>
    <xf numFmtId="0" fontId="19" fillId="21" borderId="39"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7" borderId="0" xfId="0" applyFont="1" applyFill="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25" fillId="19" borderId="22" xfId="0" applyFont="1" applyFill="1" applyBorder="1" applyAlignment="1">
      <alignment horizontal="center"/>
    </xf>
    <xf numFmtId="0" fontId="11" fillId="11" borderId="29" xfId="0" applyFont="1" applyFill="1" applyBorder="1" applyAlignment="1">
      <alignment horizontal="center" vertical="center" wrapText="1"/>
    </xf>
    <xf numFmtId="0" fontId="11" fillId="11" borderId="29" xfId="0" applyFont="1" applyFill="1" applyBorder="1" applyAlignment="1">
      <alignment horizontal="center" vertical="center"/>
    </xf>
    <xf numFmtId="0" fontId="12" fillId="10" borderId="29" xfId="0" applyFont="1" applyFill="1" applyBorder="1" applyAlignment="1">
      <alignment horizontal="center" vertical="center"/>
    </xf>
    <xf numFmtId="0" fontId="10" fillId="0" borderId="0" xfId="0" applyFont="1" applyFill="1" applyBorder="1" applyAlignment="1">
      <alignment horizontal="center" vertical="center"/>
    </xf>
    <xf numFmtId="14" fontId="9" fillId="0" borderId="29" xfId="0" applyNumberFormat="1" applyFont="1" applyFill="1" applyBorder="1" applyAlignment="1">
      <alignment horizontal="center" vertical="center" wrapText="1"/>
    </xf>
    <xf numFmtId="0" fontId="9" fillId="0" borderId="29" xfId="0" applyFont="1" applyFill="1" applyBorder="1" applyAlignment="1">
      <alignment horizontal="center" vertical="center" wrapText="1"/>
    </xf>
    <xf numFmtId="0" fontId="11" fillId="0" borderId="0"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cellXfs>
  <cellStyles count="3">
    <cellStyle name="Millares [0]" xfId="2" builtinId="6"/>
    <cellStyle name="Normal" xfId="0" builtinId="0"/>
    <cellStyle name="Porcentaje" xfId="1" builtinId="5"/>
  </cellStyles>
  <dxfs count="283">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rgb="FFFF7580"/>
        </patternFill>
      </fill>
    </dxf>
    <dxf>
      <fill>
        <patternFill>
          <bgColor theme="9" tint="0.39994506668294322"/>
        </patternFill>
      </fill>
    </dxf>
    <dxf>
      <fill>
        <patternFill>
          <bgColor theme="9" tint="0.39994506668294322"/>
        </patternFill>
      </fill>
    </dxf>
    <dxf>
      <fill>
        <patternFill>
          <bgColor rgb="FFFF7580"/>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80"/>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theme="7" tint="0.39994506668294322"/>
        </patternFill>
      </fill>
    </dxf>
    <dxf>
      <fill>
        <patternFill>
          <bgColor rgb="FFFF7578"/>
        </patternFill>
      </fill>
    </dxf>
    <dxf>
      <fill>
        <patternFill>
          <bgColor theme="9" tint="0.39994506668294322"/>
        </patternFill>
      </fill>
    </dxf>
    <dxf>
      <fill>
        <patternFill>
          <bgColor theme="7" tint="0.39994506668294322"/>
        </patternFill>
      </fill>
    </dxf>
    <dxf>
      <fill>
        <patternFill>
          <bgColor rgb="FFFF7578"/>
        </patternFill>
      </fill>
    </dxf>
    <dxf>
      <fill>
        <patternFill>
          <bgColor theme="9" tint="0.39994506668294322"/>
        </patternFill>
      </fill>
    </dxf>
    <dxf>
      <fill>
        <patternFill>
          <bgColor theme="7" tint="0.39994506668294322"/>
        </patternFill>
      </fill>
    </dxf>
    <dxf>
      <fill>
        <patternFill>
          <bgColor rgb="FFFF7578"/>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7" tint="0.39994506668294322"/>
        </patternFill>
      </fill>
    </dxf>
    <dxf>
      <fill>
        <patternFill>
          <bgColor rgb="FFFF7578"/>
        </patternFill>
      </fill>
    </dxf>
    <dxf>
      <fill>
        <patternFill>
          <bgColor theme="9" tint="0.39994506668294322"/>
        </patternFill>
      </fill>
    </dxf>
    <dxf>
      <fill>
        <patternFill>
          <bgColor theme="7" tint="0.39994506668294322"/>
        </patternFill>
      </fill>
    </dxf>
    <dxf>
      <fill>
        <patternFill>
          <bgColor rgb="FFFF7578"/>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rgb="FFFF7575"/>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7" tint="0.39994506668294322"/>
        </patternFill>
      </fill>
    </dxf>
    <dxf>
      <fill>
        <patternFill>
          <bgColor rgb="FFFF7575"/>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rgb="FFFF7575"/>
        </patternFill>
      </fill>
    </dxf>
    <dxf>
      <font>
        <b val="0"/>
        <i val="0"/>
      </font>
      <fill>
        <patternFill>
          <bgColor theme="7" tint="0.39994506668294322"/>
        </patternFill>
      </fill>
    </dxf>
    <dxf>
      <fill>
        <patternFill>
          <bgColor theme="9" tint="0.39994506668294322"/>
        </patternFill>
      </fill>
    </dxf>
    <dxf>
      <fill>
        <patternFill>
          <bgColor rgb="FFFF7575"/>
        </patternFill>
      </fill>
    </dxf>
    <dxf>
      <fill>
        <patternFill>
          <bgColor rgb="FFFF7575"/>
        </patternFill>
      </fill>
    </dxf>
    <dxf>
      <fill>
        <patternFill>
          <bgColor rgb="FFFF7575"/>
        </patternFill>
      </fill>
    </dxf>
    <dxf>
      <fill>
        <patternFill>
          <bgColor rgb="FFFF7575"/>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FF0000"/>
        </patternFill>
      </fill>
    </dxf>
    <dxf>
      <fill>
        <patternFill>
          <bgColor rgb="FF00CC66"/>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0000"/>
        </patternFill>
      </fill>
    </dxf>
    <dxf>
      <fill>
        <patternFill>
          <bgColor rgb="FF00CC66"/>
        </patternFill>
      </fill>
    </dxf>
    <dxf>
      <fill>
        <patternFill>
          <bgColor rgb="FFFF7580"/>
        </patternFill>
      </fill>
    </dxf>
  </dxfs>
  <tableStyles count="0" defaultTableStyle="TableStyleMedium2" defaultPivotStyle="PivotStyleLight16"/>
  <colors>
    <mruColors>
      <color rgb="FF00CC66"/>
      <color rgb="FFFF0000"/>
      <color rgb="FFFF7580"/>
      <color rgb="FF2DBB73"/>
      <color rgb="FFA5EDF5"/>
      <color rgb="FFFF7578"/>
      <color rgb="FFFF7C80"/>
      <color rgb="FFFF7575"/>
      <color rgb="FFFF66FF"/>
      <color rgb="FF9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barChart>
        <c:barDir val="bar"/>
        <c:grouping val="clustered"/>
        <c:varyColors val="0"/>
        <c:ser>
          <c:idx val="0"/>
          <c:order val="0"/>
          <c:tx>
            <c:strRef>
              <c:f>'Desempeño por dependencia'!$C$2</c:f>
              <c:strCache>
                <c:ptCount val="1"/>
                <c:pt idx="0">
                  <c:v>Eficacia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'Desempeño por dependencia'!$A$3:$A$9</c:f>
              <c:strCache>
                <c:ptCount val="7"/>
                <c:pt idx="0">
                  <c:v>Despacho</c:v>
                </c:pt>
                <c:pt idx="1">
                  <c:v>Oficina Asesora Juridica</c:v>
                </c:pt>
                <c:pt idx="2">
                  <c:v>Oficina de Control Interno</c:v>
                </c:pt>
                <c:pt idx="3">
                  <c:v>Oficina de Planeación y Sistemas</c:v>
                </c:pt>
                <c:pt idx="4">
                  <c:v>Secretaria General</c:v>
                </c:pt>
                <c:pt idx="5">
                  <c:v>Delegatura para la supervisión de la actividad financiera en el coperativismo</c:v>
                </c:pt>
                <c:pt idx="6">
                  <c:v>Delegatura para la supervisión del ahorro y la forma asociativa soldaria.</c:v>
                </c:pt>
              </c:strCache>
            </c:strRef>
          </c:cat>
          <c:val>
            <c:numRef>
              <c:f>'Desempeño por dependencia'!$C$3:$C$9</c:f>
              <c:numCache>
                <c:formatCode>0%</c:formatCode>
                <c:ptCount val="7"/>
                <c:pt idx="0">
                  <c:v>1.0194222222222222</c:v>
                </c:pt>
                <c:pt idx="1">
                  <c:v>0</c:v>
                </c:pt>
                <c:pt idx="2">
                  <c:v>0</c:v>
                </c:pt>
                <c:pt idx="3">
                  <c:v>1.2698412698412698</c:v>
                </c:pt>
                <c:pt idx="4">
                  <c:v>0</c:v>
                </c:pt>
                <c:pt idx="5">
                  <c:v>0</c:v>
                </c:pt>
                <c:pt idx="6">
                  <c:v>0</c:v>
                </c:pt>
              </c:numCache>
            </c:numRef>
          </c:val>
          <c:extLst xmlns:c16r2="http://schemas.microsoft.com/office/drawing/2015/06/chart">
            <c:ext xmlns:c16="http://schemas.microsoft.com/office/drawing/2014/chart" uri="{C3380CC4-5D6E-409C-BE32-E72D297353CC}">
              <c16:uniqueId val="{00000000-4BFE-453D-9697-271AABF0B7A0}"/>
            </c:ext>
          </c:extLst>
        </c:ser>
        <c:dLbls>
          <c:showLegendKey val="0"/>
          <c:showVal val="1"/>
          <c:showCatName val="0"/>
          <c:showSerName val="0"/>
          <c:showPercent val="0"/>
          <c:showBubbleSize val="0"/>
        </c:dLbls>
        <c:gapWidth val="150"/>
        <c:overlap val="-25"/>
        <c:axId val="197251072"/>
        <c:axId val="163958720"/>
      </c:barChart>
      <c:catAx>
        <c:axId val="197251072"/>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163958720"/>
        <c:crosses val="autoZero"/>
        <c:auto val="1"/>
        <c:lblAlgn val="ctr"/>
        <c:lblOffset val="100"/>
        <c:noMultiLvlLbl val="0"/>
      </c:catAx>
      <c:valAx>
        <c:axId val="163958720"/>
        <c:scaling>
          <c:orientation val="minMax"/>
        </c:scaling>
        <c:delete val="1"/>
        <c:axPos val="b"/>
        <c:numFmt formatCode="0%" sourceLinked="1"/>
        <c:majorTickMark val="none"/>
        <c:minorTickMark val="none"/>
        <c:tickLblPos val="nextTo"/>
        <c:crossAx val="1972510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1313091</xdr:colOff>
      <xdr:row>0</xdr:row>
      <xdr:rowOff>95250</xdr:rowOff>
    </xdr:from>
    <xdr:to>
      <xdr:col>3</xdr:col>
      <xdr:colOff>2011591</xdr:colOff>
      <xdr:row>0</xdr:row>
      <xdr:rowOff>1279931</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9591" y="95250"/>
          <a:ext cx="3492500" cy="1184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14</xdr:row>
      <xdr:rowOff>4762</xdr:rowOff>
    </xdr:from>
    <xdr:to>
      <xdr:col>3</xdr:col>
      <xdr:colOff>57150</xdr:colOff>
      <xdr:row>28</xdr:row>
      <xdr:rowOff>80962</xdr:rowOff>
    </xdr:to>
    <xdr:graphicFrame macro="">
      <xdr:nvGraphicFramePr>
        <xdr:cNvPr id="3" name="Gráfico 2">
          <a:extLst>
            <a:ext uri="{FF2B5EF4-FFF2-40B4-BE49-F238E27FC236}">
              <a16:creationId xmlns=""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24"/>
  <sheetViews>
    <sheetView showGridLines="0" tabSelected="1" zoomScale="80" zoomScaleNormal="80" zoomScaleSheetLayoutView="90" workbookViewId="0">
      <selection activeCell="C13" sqref="C13"/>
    </sheetView>
  </sheetViews>
  <sheetFormatPr baseColWidth="10" defaultColWidth="11.453125" defaultRowHeight="14" x14ac:dyDescent="0.35"/>
  <cols>
    <col min="1" max="1" width="3.81640625" style="30" customWidth="1"/>
    <col min="2" max="2" width="15.81640625" style="30" customWidth="1"/>
    <col min="3" max="3" width="47.7265625" style="30" customWidth="1"/>
    <col min="4" max="4" width="19.7265625" style="30" bestFit="1" customWidth="1"/>
    <col min="5" max="5" width="18.7265625" style="30" customWidth="1"/>
    <col min="6" max="6" width="18.81640625" style="126" customWidth="1"/>
    <col min="7" max="7" width="17.26953125" style="31" customWidth="1"/>
    <col min="8" max="8" width="15.81640625" style="30" customWidth="1"/>
    <col min="9" max="9" width="4.81640625" style="30" customWidth="1"/>
    <col min="10" max="16384" width="11.453125" style="30"/>
  </cols>
  <sheetData>
    <row r="1" spans="1:8" ht="59.25" customHeight="1" x14ac:dyDescent="0.35">
      <c r="B1" s="154" t="s">
        <v>645</v>
      </c>
      <c r="C1" s="155"/>
      <c r="D1" s="155"/>
      <c r="E1" s="155"/>
      <c r="F1" s="155"/>
      <c r="G1" s="155"/>
      <c r="H1" s="155"/>
    </row>
    <row r="2" spans="1:8" ht="31.5" customHeight="1" x14ac:dyDescent="0.25">
      <c r="A2" s="44"/>
      <c r="B2" s="165"/>
      <c r="C2" s="166"/>
      <c r="D2" s="166"/>
      <c r="E2" s="167"/>
      <c r="F2" s="125"/>
    </row>
    <row r="3" spans="1:8" ht="22.5" customHeight="1" x14ac:dyDescent="0.35">
      <c r="A3" s="38"/>
      <c r="B3" s="160">
        <v>44377</v>
      </c>
      <c r="C3" s="161"/>
      <c r="D3" s="156" t="s">
        <v>648</v>
      </c>
      <c r="E3" s="156"/>
      <c r="F3" s="158" t="s">
        <v>643</v>
      </c>
      <c r="G3" s="158"/>
    </row>
    <row r="4" spans="1:8" ht="9.75" customHeight="1" thickBot="1" x14ac:dyDescent="0.4">
      <c r="A4" s="41"/>
      <c r="B4" s="43"/>
      <c r="C4" s="42"/>
      <c r="D4" s="157"/>
      <c r="E4" s="157"/>
      <c r="F4" s="159"/>
      <c r="G4" s="159"/>
    </row>
    <row r="5" spans="1:8" s="31" customFormat="1" ht="34.5" customHeight="1" thickBot="1" x14ac:dyDescent="0.3">
      <c r="A5" s="35"/>
      <c r="B5" s="84" t="s">
        <v>76</v>
      </c>
      <c r="C5" s="84" t="s">
        <v>63</v>
      </c>
      <c r="D5" s="144" t="s">
        <v>77</v>
      </c>
      <c r="E5" s="144" t="s">
        <v>58</v>
      </c>
      <c r="F5" s="145" t="s">
        <v>77</v>
      </c>
      <c r="G5" s="146" t="s">
        <v>58</v>
      </c>
      <c r="H5" s="129" t="s">
        <v>644</v>
      </c>
    </row>
    <row r="6" spans="1:8" ht="25" customHeight="1" thickBot="1" x14ac:dyDescent="0.4">
      <c r="A6" s="34"/>
      <c r="B6" s="164" t="s">
        <v>587</v>
      </c>
      <c r="C6" s="132" t="s">
        <v>465</v>
      </c>
      <c r="D6" s="133">
        <v>3</v>
      </c>
      <c r="E6" s="151">
        <f>+AVERAGE('Seguimiento Indicadores SIG'!AJ64,'Seguimiento Indicadores SIG'!AJ72,'Seguimiento Indicadores SIG'!AJ88)</f>
        <v>1.0763333333333334</v>
      </c>
      <c r="F6" s="152">
        <v>4</v>
      </c>
      <c r="G6" s="151">
        <f>+SUM('Seguimiento Indicadores SIG'!AJ16,'Seguimiento Indicadores SIG'!AJ78,'Seguimiento Indicadores SIG'!AJ79,'Seguimiento Indicadores SIG'!AJ100)/4</f>
        <v>0.91527777777777775</v>
      </c>
      <c r="H6" s="134">
        <f>+D6+F6</f>
        <v>7</v>
      </c>
    </row>
    <row r="7" spans="1:8" ht="25" customHeight="1" thickBot="1" x14ac:dyDescent="0.4">
      <c r="A7" s="34"/>
      <c r="B7" s="164"/>
      <c r="C7" s="132" t="s">
        <v>583</v>
      </c>
      <c r="D7" s="133">
        <v>1</v>
      </c>
      <c r="E7" s="151">
        <f>+'Seguimiento Indicadores SIG'!AJ84</f>
        <v>0</v>
      </c>
      <c r="F7" s="152">
        <v>1</v>
      </c>
      <c r="G7" s="151">
        <v>0</v>
      </c>
      <c r="H7" s="134">
        <f t="shared" ref="H7:H20" si="0">+D7+F7</f>
        <v>2</v>
      </c>
    </row>
    <row r="8" spans="1:8" ht="25" customHeight="1" thickBot="1" x14ac:dyDescent="0.4">
      <c r="A8" s="34"/>
      <c r="B8" s="164"/>
      <c r="C8" s="132" t="s">
        <v>591</v>
      </c>
      <c r="D8" s="133">
        <v>1</v>
      </c>
      <c r="E8" s="153"/>
      <c r="F8" s="152">
        <v>1</v>
      </c>
      <c r="G8" s="151"/>
      <c r="H8" s="134">
        <f t="shared" si="0"/>
        <v>2</v>
      </c>
    </row>
    <row r="9" spans="1:8" ht="25" customHeight="1" thickBot="1" x14ac:dyDescent="0.4">
      <c r="A9" s="34"/>
      <c r="B9" s="164"/>
      <c r="C9" s="132" t="s">
        <v>584</v>
      </c>
      <c r="D9" s="133">
        <v>3</v>
      </c>
      <c r="E9" s="151">
        <f>+AVERAGE('Seguimiento Indicadores SIG'!AJ19,'Seguimiento Indicadores SIG'!AJ61)</f>
        <v>1.0194222222222222</v>
      </c>
      <c r="F9" s="152">
        <v>6</v>
      </c>
      <c r="G9" s="151">
        <f>+AVERAGE('Seguimiento Indicadores SIG'!AJ16:AJ100)</f>
        <v>0.89621308018037582</v>
      </c>
      <c r="H9" s="134">
        <f t="shared" si="0"/>
        <v>9</v>
      </c>
    </row>
    <row r="10" spans="1:8" ht="25" customHeight="1" thickBot="1" x14ac:dyDescent="0.4">
      <c r="A10" s="34"/>
      <c r="B10" s="133" t="s">
        <v>588</v>
      </c>
      <c r="C10" s="132" t="s">
        <v>493</v>
      </c>
      <c r="D10" s="133">
        <v>14</v>
      </c>
      <c r="E10" s="151">
        <v>0.84</v>
      </c>
      <c r="F10" s="152">
        <v>5</v>
      </c>
      <c r="G10" s="151">
        <f>+AVERAGE('Seguimiento Indicadores SIG'!AJ87:AJ97)</f>
        <v>0.43674074074074076</v>
      </c>
      <c r="H10" s="134">
        <f t="shared" si="0"/>
        <v>19</v>
      </c>
    </row>
    <row r="11" spans="1:8" ht="25" customHeight="1" thickBot="1" x14ac:dyDescent="0.4">
      <c r="A11" s="34"/>
      <c r="B11" s="164" t="s">
        <v>589</v>
      </c>
      <c r="C11" s="132" t="s">
        <v>298</v>
      </c>
      <c r="D11" s="133">
        <v>2</v>
      </c>
      <c r="E11" s="151">
        <f>+SUM('Seguimiento Indicadores SIG'!AJ54+'Seguimiento Indicadores SIG'!AJ86)/2</f>
        <v>1.2698412698412698</v>
      </c>
      <c r="F11" s="152">
        <v>7</v>
      </c>
      <c r="G11" s="151">
        <f>+AVERAGE('Seguimiento Indicadores SIG'!AJ23:AJ47)</f>
        <v>1.4151481537402881</v>
      </c>
      <c r="H11" s="134">
        <f t="shared" si="0"/>
        <v>9</v>
      </c>
    </row>
    <row r="12" spans="1:8" ht="25" customHeight="1" thickBot="1" x14ac:dyDescent="0.4">
      <c r="A12" s="34"/>
      <c r="B12" s="164"/>
      <c r="C12" s="132" t="s">
        <v>34</v>
      </c>
      <c r="D12" s="133">
        <v>1</v>
      </c>
      <c r="E12" s="151">
        <f>+'Seguimiento Indicadores SIG'!AJ17</f>
        <v>0.54054054054054057</v>
      </c>
      <c r="F12" s="152">
        <v>3</v>
      </c>
      <c r="G12" s="151">
        <f>AVERAGE('Seguimiento Indicadores SIG'!AJ60:AJ63)</f>
        <v>1.0902777777777777</v>
      </c>
      <c r="H12" s="134">
        <f t="shared" si="0"/>
        <v>4</v>
      </c>
    </row>
    <row r="13" spans="1:8" ht="25" customHeight="1" thickBot="1" x14ac:dyDescent="0.4">
      <c r="A13" s="34"/>
      <c r="B13" s="164"/>
      <c r="C13" s="132" t="s">
        <v>340</v>
      </c>
      <c r="D13" s="133">
        <v>1</v>
      </c>
      <c r="E13" s="151">
        <f>+'Seguimiento Indicadores SIG'!AJ56</f>
        <v>1.0526315789473684</v>
      </c>
      <c r="F13" s="152">
        <v>1</v>
      </c>
      <c r="G13" s="151">
        <f>+'Seguimiento Indicadores SIG'!AJ50</f>
        <v>1.1111111111111112</v>
      </c>
      <c r="H13" s="134">
        <f t="shared" si="0"/>
        <v>2</v>
      </c>
    </row>
    <row r="14" spans="1:8" ht="25" customHeight="1" thickBot="1" x14ac:dyDescent="0.4">
      <c r="A14" s="34"/>
      <c r="B14" s="164"/>
      <c r="C14" s="132" t="s">
        <v>352</v>
      </c>
      <c r="D14" s="133">
        <v>2</v>
      </c>
      <c r="E14" s="153"/>
      <c r="F14" s="152">
        <v>1</v>
      </c>
      <c r="G14" s="150"/>
      <c r="H14" s="134">
        <f t="shared" si="0"/>
        <v>3</v>
      </c>
    </row>
    <row r="15" spans="1:8" ht="25" customHeight="1" thickBot="1" x14ac:dyDescent="0.4">
      <c r="A15" s="34"/>
      <c r="B15" s="164"/>
      <c r="C15" s="132" t="s">
        <v>585</v>
      </c>
      <c r="D15" s="133">
        <v>2</v>
      </c>
      <c r="E15" s="151"/>
      <c r="F15" s="152">
        <v>3</v>
      </c>
      <c r="G15" s="150"/>
      <c r="H15" s="134">
        <f t="shared" si="0"/>
        <v>5</v>
      </c>
    </row>
    <row r="16" spans="1:8" ht="25" customHeight="1" thickBot="1" x14ac:dyDescent="0.4">
      <c r="A16" s="34"/>
      <c r="B16" s="164"/>
      <c r="C16" s="132" t="s">
        <v>35</v>
      </c>
      <c r="D16" s="133">
        <v>2</v>
      </c>
      <c r="E16" s="151"/>
      <c r="F16" s="152">
        <v>4</v>
      </c>
      <c r="G16" s="151">
        <f>+AVERAGE('Seguimiento Indicadores SIG'!AJ69:AJ70)</f>
        <v>0.99229999999999996</v>
      </c>
      <c r="H16" s="134">
        <f t="shared" si="0"/>
        <v>6</v>
      </c>
    </row>
    <row r="17" spans="1:8" ht="25" customHeight="1" thickBot="1" x14ac:dyDescent="0.4">
      <c r="A17" s="34"/>
      <c r="B17" s="164"/>
      <c r="C17" s="132" t="s">
        <v>407</v>
      </c>
      <c r="D17" s="133">
        <v>1</v>
      </c>
      <c r="E17" s="151"/>
      <c r="F17" s="152">
        <v>2</v>
      </c>
      <c r="G17" s="151">
        <f>+AVERAGE('Seguimiento Indicadores SIG'!AJ65:AJ66)</f>
        <v>1.0263157894736841</v>
      </c>
      <c r="H17" s="134">
        <f t="shared" si="0"/>
        <v>3</v>
      </c>
    </row>
    <row r="18" spans="1:8" ht="25" customHeight="1" thickBot="1" x14ac:dyDescent="0.4">
      <c r="A18" s="34"/>
      <c r="B18" s="164" t="s">
        <v>590</v>
      </c>
      <c r="C18" s="132" t="s">
        <v>586</v>
      </c>
      <c r="D18" s="133">
        <v>5</v>
      </c>
      <c r="E18" s="151">
        <f>+AVERAGE('Seguimiento Indicadores SIG'!AJ20,'Seguimiento Indicadores SIG'!AJ43,'Seguimiento Indicadores SIG'!AJ74,'Seguimiento Indicadores SIG'!AJ93)</f>
        <v>0.92360233918128665</v>
      </c>
      <c r="F18" s="152">
        <v>12</v>
      </c>
      <c r="G18" s="151">
        <f>+AVERAGE('Seguimiento Indicadores SIG'!AJ14:AJ29)</f>
        <v>0.98148146328146335</v>
      </c>
      <c r="H18" s="134">
        <f t="shared" si="0"/>
        <v>17</v>
      </c>
    </row>
    <row r="19" spans="1:8" ht="25" customHeight="1" thickBot="1" x14ac:dyDescent="0.4">
      <c r="A19" s="34"/>
      <c r="B19" s="164"/>
      <c r="C19" s="132" t="s">
        <v>33</v>
      </c>
      <c r="D19" s="133">
        <v>1</v>
      </c>
      <c r="E19" s="151"/>
      <c r="F19" s="152"/>
      <c r="G19" s="150"/>
      <c r="H19" s="134">
        <f t="shared" si="0"/>
        <v>1</v>
      </c>
    </row>
    <row r="20" spans="1:8" ht="25" customHeight="1" thickBot="1" x14ac:dyDescent="0.4">
      <c r="A20" s="34"/>
      <c r="B20" s="164"/>
      <c r="C20" s="132" t="s">
        <v>129</v>
      </c>
      <c r="D20" s="133">
        <v>1</v>
      </c>
      <c r="E20" s="151">
        <f>+'Seguimiento Indicadores SIG'!AJ83</f>
        <v>1.1764705882352942</v>
      </c>
      <c r="F20" s="152"/>
      <c r="G20" s="150"/>
      <c r="H20" s="134">
        <f t="shared" si="0"/>
        <v>1</v>
      </c>
    </row>
    <row r="21" spans="1:8" ht="15" thickBot="1" x14ac:dyDescent="0.3">
      <c r="A21" s="32"/>
      <c r="B21" s="135"/>
      <c r="C21" s="135"/>
      <c r="D21" s="135"/>
      <c r="E21" s="136"/>
      <c r="F21" s="137"/>
      <c r="G21" s="138"/>
      <c r="H21" s="139"/>
    </row>
    <row r="22" spans="1:8" ht="15.75" thickBot="1" x14ac:dyDescent="0.3">
      <c r="A22" s="36"/>
      <c r="B22" s="140"/>
      <c r="C22" s="162"/>
      <c r="D22" s="163"/>
      <c r="E22" s="141"/>
      <c r="F22" s="142"/>
      <c r="G22" s="138"/>
      <c r="H22" s="139"/>
    </row>
    <row r="23" spans="1:8" ht="22.5" customHeight="1" thickBot="1" x14ac:dyDescent="0.3">
      <c r="B23" s="140"/>
      <c r="C23" s="143" t="s">
        <v>646</v>
      </c>
      <c r="D23" s="129">
        <f>+SUM(D6:D20)</f>
        <v>40</v>
      </c>
      <c r="E23" s="130">
        <f>+AVERAGE(E9:E13,E16:E18,E20, E6:E7)</f>
        <v>0.87764909692236825</v>
      </c>
      <c r="F23" s="131">
        <f>+SUM(F6:F20)</f>
        <v>50</v>
      </c>
      <c r="G23" s="130">
        <f>+AVERAGE(G6,G7,G9,G10,G11,G12,G13,G16,G17,G18)</f>
        <v>0.88648658940832181</v>
      </c>
      <c r="H23" s="129">
        <f>+SUM(H6:H20)</f>
        <v>90</v>
      </c>
    </row>
    <row r="24" spans="1:8" x14ac:dyDescent="0.35">
      <c r="A24" s="34"/>
      <c r="B24" s="33"/>
      <c r="C24" s="33"/>
      <c r="D24" s="127"/>
      <c r="E24" s="127"/>
      <c r="F24" s="128"/>
    </row>
  </sheetData>
  <sheetProtection password="8020" sheet="1" objects="1" scenarios="1"/>
  <sortState ref="C6:E23">
    <sortCondition descending="1" ref="E6:E23"/>
  </sortState>
  <mergeCells count="9">
    <mergeCell ref="B1:H1"/>
    <mergeCell ref="D3:E4"/>
    <mergeCell ref="F3:G4"/>
    <mergeCell ref="B3:C3"/>
    <mergeCell ref="C22:D22"/>
    <mergeCell ref="B6:B9"/>
    <mergeCell ref="B11:B17"/>
    <mergeCell ref="B18:B20"/>
    <mergeCell ref="B2:E2"/>
  </mergeCells>
  <conditionalFormatting sqref="E10">
    <cfRule type="cellIs" dxfId="282" priority="51" operator="lessThanOrEqual">
      <formula>0.83</formula>
    </cfRule>
    <cfRule type="cellIs" dxfId="281" priority="52" operator="greaterThanOrEqual">
      <formula>0.84</formula>
    </cfRule>
  </conditionalFormatting>
  <conditionalFormatting sqref="G10">
    <cfRule type="cellIs" dxfId="280" priority="49" operator="lessThanOrEqual">
      <formula>0.95</formula>
    </cfRule>
    <cfRule type="cellIs" dxfId="279" priority="50" operator="greaterThanOrEqual">
      <formula>0.96</formula>
    </cfRule>
  </conditionalFormatting>
  <conditionalFormatting sqref="E6">
    <cfRule type="cellIs" dxfId="278" priority="47" operator="lessThanOrEqual">
      <formula>0.53</formula>
    </cfRule>
    <cfRule type="cellIs" dxfId="277" priority="48" operator="greaterThanOrEqual">
      <formula>0.54</formula>
    </cfRule>
  </conditionalFormatting>
  <conditionalFormatting sqref="G6">
    <cfRule type="cellIs" dxfId="276" priority="45" operator="lessThanOrEqual">
      <formula>0.87</formula>
    </cfRule>
    <cfRule type="cellIs" dxfId="275" priority="46" operator="greaterThanOrEqual">
      <formula>0.88</formula>
    </cfRule>
  </conditionalFormatting>
  <conditionalFormatting sqref="E7">
    <cfRule type="cellIs" dxfId="274" priority="43" operator="lessThanOrEqual">
      <formula>0.79</formula>
    </cfRule>
    <cfRule type="cellIs" dxfId="273" priority="44" operator="greaterThanOrEqual">
      <formula>0.8</formula>
    </cfRule>
  </conditionalFormatting>
  <conditionalFormatting sqref="G7">
    <cfRule type="cellIs" dxfId="272" priority="41" operator="greaterThanOrEqual">
      <formula>0.15</formula>
    </cfRule>
    <cfRule type="cellIs" dxfId="271" priority="42" operator="lessThanOrEqual">
      <formula>0.14</formula>
    </cfRule>
  </conditionalFormatting>
  <conditionalFormatting sqref="E9">
    <cfRule type="cellIs" dxfId="270" priority="39" operator="lessThanOrEqual">
      <formula>0.87</formula>
    </cfRule>
    <cfRule type="cellIs" dxfId="269" priority="40" operator="greaterThanOrEqual">
      <formula>0.88</formula>
    </cfRule>
  </conditionalFormatting>
  <conditionalFormatting sqref="E11">
    <cfRule type="cellIs" dxfId="268" priority="33" operator="lessThanOrEqual">
      <formula>0.79</formula>
    </cfRule>
    <cfRule type="cellIs" dxfId="267" priority="34" operator="greaterThanOrEqual">
      <formula>0.8</formula>
    </cfRule>
  </conditionalFormatting>
  <conditionalFormatting sqref="G11">
    <cfRule type="cellIs" dxfId="266" priority="31" operator="lessThanOrEqual">
      <formula>0.89</formula>
    </cfRule>
    <cfRule type="cellIs" dxfId="265" priority="32" operator="greaterThanOrEqual">
      <formula>0.9</formula>
    </cfRule>
  </conditionalFormatting>
  <conditionalFormatting sqref="E12">
    <cfRule type="cellIs" dxfId="264" priority="29" operator="lessThanOrEqual">
      <formula>0.99</formula>
    </cfRule>
    <cfRule type="cellIs" dxfId="263" priority="30" operator="greaterThanOrEqual">
      <formula>1</formula>
    </cfRule>
  </conditionalFormatting>
  <conditionalFormatting sqref="G12">
    <cfRule type="cellIs" dxfId="262" priority="27" operator="lessThanOrEqual">
      <formula>0.92</formula>
    </cfRule>
    <cfRule type="cellIs" dxfId="261" priority="28" operator="greaterThanOrEqual">
      <formula>0.93</formula>
    </cfRule>
  </conditionalFormatting>
  <conditionalFormatting sqref="E13">
    <cfRule type="cellIs" dxfId="260" priority="25" operator="lessThanOrEqual">
      <formula>0.94</formula>
    </cfRule>
    <cfRule type="cellIs" dxfId="259" priority="26" operator="greaterThanOrEqual">
      <formula>0.95</formula>
    </cfRule>
  </conditionalFormatting>
  <conditionalFormatting sqref="G13">
    <cfRule type="cellIs" dxfId="258" priority="23" operator="lessThanOrEqual">
      <formula>0.89</formula>
    </cfRule>
    <cfRule type="cellIs" dxfId="257" priority="24" operator="greaterThanOrEqual">
      <formula>0.9</formula>
    </cfRule>
  </conditionalFormatting>
  <conditionalFormatting sqref="G17">
    <cfRule type="cellIs" dxfId="256" priority="19" operator="lessThanOrEqual">
      <formula>0.97</formula>
    </cfRule>
    <cfRule type="cellIs" dxfId="255" priority="20" operator="greaterThanOrEqual">
      <formula>0.98</formula>
    </cfRule>
  </conditionalFormatting>
  <conditionalFormatting sqref="E20">
    <cfRule type="cellIs" dxfId="254" priority="17" operator="lessThanOrEqual">
      <formula>0.84</formula>
    </cfRule>
    <cfRule type="cellIs" dxfId="253" priority="18" operator="greaterThanOrEqual">
      <formula>0.85</formula>
    </cfRule>
  </conditionalFormatting>
  <conditionalFormatting sqref="E23">
    <cfRule type="cellIs" dxfId="252" priority="15" operator="lessThanOrEqual">
      <formula>0.77</formula>
    </cfRule>
    <cfRule type="cellIs" dxfId="251" priority="16" operator="greaterThanOrEqual">
      <formula>0.78</formula>
    </cfRule>
  </conditionalFormatting>
  <conditionalFormatting sqref="G23">
    <cfRule type="cellIs" dxfId="250" priority="13" operator="lessThanOrEqual">
      <formula>0.84</formula>
    </cfRule>
    <cfRule type="cellIs" dxfId="249" priority="14" operator="greaterThanOrEqual">
      <formula>0.85</formula>
    </cfRule>
  </conditionalFormatting>
  <conditionalFormatting sqref="G16">
    <cfRule type="cellIs" dxfId="248" priority="11" operator="lessThanOrEqual">
      <formula>0.97</formula>
    </cfRule>
    <cfRule type="cellIs" dxfId="247" priority="12" operator="greaterThanOrEqual">
      <formula>0.98</formula>
    </cfRule>
  </conditionalFormatting>
  <conditionalFormatting sqref="G18">
    <cfRule type="cellIs" dxfId="246" priority="9" operator="lessThanOrEqual">
      <formula>0.97</formula>
    </cfRule>
    <cfRule type="cellIs" dxfId="245" priority="10" operator="greaterThanOrEqual">
      <formula>0.98</formula>
    </cfRule>
  </conditionalFormatting>
  <conditionalFormatting sqref="E18">
    <cfRule type="cellIs" dxfId="244" priority="5" operator="lessThanOrEqual">
      <formula>0.97</formula>
    </cfRule>
    <cfRule type="cellIs" dxfId="243" priority="6" operator="greaterThanOrEqual">
      <formula>0.98</formula>
    </cfRule>
  </conditionalFormatting>
  <conditionalFormatting sqref="G9">
    <cfRule type="cellIs" dxfId="242" priority="1" operator="lessThanOrEqual">
      <formula>0.89</formula>
    </cfRule>
    <cfRule type="cellIs" dxfId="241" priority="2" operator="greaterThanOrEqual">
      <formula>0.9</formula>
    </cfRule>
  </conditionalFormatting>
  <pageMargins left="0.7" right="0.7" top="0.75" bottom="0.75" header="0.3" footer="0.3"/>
  <pageSetup scale="46" orientation="portrait" horizontalDpi="300" verticalDpi="300" r:id="rId1"/>
  <ignoredErrors>
    <ignoredError sqref="G23 E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K104"/>
  <sheetViews>
    <sheetView view="pageBreakPreview" zoomScale="10" zoomScaleNormal="30" zoomScaleSheetLayoutView="10" workbookViewId="0">
      <selection activeCell="T118" sqref="T118"/>
    </sheetView>
  </sheetViews>
  <sheetFormatPr baseColWidth="10" defaultColWidth="19.453125" defaultRowHeight="20" x14ac:dyDescent="0.35"/>
  <cols>
    <col min="1" max="1" width="7.26953125" style="1" customWidth="1"/>
    <col min="2" max="2" width="29.7265625" style="1" customWidth="1"/>
    <col min="3" max="3" width="41.81640625" style="10" customWidth="1"/>
    <col min="4" max="6" width="41.81640625" style="74" customWidth="1"/>
    <col min="7" max="7" width="41.81640625" style="118" customWidth="1"/>
    <col min="8" max="8" width="28.26953125" style="16" customWidth="1"/>
    <col min="9" max="10" width="28.26953125" style="74" customWidth="1"/>
    <col min="11" max="11" width="39.1796875" style="1" customWidth="1"/>
    <col min="12" max="12" width="37" style="16" customWidth="1"/>
    <col min="13" max="13" width="39.1796875" style="1" customWidth="1"/>
    <col min="14" max="16" width="39.1796875" style="74" customWidth="1"/>
    <col min="17" max="17" width="22.453125" style="74" customWidth="1"/>
    <col min="18" max="18" width="22.7265625" style="74" customWidth="1"/>
    <col min="19" max="19" width="21.54296875" style="16" customWidth="1"/>
    <col min="20" max="20" width="18.26953125" style="1" customWidth="1"/>
    <col min="21" max="21" width="20.26953125" style="1" customWidth="1"/>
    <col min="22" max="22" width="2.81640625" style="9" customWidth="1"/>
    <col min="23" max="23" width="22" style="1" customWidth="1"/>
    <col min="24" max="29" width="19.453125" style="1" customWidth="1"/>
    <col min="30" max="30" width="19.1796875" style="1" customWidth="1"/>
    <col min="31" max="34" width="19.453125" style="1" customWidth="1"/>
    <col min="35" max="35" width="3.7265625" style="1" customWidth="1"/>
    <col min="36" max="36" width="30.54296875" style="14" customWidth="1"/>
    <col min="37" max="16384" width="19.453125" style="1"/>
  </cols>
  <sheetData>
    <row r="1" spans="1:37" ht="129" customHeight="1" x14ac:dyDescent="0.35">
      <c r="A1" s="186"/>
      <c r="B1" s="187"/>
      <c r="C1" s="187"/>
      <c r="D1" s="187"/>
      <c r="E1" s="188"/>
      <c r="F1" s="183" t="s">
        <v>74</v>
      </c>
      <c r="G1" s="184"/>
      <c r="H1" s="184"/>
      <c r="I1" s="184"/>
      <c r="J1" s="184"/>
      <c r="K1" s="184"/>
      <c r="L1" s="184"/>
      <c r="M1" s="184"/>
      <c r="N1" s="184"/>
      <c r="O1" s="184"/>
      <c r="P1" s="184"/>
      <c r="Q1" s="184"/>
      <c r="R1" s="184"/>
      <c r="S1" s="184"/>
      <c r="T1" s="184"/>
      <c r="U1" s="184"/>
      <c r="V1" s="184"/>
      <c r="W1" s="184"/>
      <c r="X1" s="184"/>
      <c r="Y1" s="184"/>
      <c r="Z1" s="184"/>
      <c r="AA1" s="184"/>
      <c r="AB1" s="184"/>
      <c r="AC1" s="184"/>
      <c r="AD1" s="185"/>
      <c r="AE1" s="180" t="s">
        <v>630</v>
      </c>
      <c r="AF1" s="180"/>
      <c r="AG1" s="180"/>
      <c r="AH1" s="180"/>
      <c r="AI1" s="180"/>
      <c r="AJ1" s="180"/>
    </row>
    <row r="2" spans="1:37" ht="20.25" customHeight="1" x14ac:dyDescent="0.35">
      <c r="A2" s="181" t="s">
        <v>640</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row>
    <row r="3" spans="1:37" ht="30" customHeight="1" x14ac:dyDescent="0.3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81"/>
      <c r="AD3" s="181"/>
      <c r="AE3" s="181"/>
      <c r="AF3" s="181"/>
      <c r="AG3" s="181"/>
      <c r="AH3" s="181"/>
      <c r="AI3" s="181"/>
      <c r="AJ3" s="181"/>
    </row>
    <row r="4" spans="1:37" ht="20.149999999999999" customHeight="1" x14ac:dyDescent="0.35">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6"/>
      <c r="AD4" s="173" t="s">
        <v>42</v>
      </c>
      <c r="AE4" s="173"/>
      <c r="AF4" s="173"/>
      <c r="AG4" s="173"/>
      <c r="AH4" s="173"/>
      <c r="AI4" s="173"/>
      <c r="AJ4" s="173"/>
    </row>
    <row r="5" spans="1:37" ht="20.149999999999999" customHeight="1" x14ac:dyDescent="0.35">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5"/>
      <c r="AD5" s="173" t="s">
        <v>41</v>
      </c>
      <c r="AE5" s="173"/>
      <c r="AF5" s="173"/>
      <c r="AG5" s="173"/>
      <c r="AH5" s="173"/>
      <c r="AI5" s="173"/>
      <c r="AJ5" s="173"/>
    </row>
    <row r="6" spans="1:37" ht="20.149999999999999" customHeight="1" x14ac:dyDescent="0.35">
      <c r="A6" s="168"/>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7"/>
      <c r="AD6" s="173" t="s">
        <v>40</v>
      </c>
      <c r="AE6" s="173"/>
      <c r="AF6" s="173"/>
      <c r="AG6" s="173"/>
      <c r="AH6" s="173"/>
      <c r="AI6" s="173"/>
      <c r="AJ6" s="173"/>
    </row>
    <row r="7" spans="1:37" ht="17.25" customHeight="1" x14ac:dyDescent="0.35">
      <c r="A7" s="168"/>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82"/>
      <c r="AD7" s="182"/>
      <c r="AE7" s="182"/>
      <c r="AF7" s="182"/>
      <c r="AG7" s="182"/>
      <c r="AH7" s="182"/>
      <c r="AI7" s="182"/>
      <c r="AJ7" s="182"/>
    </row>
    <row r="8" spans="1:37" ht="31.5" customHeight="1" x14ac:dyDescent="0.35">
      <c r="A8" s="168"/>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82"/>
      <c r="AD8" s="182"/>
      <c r="AE8" s="182"/>
      <c r="AF8" s="182"/>
      <c r="AG8" s="182"/>
      <c r="AH8" s="182"/>
      <c r="AI8" s="182"/>
      <c r="AJ8" s="182"/>
    </row>
    <row r="9" spans="1:37" s="3" customFormat="1" ht="28.5" customHeight="1" x14ac:dyDescent="0.25">
      <c r="A9" s="175" t="s">
        <v>37</v>
      </c>
      <c r="B9" s="175"/>
      <c r="C9" s="175"/>
      <c r="D9" s="175"/>
      <c r="E9" s="175"/>
      <c r="F9" s="175"/>
      <c r="G9" s="175"/>
      <c r="H9" s="175"/>
      <c r="I9" s="175"/>
      <c r="J9" s="175"/>
      <c r="K9" s="175"/>
      <c r="L9" s="175"/>
      <c r="M9" s="175"/>
      <c r="N9" s="175"/>
      <c r="O9" s="175"/>
      <c r="P9" s="175"/>
      <c r="Q9" s="175"/>
      <c r="R9" s="175"/>
      <c r="S9" s="175"/>
      <c r="T9" s="175"/>
      <c r="U9" s="175"/>
      <c r="V9" s="85"/>
      <c r="W9" s="177" t="s">
        <v>592</v>
      </c>
      <c r="X9" s="178"/>
      <c r="Y9" s="178"/>
      <c r="Z9" s="178"/>
      <c r="AA9" s="178"/>
      <c r="AB9" s="178"/>
      <c r="AC9" s="178"/>
      <c r="AD9" s="178"/>
      <c r="AE9" s="178"/>
      <c r="AF9" s="178"/>
      <c r="AG9" s="178"/>
      <c r="AH9" s="179"/>
      <c r="AI9" s="174"/>
      <c r="AJ9" s="174"/>
    </row>
    <row r="10" spans="1:37" s="3" customFormat="1" ht="39.75" customHeight="1" x14ac:dyDescent="0.25">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row>
    <row r="11" spans="1:37" s="4" customFormat="1" ht="47.25" customHeight="1" x14ac:dyDescent="0.35">
      <c r="A11" s="18" t="s">
        <v>36</v>
      </c>
      <c r="B11" s="18" t="s">
        <v>32</v>
      </c>
      <c r="C11" s="18" t="s">
        <v>45</v>
      </c>
      <c r="D11" s="18" t="s">
        <v>120</v>
      </c>
      <c r="E11" s="18" t="s">
        <v>121</v>
      </c>
      <c r="F11" s="18" t="s">
        <v>122</v>
      </c>
      <c r="G11" s="18" t="s">
        <v>637</v>
      </c>
      <c r="H11" s="18" t="s">
        <v>56</v>
      </c>
      <c r="I11" s="18" t="s">
        <v>123</v>
      </c>
      <c r="J11" s="18" t="s">
        <v>124</v>
      </c>
      <c r="K11" s="18" t="s">
        <v>44</v>
      </c>
      <c r="L11" s="18" t="s">
        <v>125</v>
      </c>
      <c r="M11" s="18" t="s">
        <v>126</v>
      </c>
      <c r="N11" s="18" t="s">
        <v>581</v>
      </c>
      <c r="O11" s="18" t="s">
        <v>582</v>
      </c>
      <c r="P11" s="18" t="s">
        <v>127</v>
      </c>
      <c r="Q11" s="18" t="s">
        <v>12</v>
      </c>
      <c r="R11" s="18" t="s">
        <v>128</v>
      </c>
      <c r="S11" s="18" t="s">
        <v>13</v>
      </c>
      <c r="T11" s="18" t="s">
        <v>10</v>
      </c>
      <c r="U11" s="18" t="s">
        <v>11</v>
      </c>
      <c r="V11" s="29"/>
      <c r="W11" s="18" t="s">
        <v>31</v>
      </c>
      <c r="X11" s="18" t="s">
        <v>15</v>
      </c>
      <c r="Y11" s="18" t="s">
        <v>16</v>
      </c>
      <c r="Z11" s="18" t="s">
        <v>17</v>
      </c>
      <c r="AA11" s="18" t="s">
        <v>18</v>
      </c>
      <c r="AB11" s="18" t="s">
        <v>19</v>
      </c>
      <c r="AC11" s="18" t="s">
        <v>20</v>
      </c>
      <c r="AD11" s="18" t="s">
        <v>21</v>
      </c>
      <c r="AE11" s="18" t="s">
        <v>22</v>
      </c>
      <c r="AF11" s="18" t="s">
        <v>23</v>
      </c>
      <c r="AG11" s="18" t="s">
        <v>24</v>
      </c>
      <c r="AH11" s="18" t="s">
        <v>25</v>
      </c>
      <c r="AJ11" s="12" t="s">
        <v>39</v>
      </c>
    </row>
    <row r="12" spans="1:37" s="2" customFormat="1" ht="100" customHeight="1" x14ac:dyDescent="0.35">
      <c r="A12" s="28">
        <v>1</v>
      </c>
      <c r="B12" s="76" t="s">
        <v>249</v>
      </c>
      <c r="C12" s="77" t="s">
        <v>632</v>
      </c>
      <c r="D12" s="77" t="s">
        <v>258</v>
      </c>
      <c r="E12" s="76" t="s">
        <v>265</v>
      </c>
      <c r="F12" s="78" t="s">
        <v>266</v>
      </c>
      <c r="G12" s="78" t="s">
        <v>638</v>
      </c>
      <c r="H12" s="76" t="s">
        <v>60</v>
      </c>
      <c r="I12" s="88" t="s">
        <v>267</v>
      </c>
      <c r="J12" s="88" t="s">
        <v>89</v>
      </c>
      <c r="K12" s="88" t="s">
        <v>268</v>
      </c>
      <c r="L12" s="88" t="s">
        <v>269</v>
      </c>
      <c r="M12" s="88" t="s">
        <v>270</v>
      </c>
      <c r="N12" s="88" t="s">
        <v>138</v>
      </c>
      <c r="O12" s="88" t="s">
        <v>271</v>
      </c>
      <c r="P12" s="76" t="s">
        <v>149</v>
      </c>
      <c r="Q12" s="89">
        <v>1</v>
      </c>
      <c r="R12" s="88" t="s">
        <v>140</v>
      </c>
      <c r="S12" s="88" t="s">
        <v>150</v>
      </c>
      <c r="T12" s="90">
        <v>0.95</v>
      </c>
      <c r="U12" s="90">
        <v>1</v>
      </c>
      <c r="V12" s="8"/>
      <c r="W12" s="19"/>
      <c r="X12" s="19"/>
      <c r="Y12" s="22"/>
      <c r="Z12" s="19"/>
      <c r="AA12" s="19"/>
      <c r="AB12" s="22"/>
      <c r="AC12" s="19"/>
      <c r="AD12" s="19"/>
      <c r="AE12" s="26"/>
      <c r="AF12" s="19"/>
      <c r="AG12" s="19"/>
      <c r="AH12" s="26"/>
      <c r="AJ12" s="13"/>
    </row>
    <row r="13" spans="1:37" s="2" customFormat="1" ht="100" customHeight="1" x14ac:dyDescent="0.35">
      <c r="A13" s="28">
        <v>2</v>
      </c>
      <c r="B13" s="76" t="s">
        <v>151</v>
      </c>
      <c r="C13" s="77" t="s">
        <v>631</v>
      </c>
      <c r="D13" s="77" t="s">
        <v>152</v>
      </c>
      <c r="E13" s="76" t="s">
        <v>153</v>
      </c>
      <c r="F13" s="78" t="s">
        <v>170</v>
      </c>
      <c r="G13" s="78" t="s">
        <v>642</v>
      </c>
      <c r="H13" s="76" t="s">
        <v>58</v>
      </c>
      <c r="I13" s="76" t="s">
        <v>171</v>
      </c>
      <c r="J13" s="76" t="s">
        <v>134</v>
      </c>
      <c r="K13" s="76" t="s">
        <v>156</v>
      </c>
      <c r="L13" s="76" t="s">
        <v>157</v>
      </c>
      <c r="M13" s="76" t="s">
        <v>172</v>
      </c>
      <c r="N13" s="76" t="s">
        <v>86</v>
      </c>
      <c r="O13" s="76" t="s">
        <v>173</v>
      </c>
      <c r="P13" s="76" t="s">
        <v>149</v>
      </c>
      <c r="Q13" s="79">
        <v>1</v>
      </c>
      <c r="R13" s="80">
        <v>1</v>
      </c>
      <c r="S13" s="76" t="s">
        <v>150</v>
      </c>
      <c r="T13" s="80">
        <v>1</v>
      </c>
      <c r="U13" s="80">
        <v>1</v>
      </c>
      <c r="V13" s="8"/>
      <c r="W13" s="21"/>
      <c r="X13" s="21"/>
      <c r="Y13" s="45"/>
      <c r="Z13" s="21"/>
      <c r="AA13" s="21"/>
      <c r="AB13" s="21"/>
      <c r="AC13" s="21"/>
      <c r="AD13" s="21"/>
      <c r="AE13" s="21"/>
      <c r="AF13" s="21"/>
      <c r="AG13" s="21"/>
      <c r="AH13" s="21"/>
      <c r="AJ13" s="13"/>
    </row>
    <row r="14" spans="1:37" s="2" customFormat="1" ht="100" customHeight="1" x14ac:dyDescent="0.35">
      <c r="A14" s="28">
        <v>3</v>
      </c>
      <c r="B14" s="76" t="s">
        <v>151</v>
      </c>
      <c r="C14" s="77" t="s">
        <v>631</v>
      </c>
      <c r="D14" s="77" t="s">
        <v>152</v>
      </c>
      <c r="E14" s="76" t="s">
        <v>153</v>
      </c>
      <c r="F14" s="78" t="s">
        <v>108</v>
      </c>
      <c r="G14" s="78" t="s">
        <v>642</v>
      </c>
      <c r="H14" s="76" t="s">
        <v>154</v>
      </c>
      <c r="I14" s="76" t="s">
        <v>155</v>
      </c>
      <c r="J14" s="76" t="s">
        <v>134</v>
      </c>
      <c r="K14" s="76" t="s">
        <v>156</v>
      </c>
      <c r="L14" s="76" t="s">
        <v>157</v>
      </c>
      <c r="M14" s="76" t="s">
        <v>158</v>
      </c>
      <c r="N14" s="76" t="s">
        <v>138</v>
      </c>
      <c r="O14" s="76" t="s">
        <v>159</v>
      </c>
      <c r="P14" s="76" t="s">
        <v>3</v>
      </c>
      <c r="Q14" s="147">
        <v>0.02</v>
      </c>
      <c r="R14" s="148">
        <v>0.02</v>
      </c>
      <c r="S14" s="149" t="s">
        <v>160</v>
      </c>
      <c r="T14" s="148">
        <v>0.01</v>
      </c>
      <c r="U14" s="148">
        <v>0.04</v>
      </c>
      <c r="V14" s="8"/>
      <c r="W14" s="19">
        <v>1.89</v>
      </c>
      <c r="X14" s="19">
        <v>2.1</v>
      </c>
      <c r="Y14" s="19">
        <v>4.57</v>
      </c>
      <c r="Z14" s="19">
        <v>1.93</v>
      </c>
      <c r="AA14" s="19">
        <v>1.94</v>
      </c>
      <c r="AB14" s="26">
        <v>1.7999999999999999E-2</v>
      </c>
      <c r="AC14" s="19"/>
      <c r="AD14" s="19"/>
      <c r="AE14" s="19"/>
      <c r="AF14" s="19"/>
      <c r="AG14" s="19"/>
      <c r="AH14" s="19"/>
      <c r="AJ14" s="13">
        <f>+AB14/Q14</f>
        <v>0.89999999999999991</v>
      </c>
    </row>
    <row r="15" spans="1:37" s="2" customFormat="1" ht="100" customHeight="1" x14ac:dyDescent="0.35">
      <c r="A15" s="28">
        <v>4</v>
      </c>
      <c r="B15" s="76" t="s">
        <v>151</v>
      </c>
      <c r="C15" s="77" t="s">
        <v>631</v>
      </c>
      <c r="D15" s="77" t="s">
        <v>152</v>
      </c>
      <c r="E15" s="76" t="s">
        <v>153</v>
      </c>
      <c r="F15" s="78" t="s">
        <v>161</v>
      </c>
      <c r="G15" s="78" t="s">
        <v>642</v>
      </c>
      <c r="H15" s="76" t="s">
        <v>58</v>
      </c>
      <c r="I15" s="76" t="s">
        <v>162</v>
      </c>
      <c r="J15" s="76" t="s">
        <v>134</v>
      </c>
      <c r="K15" s="76" t="s">
        <v>156</v>
      </c>
      <c r="L15" s="76" t="s">
        <v>157</v>
      </c>
      <c r="M15" s="76" t="s">
        <v>163</v>
      </c>
      <c r="N15" s="76" t="s">
        <v>138</v>
      </c>
      <c r="O15" s="76" t="s">
        <v>164</v>
      </c>
      <c r="P15" s="76" t="s">
        <v>1</v>
      </c>
      <c r="Q15" s="79">
        <v>1</v>
      </c>
      <c r="R15" s="80">
        <v>0.98</v>
      </c>
      <c r="S15" s="76" t="s">
        <v>150</v>
      </c>
      <c r="T15" s="80">
        <v>0.98</v>
      </c>
      <c r="U15" s="80">
        <v>1</v>
      </c>
      <c r="V15" s="8"/>
      <c r="W15" s="19"/>
      <c r="X15" s="19"/>
      <c r="Y15" s="20"/>
      <c r="Z15" s="19"/>
      <c r="AA15" s="19"/>
      <c r="AB15" s="22">
        <v>1</v>
      </c>
      <c r="AC15" s="19"/>
      <c r="AD15" s="19"/>
      <c r="AE15" s="22"/>
      <c r="AF15" s="19"/>
      <c r="AG15" s="19"/>
      <c r="AH15" s="22"/>
      <c r="AJ15" s="13">
        <f>+AB15/Q15</f>
        <v>1</v>
      </c>
      <c r="AK15" s="2" t="s">
        <v>636</v>
      </c>
    </row>
    <row r="16" spans="1:37" s="2" customFormat="1" ht="100" customHeight="1" x14ac:dyDescent="0.35">
      <c r="A16" s="28">
        <v>67</v>
      </c>
      <c r="B16" s="76" t="s">
        <v>465</v>
      </c>
      <c r="C16" s="77" t="s">
        <v>631</v>
      </c>
      <c r="D16" s="77" t="s">
        <v>197</v>
      </c>
      <c r="E16" s="76" t="s">
        <v>471</v>
      </c>
      <c r="F16" s="121" t="s">
        <v>30</v>
      </c>
      <c r="G16" s="121" t="s">
        <v>642</v>
      </c>
      <c r="H16" s="76" t="s">
        <v>60</v>
      </c>
      <c r="I16" s="94" t="s">
        <v>472</v>
      </c>
      <c r="J16" s="88" t="s">
        <v>185</v>
      </c>
      <c r="K16" s="88" t="s">
        <v>473</v>
      </c>
      <c r="L16" s="88" t="s">
        <v>206</v>
      </c>
      <c r="M16" s="88" t="s">
        <v>87</v>
      </c>
      <c r="N16" s="88" t="s">
        <v>138</v>
      </c>
      <c r="O16" s="88" t="s">
        <v>474</v>
      </c>
      <c r="P16" s="88" t="s">
        <v>1</v>
      </c>
      <c r="Q16" s="89">
        <v>0.8</v>
      </c>
      <c r="R16" s="90">
        <v>0.8</v>
      </c>
      <c r="S16" s="88" t="s">
        <v>150</v>
      </c>
      <c r="T16" s="90">
        <v>0.75</v>
      </c>
      <c r="U16" s="90">
        <v>1</v>
      </c>
      <c r="V16" s="8"/>
      <c r="W16" s="22"/>
      <c r="X16" s="22"/>
      <c r="Y16" s="22"/>
      <c r="Z16" s="22"/>
      <c r="AA16" s="22"/>
      <c r="AB16" s="22">
        <v>1</v>
      </c>
      <c r="AC16" s="22"/>
      <c r="AD16" s="22"/>
      <c r="AE16" s="22"/>
      <c r="AF16" s="22"/>
      <c r="AG16" s="22"/>
      <c r="AH16" s="22"/>
      <c r="AJ16" s="13">
        <f>+AB16/Q16</f>
        <v>1.25</v>
      </c>
    </row>
    <row r="17" spans="1:37" s="2" customFormat="1" ht="100" customHeight="1" x14ac:dyDescent="0.35">
      <c r="A17" s="28">
        <v>51</v>
      </c>
      <c r="B17" s="76" t="s">
        <v>34</v>
      </c>
      <c r="C17" s="77" t="s">
        <v>353</v>
      </c>
      <c r="D17" s="77" t="s">
        <v>390</v>
      </c>
      <c r="E17" s="76" t="s">
        <v>391</v>
      </c>
      <c r="F17" s="78" t="s">
        <v>117</v>
      </c>
      <c r="G17" s="78" t="s">
        <v>638</v>
      </c>
      <c r="H17" s="76" t="s">
        <v>59</v>
      </c>
      <c r="I17" s="94" t="s">
        <v>392</v>
      </c>
      <c r="J17" s="88" t="s">
        <v>134</v>
      </c>
      <c r="K17" s="88" t="s">
        <v>393</v>
      </c>
      <c r="L17" s="88" t="s">
        <v>136</v>
      </c>
      <c r="M17" s="88" t="s">
        <v>396</v>
      </c>
      <c r="N17" s="88" t="s">
        <v>138</v>
      </c>
      <c r="O17" s="88" t="s">
        <v>397</v>
      </c>
      <c r="P17" s="88" t="s">
        <v>3</v>
      </c>
      <c r="Q17" s="95">
        <v>4.0000000000000001E-3</v>
      </c>
      <c r="R17" s="96">
        <v>4.8999999999999998E-3</v>
      </c>
      <c r="S17" s="88" t="s">
        <v>160</v>
      </c>
      <c r="T17" s="96">
        <v>4.8999999999999998E-3</v>
      </c>
      <c r="U17" s="96">
        <v>5.0000000000000001E-3</v>
      </c>
      <c r="V17" s="9"/>
      <c r="W17" s="22"/>
      <c r="X17" s="22"/>
      <c r="Y17" s="22"/>
      <c r="Z17" s="20"/>
      <c r="AA17" s="26">
        <v>7.4000000000000003E-3</v>
      </c>
      <c r="AB17" s="26">
        <v>7.4000000000000003E-3</v>
      </c>
      <c r="AC17" s="22"/>
      <c r="AD17" s="22"/>
      <c r="AE17" s="22"/>
      <c r="AF17" s="22"/>
      <c r="AG17" s="22"/>
      <c r="AH17" s="22"/>
      <c r="AJ17" s="13">
        <f>+Q17/AB17</f>
        <v>0.54054054054054057</v>
      </c>
    </row>
    <row r="18" spans="1:37" s="2" customFormat="1" ht="100" customHeight="1" x14ac:dyDescent="0.35">
      <c r="A18" s="28">
        <v>7</v>
      </c>
      <c r="B18" s="76" t="s">
        <v>151</v>
      </c>
      <c r="C18" s="77" t="s">
        <v>631</v>
      </c>
      <c r="D18" s="77" t="s">
        <v>152</v>
      </c>
      <c r="E18" s="76" t="s">
        <v>153</v>
      </c>
      <c r="F18" s="78" t="s">
        <v>174</v>
      </c>
      <c r="G18" s="78" t="s">
        <v>642</v>
      </c>
      <c r="H18" s="76" t="s">
        <v>58</v>
      </c>
      <c r="I18" s="76" t="s">
        <v>175</v>
      </c>
      <c r="J18" s="76" t="s">
        <v>134</v>
      </c>
      <c r="K18" s="76" t="s">
        <v>156</v>
      </c>
      <c r="L18" s="76" t="s">
        <v>157</v>
      </c>
      <c r="M18" s="76" t="s">
        <v>176</v>
      </c>
      <c r="N18" s="76" t="s">
        <v>138</v>
      </c>
      <c r="O18" s="76" t="s">
        <v>177</v>
      </c>
      <c r="P18" s="76" t="s">
        <v>0</v>
      </c>
      <c r="Q18" s="79">
        <v>1</v>
      </c>
      <c r="R18" s="80">
        <v>0.9</v>
      </c>
      <c r="S18" s="76" t="s">
        <v>150</v>
      </c>
      <c r="T18" s="80">
        <v>0.9</v>
      </c>
      <c r="U18" s="80">
        <v>1</v>
      </c>
      <c r="V18" s="8"/>
      <c r="W18" s="21"/>
      <c r="X18" s="21"/>
      <c r="Y18" s="21"/>
      <c r="Z18" s="21"/>
      <c r="AA18" s="21"/>
      <c r="AB18" s="23">
        <v>0.95579999999999998</v>
      </c>
      <c r="AC18" s="21"/>
      <c r="AD18" s="21"/>
      <c r="AE18" s="21"/>
      <c r="AF18" s="21"/>
      <c r="AG18" s="21"/>
      <c r="AH18" s="21"/>
      <c r="AJ18" s="37">
        <f>+AB18/Q18</f>
        <v>0.95579999999999998</v>
      </c>
      <c r="AK18" s="2" t="s">
        <v>636</v>
      </c>
    </row>
    <row r="19" spans="1:37" s="2" customFormat="1" ht="100" customHeight="1" x14ac:dyDescent="0.35">
      <c r="A19" s="28">
        <v>22</v>
      </c>
      <c r="B19" s="76" t="s">
        <v>249</v>
      </c>
      <c r="C19" s="77" t="s">
        <v>632</v>
      </c>
      <c r="D19" s="77" t="s">
        <v>250</v>
      </c>
      <c r="E19" s="76" t="s">
        <v>251</v>
      </c>
      <c r="F19" s="78" t="s">
        <v>252</v>
      </c>
      <c r="G19" s="78" t="s">
        <v>638</v>
      </c>
      <c r="H19" s="76" t="s">
        <v>60</v>
      </c>
      <c r="I19" s="88" t="s">
        <v>253</v>
      </c>
      <c r="J19" s="88"/>
      <c r="K19" s="88" t="s">
        <v>254</v>
      </c>
      <c r="L19" s="88" t="s">
        <v>255</v>
      </c>
      <c r="M19" s="88" t="s">
        <v>256</v>
      </c>
      <c r="N19" s="88" t="s">
        <v>138</v>
      </c>
      <c r="O19" s="88" t="s">
        <v>257</v>
      </c>
      <c r="P19" s="88" t="s">
        <v>5</v>
      </c>
      <c r="Q19" s="89">
        <v>0.75</v>
      </c>
      <c r="R19" s="90">
        <v>0.62</v>
      </c>
      <c r="S19" s="88" t="s">
        <v>150</v>
      </c>
      <c r="T19" s="90">
        <v>0.62</v>
      </c>
      <c r="U19" s="90">
        <v>1</v>
      </c>
      <c r="V19" s="100"/>
      <c r="W19" s="20"/>
      <c r="X19" s="20"/>
      <c r="Y19" s="20"/>
      <c r="Z19" s="20"/>
      <c r="AA19" s="20"/>
      <c r="AB19" s="20">
        <v>0.69579999999999997</v>
      </c>
      <c r="AC19" s="20"/>
      <c r="AD19" s="20"/>
      <c r="AE19" s="20"/>
      <c r="AF19" s="20"/>
      <c r="AG19" s="20"/>
      <c r="AH19" s="20"/>
      <c r="AJ19" s="13">
        <f>+AB19/Q19</f>
        <v>0.9277333333333333</v>
      </c>
    </row>
    <row r="20" spans="1:37" s="2" customFormat="1" ht="100" customHeight="1" x14ac:dyDescent="0.35">
      <c r="A20" s="28">
        <v>13</v>
      </c>
      <c r="B20" s="76" t="s">
        <v>151</v>
      </c>
      <c r="C20" s="77" t="s">
        <v>353</v>
      </c>
      <c r="D20" s="77" t="s">
        <v>202</v>
      </c>
      <c r="E20" s="76" t="s">
        <v>182</v>
      </c>
      <c r="F20" s="78" t="s">
        <v>203</v>
      </c>
      <c r="G20" s="78" t="s">
        <v>638</v>
      </c>
      <c r="H20" s="76" t="s">
        <v>58</v>
      </c>
      <c r="I20" s="83" t="s">
        <v>204</v>
      </c>
      <c r="J20" s="76" t="s">
        <v>185</v>
      </c>
      <c r="K20" s="76" t="s">
        <v>205</v>
      </c>
      <c r="L20" s="76" t="s">
        <v>206</v>
      </c>
      <c r="M20" s="76" t="s">
        <v>207</v>
      </c>
      <c r="N20" s="76" t="s">
        <v>138</v>
      </c>
      <c r="O20" s="76" t="s">
        <v>208</v>
      </c>
      <c r="P20" s="76" t="s">
        <v>0</v>
      </c>
      <c r="Q20" s="79">
        <v>0.9</v>
      </c>
      <c r="R20" s="76" t="s">
        <v>140</v>
      </c>
      <c r="S20" s="76" t="s">
        <v>150</v>
      </c>
      <c r="T20" s="80">
        <v>0.8</v>
      </c>
      <c r="U20" s="80">
        <v>1</v>
      </c>
      <c r="V20" s="8"/>
      <c r="W20" s="19"/>
      <c r="X20" s="19"/>
      <c r="Y20" s="20"/>
      <c r="Z20" s="19"/>
      <c r="AA20" s="19"/>
      <c r="AB20" s="22">
        <v>1</v>
      </c>
      <c r="AC20" s="19"/>
      <c r="AD20" s="19"/>
      <c r="AE20" s="22"/>
      <c r="AF20" s="19"/>
      <c r="AG20" s="19"/>
      <c r="AH20" s="22"/>
      <c r="AJ20" s="13">
        <f>+AB20/Q20</f>
        <v>1.1111111111111112</v>
      </c>
    </row>
    <row r="21" spans="1:37" s="2" customFormat="1" ht="100" customHeight="1" x14ac:dyDescent="0.35">
      <c r="A21" s="28">
        <v>10</v>
      </c>
      <c r="B21" s="76" t="s">
        <v>151</v>
      </c>
      <c r="C21" s="77" t="s">
        <v>631</v>
      </c>
      <c r="D21" s="77" t="s">
        <v>152</v>
      </c>
      <c r="E21" s="76" t="s">
        <v>153</v>
      </c>
      <c r="F21" s="78" t="s">
        <v>109</v>
      </c>
      <c r="G21" s="78" t="s">
        <v>642</v>
      </c>
      <c r="H21" s="76" t="s">
        <v>154</v>
      </c>
      <c r="I21" s="76" t="s">
        <v>190</v>
      </c>
      <c r="J21" s="76" t="s">
        <v>134</v>
      </c>
      <c r="K21" s="76" t="s">
        <v>156</v>
      </c>
      <c r="L21" s="76" t="s">
        <v>157</v>
      </c>
      <c r="M21" s="76" t="s">
        <v>191</v>
      </c>
      <c r="N21" s="76" t="s">
        <v>138</v>
      </c>
      <c r="O21" s="76" t="s">
        <v>192</v>
      </c>
      <c r="P21" s="76" t="s">
        <v>3</v>
      </c>
      <c r="Q21" s="79">
        <v>0</v>
      </c>
      <c r="R21" s="80">
        <v>0.02</v>
      </c>
      <c r="S21" s="76" t="s">
        <v>160</v>
      </c>
      <c r="T21" s="80">
        <v>0</v>
      </c>
      <c r="U21" s="80">
        <v>0.02</v>
      </c>
      <c r="V21" s="8"/>
      <c r="W21" s="22">
        <v>0</v>
      </c>
      <c r="X21" s="22">
        <v>0</v>
      </c>
      <c r="Y21" s="22">
        <v>0</v>
      </c>
      <c r="Z21" s="22">
        <v>0</v>
      </c>
      <c r="AA21" s="22">
        <v>0</v>
      </c>
      <c r="AB21" s="22">
        <v>0</v>
      </c>
      <c r="AC21" s="19"/>
      <c r="AD21" s="19"/>
      <c r="AE21" s="19"/>
      <c r="AF21" s="19"/>
      <c r="AG21" s="19"/>
      <c r="AH21" s="19"/>
      <c r="AJ21" s="13">
        <v>1</v>
      </c>
      <c r="AK21" s="2" t="s">
        <v>636</v>
      </c>
    </row>
    <row r="22" spans="1:37" s="2" customFormat="1" ht="100" customHeight="1" x14ac:dyDescent="0.35">
      <c r="A22" s="28">
        <v>11</v>
      </c>
      <c r="B22" s="76" t="s">
        <v>151</v>
      </c>
      <c r="C22" s="77" t="s">
        <v>631</v>
      </c>
      <c r="D22" s="77" t="s">
        <v>152</v>
      </c>
      <c r="E22" s="76" t="s">
        <v>153</v>
      </c>
      <c r="F22" s="78" t="s">
        <v>193</v>
      </c>
      <c r="G22" s="78" t="s">
        <v>642</v>
      </c>
      <c r="H22" s="76" t="s">
        <v>154</v>
      </c>
      <c r="I22" s="76" t="s">
        <v>194</v>
      </c>
      <c r="J22" s="76" t="s">
        <v>134</v>
      </c>
      <c r="K22" s="76" t="s">
        <v>156</v>
      </c>
      <c r="L22" s="76" t="s">
        <v>157</v>
      </c>
      <c r="M22" s="76" t="s">
        <v>195</v>
      </c>
      <c r="N22" s="76" t="s">
        <v>86</v>
      </c>
      <c r="O22" s="76" t="s">
        <v>196</v>
      </c>
      <c r="P22" s="76" t="s">
        <v>149</v>
      </c>
      <c r="Q22" s="81">
        <v>0</v>
      </c>
      <c r="R22" s="82">
        <v>0</v>
      </c>
      <c r="S22" s="76" t="s">
        <v>160</v>
      </c>
      <c r="T22" s="82">
        <v>0</v>
      </c>
      <c r="U22" s="82">
        <v>0</v>
      </c>
      <c r="V22" s="8"/>
      <c r="W22" s="19"/>
      <c r="X22" s="19"/>
      <c r="Y22" s="19"/>
      <c r="Z22" s="19"/>
      <c r="AA22" s="19"/>
      <c r="AB22" s="22"/>
      <c r="AC22" s="19"/>
      <c r="AD22" s="19"/>
      <c r="AE22" s="19"/>
      <c r="AF22" s="19"/>
      <c r="AG22" s="19"/>
      <c r="AH22" s="22"/>
      <c r="AJ22" s="13"/>
    </row>
    <row r="23" spans="1:37" s="2" customFormat="1" ht="100" customHeight="1" x14ac:dyDescent="0.35">
      <c r="A23" s="28">
        <v>33</v>
      </c>
      <c r="B23" s="76" t="s">
        <v>298</v>
      </c>
      <c r="C23" s="77" t="s">
        <v>353</v>
      </c>
      <c r="D23" s="77" t="s">
        <v>299</v>
      </c>
      <c r="E23" s="76" t="s">
        <v>307</v>
      </c>
      <c r="F23" s="78" t="s">
        <v>308</v>
      </c>
      <c r="G23" s="78" t="s">
        <v>642</v>
      </c>
      <c r="H23" s="76" t="s">
        <v>58</v>
      </c>
      <c r="I23" s="88" t="s">
        <v>309</v>
      </c>
      <c r="J23" s="88" t="s">
        <v>134</v>
      </c>
      <c r="K23" s="88" t="s">
        <v>600</v>
      </c>
      <c r="L23" s="88" t="s">
        <v>302</v>
      </c>
      <c r="M23" s="88" t="s">
        <v>310</v>
      </c>
      <c r="N23" s="88" t="s">
        <v>138</v>
      </c>
      <c r="O23" s="88" t="s">
        <v>311</v>
      </c>
      <c r="P23" s="88" t="s">
        <v>1</v>
      </c>
      <c r="Q23" s="89">
        <v>0.9</v>
      </c>
      <c r="R23" s="88">
        <v>66.599999999999994</v>
      </c>
      <c r="S23" s="88" t="s">
        <v>150</v>
      </c>
      <c r="T23" s="90">
        <v>0.85</v>
      </c>
      <c r="U23" s="90">
        <v>1</v>
      </c>
      <c r="V23" s="8"/>
      <c r="W23" s="20"/>
      <c r="X23" s="20"/>
      <c r="Y23" s="20"/>
      <c r="Z23" s="20"/>
      <c r="AA23" s="20"/>
      <c r="AB23" s="22">
        <v>1</v>
      </c>
      <c r="AC23" s="20"/>
      <c r="AD23" s="20"/>
      <c r="AE23" s="20"/>
      <c r="AF23" s="20"/>
      <c r="AG23" s="20"/>
      <c r="AH23" s="20"/>
      <c r="AJ23" s="13">
        <f>+AB23/Q23</f>
        <v>1.1111111111111112</v>
      </c>
      <c r="AK23" s="2" t="s">
        <v>636</v>
      </c>
    </row>
    <row r="24" spans="1:37" s="2" customFormat="1" ht="100" customHeight="1" x14ac:dyDescent="0.35">
      <c r="A24" s="28">
        <v>72</v>
      </c>
      <c r="B24" s="76" t="s">
        <v>493</v>
      </c>
      <c r="C24" s="77" t="s">
        <v>635</v>
      </c>
      <c r="D24" s="77" t="s">
        <v>494</v>
      </c>
      <c r="E24" s="76" t="s">
        <v>182</v>
      </c>
      <c r="F24" s="78" t="s">
        <v>495</v>
      </c>
      <c r="G24" s="78" t="s">
        <v>638</v>
      </c>
      <c r="H24" s="76" t="s">
        <v>60</v>
      </c>
      <c r="I24" s="94" t="s">
        <v>496</v>
      </c>
      <c r="J24" s="88" t="s">
        <v>497</v>
      </c>
      <c r="K24" s="88" t="s">
        <v>498</v>
      </c>
      <c r="L24" s="88" t="s">
        <v>499</v>
      </c>
      <c r="M24" s="88" t="s">
        <v>500</v>
      </c>
      <c r="N24" s="88" t="s">
        <v>138</v>
      </c>
      <c r="O24" s="88" t="s">
        <v>501</v>
      </c>
      <c r="P24" s="88" t="s">
        <v>0</v>
      </c>
      <c r="Q24" s="89">
        <v>1</v>
      </c>
      <c r="R24" s="90">
        <v>0.8</v>
      </c>
      <c r="S24" s="88" t="s">
        <v>150</v>
      </c>
      <c r="T24" s="90">
        <v>0.8</v>
      </c>
      <c r="U24" s="90">
        <v>1</v>
      </c>
      <c r="V24" s="8"/>
      <c r="W24" s="22"/>
      <c r="X24" s="22"/>
      <c r="Y24" s="22"/>
      <c r="Z24" s="22"/>
      <c r="AA24" s="22"/>
      <c r="AB24" s="22">
        <v>1</v>
      </c>
      <c r="AC24" s="22"/>
      <c r="AD24" s="22"/>
      <c r="AE24" s="22"/>
      <c r="AF24" s="22"/>
      <c r="AG24" s="22"/>
      <c r="AH24" s="22"/>
      <c r="AJ24" s="13">
        <v>1</v>
      </c>
      <c r="AK24" s="2" t="s">
        <v>636</v>
      </c>
    </row>
    <row r="25" spans="1:37" s="2" customFormat="1" ht="100" customHeight="1" x14ac:dyDescent="0.35">
      <c r="A25" s="28">
        <v>9</v>
      </c>
      <c r="B25" s="76" t="s">
        <v>151</v>
      </c>
      <c r="C25" s="77" t="s">
        <v>353</v>
      </c>
      <c r="D25" s="77" t="s">
        <v>181</v>
      </c>
      <c r="E25" s="76" t="s">
        <v>182</v>
      </c>
      <c r="F25" s="78" t="s">
        <v>183</v>
      </c>
      <c r="G25" s="78" t="s">
        <v>642</v>
      </c>
      <c r="H25" s="76" t="s">
        <v>58</v>
      </c>
      <c r="I25" s="76" t="s">
        <v>184</v>
      </c>
      <c r="J25" s="76" t="s">
        <v>185</v>
      </c>
      <c r="K25" s="76" t="s">
        <v>186</v>
      </c>
      <c r="L25" s="76" t="s">
        <v>187</v>
      </c>
      <c r="M25" s="76" t="s">
        <v>188</v>
      </c>
      <c r="N25" s="76" t="s">
        <v>138</v>
      </c>
      <c r="O25" s="76" t="s">
        <v>189</v>
      </c>
      <c r="P25" s="76" t="s">
        <v>149</v>
      </c>
      <c r="Q25" s="79">
        <v>0.95</v>
      </c>
      <c r="R25" s="80">
        <v>0.9</v>
      </c>
      <c r="S25" s="76" t="s">
        <v>150</v>
      </c>
      <c r="T25" s="80">
        <v>0.9</v>
      </c>
      <c r="U25" s="80">
        <v>1</v>
      </c>
      <c r="V25" s="8"/>
      <c r="W25" s="21"/>
      <c r="X25" s="21"/>
      <c r="Y25" s="21"/>
      <c r="Z25" s="21"/>
      <c r="AA25" s="21"/>
      <c r="AB25" s="21"/>
      <c r="AC25" s="21"/>
      <c r="AD25" s="21"/>
      <c r="AE25" s="45"/>
      <c r="AF25" s="21"/>
      <c r="AG25" s="21"/>
      <c r="AH25" s="21"/>
      <c r="AJ25" s="13"/>
      <c r="AK25" s="119"/>
    </row>
    <row r="26" spans="1:37" s="2" customFormat="1" ht="100" customHeight="1" x14ac:dyDescent="0.35">
      <c r="A26" s="28">
        <v>15</v>
      </c>
      <c r="B26" s="76" t="s">
        <v>151</v>
      </c>
      <c r="C26" s="77" t="s">
        <v>631</v>
      </c>
      <c r="D26" s="77" t="s">
        <v>152</v>
      </c>
      <c r="E26" s="76" t="s">
        <v>153</v>
      </c>
      <c r="F26" s="78" t="s">
        <v>213</v>
      </c>
      <c r="G26" s="78" t="s">
        <v>642</v>
      </c>
      <c r="H26" s="76" t="s">
        <v>154</v>
      </c>
      <c r="I26" s="76" t="s">
        <v>214</v>
      </c>
      <c r="J26" s="76" t="s">
        <v>134</v>
      </c>
      <c r="K26" s="76" t="s">
        <v>156</v>
      </c>
      <c r="L26" s="76" t="s">
        <v>157</v>
      </c>
      <c r="M26" s="76" t="s">
        <v>215</v>
      </c>
      <c r="N26" s="76" t="s">
        <v>86</v>
      </c>
      <c r="O26" s="76" t="s">
        <v>216</v>
      </c>
      <c r="P26" s="76" t="s">
        <v>149</v>
      </c>
      <c r="Q26" s="79">
        <v>0</v>
      </c>
      <c r="R26" s="80">
        <v>0</v>
      </c>
      <c r="S26" s="76" t="s">
        <v>160</v>
      </c>
      <c r="T26" s="82">
        <v>0</v>
      </c>
      <c r="U26" s="82">
        <v>0</v>
      </c>
      <c r="V26" s="8"/>
      <c r="W26" s="19"/>
      <c r="X26" s="19"/>
      <c r="Y26" s="19"/>
      <c r="Z26" s="19"/>
      <c r="AA26" s="19"/>
      <c r="AB26" s="22"/>
      <c r="AC26" s="19"/>
      <c r="AD26" s="19"/>
      <c r="AE26" s="19"/>
      <c r="AF26" s="19"/>
      <c r="AG26" s="19"/>
      <c r="AH26" s="22"/>
      <c r="AJ26" s="13"/>
    </row>
    <row r="27" spans="1:37" s="2" customFormat="1" ht="100" customHeight="1" x14ac:dyDescent="0.35">
      <c r="A27" s="28">
        <v>16</v>
      </c>
      <c r="B27" s="76" t="s">
        <v>151</v>
      </c>
      <c r="C27" s="77" t="s">
        <v>631</v>
      </c>
      <c r="D27" s="77" t="s">
        <v>152</v>
      </c>
      <c r="E27" s="76" t="s">
        <v>153</v>
      </c>
      <c r="F27" s="78" t="s">
        <v>217</v>
      </c>
      <c r="G27" s="78" t="s">
        <v>642</v>
      </c>
      <c r="H27" s="76" t="s">
        <v>154</v>
      </c>
      <c r="I27" s="76" t="s">
        <v>218</v>
      </c>
      <c r="J27" s="76" t="s">
        <v>134</v>
      </c>
      <c r="K27" s="76" t="s">
        <v>156</v>
      </c>
      <c r="L27" s="76" t="s">
        <v>157</v>
      </c>
      <c r="M27" s="76" t="s">
        <v>219</v>
      </c>
      <c r="N27" s="76" t="s">
        <v>138</v>
      </c>
      <c r="O27" s="76" t="s">
        <v>220</v>
      </c>
      <c r="P27" s="76" t="s">
        <v>149</v>
      </c>
      <c r="Q27" s="79">
        <v>0</v>
      </c>
      <c r="R27" s="80">
        <v>0</v>
      </c>
      <c r="S27" s="76" t="s">
        <v>160</v>
      </c>
      <c r="T27" s="80">
        <v>0</v>
      </c>
      <c r="U27" s="80">
        <v>0</v>
      </c>
      <c r="V27" s="8"/>
      <c r="W27" s="19"/>
      <c r="X27" s="19"/>
      <c r="Y27" s="20"/>
      <c r="Z27" s="19"/>
      <c r="AA27" s="19"/>
      <c r="AB27" s="20"/>
      <c r="AC27" s="19"/>
      <c r="AD27" s="19"/>
      <c r="AE27" s="22"/>
      <c r="AF27" s="19"/>
      <c r="AG27" s="19"/>
      <c r="AH27" s="22"/>
      <c r="AJ27" s="13"/>
    </row>
    <row r="28" spans="1:37" s="2" customFormat="1" ht="100" customHeight="1" x14ac:dyDescent="0.35">
      <c r="A28" s="28">
        <v>73</v>
      </c>
      <c r="B28" s="76" t="s">
        <v>493</v>
      </c>
      <c r="C28" s="77" t="s">
        <v>635</v>
      </c>
      <c r="D28" s="77" t="s">
        <v>502</v>
      </c>
      <c r="E28" s="76" t="s">
        <v>182</v>
      </c>
      <c r="F28" s="78" t="s">
        <v>503</v>
      </c>
      <c r="G28" s="78" t="s">
        <v>638</v>
      </c>
      <c r="H28" s="76" t="s">
        <v>154</v>
      </c>
      <c r="I28" s="94" t="s">
        <v>504</v>
      </c>
      <c r="J28" s="88" t="s">
        <v>497</v>
      </c>
      <c r="K28" s="88" t="s">
        <v>505</v>
      </c>
      <c r="L28" s="88" t="s">
        <v>499</v>
      </c>
      <c r="M28" s="88" t="s">
        <v>506</v>
      </c>
      <c r="N28" s="88" t="s">
        <v>138</v>
      </c>
      <c r="O28" s="88" t="s">
        <v>507</v>
      </c>
      <c r="P28" s="76" t="s">
        <v>149</v>
      </c>
      <c r="Q28" s="89">
        <v>0</v>
      </c>
      <c r="R28" s="88" t="s">
        <v>508</v>
      </c>
      <c r="S28" s="88" t="s">
        <v>150</v>
      </c>
      <c r="T28" s="90">
        <v>0</v>
      </c>
      <c r="U28" s="90">
        <v>0</v>
      </c>
      <c r="V28" s="8"/>
      <c r="W28" s="22"/>
      <c r="X28" s="22"/>
      <c r="Y28" s="22"/>
      <c r="Z28" s="22"/>
      <c r="AA28" s="22"/>
      <c r="AB28" s="22"/>
      <c r="AC28" s="22"/>
      <c r="AD28" s="22"/>
      <c r="AE28" s="22"/>
      <c r="AF28" s="22"/>
      <c r="AG28" s="22"/>
      <c r="AH28" s="22"/>
      <c r="AJ28" s="13"/>
    </row>
    <row r="29" spans="1:37" s="2" customFormat="1" ht="100" customHeight="1" x14ac:dyDescent="0.35">
      <c r="A29" s="28">
        <v>18</v>
      </c>
      <c r="B29" s="76" t="s">
        <v>151</v>
      </c>
      <c r="C29" s="77" t="s">
        <v>631</v>
      </c>
      <c r="D29" s="77" t="s">
        <v>152</v>
      </c>
      <c r="E29" s="76" t="s">
        <v>153</v>
      </c>
      <c r="F29" s="78" t="s">
        <v>110</v>
      </c>
      <c r="G29" s="78" t="s">
        <v>642</v>
      </c>
      <c r="H29" s="76" t="s">
        <v>154</v>
      </c>
      <c r="I29" s="88" t="s">
        <v>225</v>
      </c>
      <c r="J29" s="88" t="s">
        <v>134</v>
      </c>
      <c r="K29" s="88" t="s">
        <v>156</v>
      </c>
      <c r="L29" s="88" t="s">
        <v>157</v>
      </c>
      <c r="M29" s="88" t="s">
        <v>226</v>
      </c>
      <c r="N29" s="88" t="s">
        <v>138</v>
      </c>
      <c r="O29" s="88" t="s">
        <v>227</v>
      </c>
      <c r="P29" s="88" t="s">
        <v>3</v>
      </c>
      <c r="Q29" s="89">
        <v>0</v>
      </c>
      <c r="R29" s="90">
        <v>0.09</v>
      </c>
      <c r="S29" s="88" t="s">
        <v>160</v>
      </c>
      <c r="T29" s="90">
        <v>0</v>
      </c>
      <c r="U29" s="90">
        <v>0.09</v>
      </c>
      <c r="V29" s="8"/>
      <c r="W29" s="22">
        <v>0</v>
      </c>
      <c r="X29" s="22">
        <v>0</v>
      </c>
      <c r="Y29" s="22">
        <v>0</v>
      </c>
      <c r="Z29" s="22">
        <v>0</v>
      </c>
      <c r="AA29" s="22">
        <v>0</v>
      </c>
      <c r="AB29" s="22">
        <v>0</v>
      </c>
      <c r="AC29" s="22"/>
      <c r="AD29" s="22"/>
      <c r="AE29" s="22"/>
      <c r="AF29" s="22"/>
      <c r="AG29" s="22"/>
      <c r="AH29" s="22"/>
      <c r="AJ29" s="37">
        <v>1</v>
      </c>
    </row>
    <row r="30" spans="1:37" s="2" customFormat="1" ht="100" customHeight="1" x14ac:dyDescent="0.35">
      <c r="A30" s="28">
        <v>34</v>
      </c>
      <c r="B30" s="76" t="s">
        <v>298</v>
      </c>
      <c r="C30" s="77" t="s">
        <v>353</v>
      </c>
      <c r="D30" s="77" t="s">
        <v>299</v>
      </c>
      <c r="E30" s="76" t="s">
        <v>307</v>
      </c>
      <c r="F30" s="78" t="s">
        <v>312</v>
      </c>
      <c r="G30" s="78" t="s">
        <v>642</v>
      </c>
      <c r="H30" s="76" t="s">
        <v>58</v>
      </c>
      <c r="I30" s="88" t="s">
        <v>313</v>
      </c>
      <c r="J30" s="88" t="s">
        <v>134</v>
      </c>
      <c r="K30" s="88" t="s">
        <v>600</v>
      </c>
      <c r="L30" s="88" t="s">
        <v>302</v>
      </c>
      <c r="M30" s="88" t="s">
        <v>314</v>
      </c>
      <c r="N30" s="88" t="s">
        <v>138</v>
      </c>
      <c r="O30" s="88" t="s">
        <v>315</v>
      </c>
      <c r="P30" s="88" t="s">
        <v>1</v>
      </c>
      <c r="Q30" s="89">
        <v>0.9</v>
      </c>
      <c r="R30" s="88">
        <v>81</v>
      </c>
      <c r="S30" s="88" t="s">
        <v>150</v>
      </c>
      <c r="T30" s="90">
        <v>0.85</v>
      </c>
      <c r="U30" s="90">
        <v>1</v>
      </c>
      <c r="V30" s="8"/>
      <c r="W30" s="19"/>
      <c r="X30" s="19"/>
      <c r="Y30" s="19"/>
      <c r="Z30" s="19"/>
      <c r="AA30" s="19"/>
      <c r="AB30" s="22">
        <v>1</v>
      </c>
      <c r="AC30" s="19"/>
      <c r="AD30" s="19"/>
      <c r="AE30" s="19"/>
      <c r="AF30" s="19"/>
      <c r="AG30" s="19"/>
      <c r="AH30" s="26"/>
      <c r="AJ30" s="13">
        <f>+AB30/Q30</f>
        <v>1.1111111111111112</v>
      </c>
    </row>
    <row r="31" spans="1:37" s="2" customFormat="1" ht="100" customHeight="1" x14ac:dyDescent="0.35">
      <c r="A31" s="28">
        <v>74</v>
      </c>
      <c r="B31" s="76" t="s">
        <v>493</v>
      </c>
      <c r="C31" s="77" t="s">
        <v>635</v>
      </c>
      <c r="D31" s="77" t="s">
        <v>502</v>
      </c>
      <c r="E31" s="76" t="s">
        <v>182</v>
      </c>
      <c r="F31" s="78" t="s">
        <v>509</v>
      </c>
      <c r="G31" s="78" t="s">
        <v>638</v>
      </c>
      <c r="H31" s="76" t="s">
        <v>58</v>
      </c>
      <c r="I31" s="94" t="s">
        <v>510</v>
      </c>
      <c r="J31" s="88" t="s">
        <v>497</v>
      </c>
      <c r="K31" s="88" t="s">
        <v>511</v>
      </c>
      <c r="L31" s="88" t="s">
        <v>499</v>
      </c>
      <c r="M31" s="88" t="s">
        <v>66</v>
      </c>
      <c r="N31" s="88" t="s">
        <v>138</v>
      </c>
      <c r="O31" s="88" t="s">
        <v>512</v>
      </c>
      <c r="P31" s="88" t="s">
        <v>0</v>
      </c>
      <c r="Q31" s="89">
        <v>1</v>
      </c>
      <c r="R31" s="90">
        <v>0.8</v>
      </c>
      <c r="S31" s="88" t="s">
        <v>150</v>
      </c>
      <c r="T31" s="90">
        <v>0.8</v>
      </c>
      <c r="U31" s="90">
        <v>1</v>
      </c>
      <c r="V31" s="8"/>
      <c r="W31" s="22"/>
      <c r="X31" s="22"/>
      <c r="Y31" s="22"/>
      <c r="Z31" s="22"/>
      <c r="AA31" s="22"/>
      <c r="AB31" s="20">
        <v>1</v>
      </c>
      <c r="AC31" s="22"/>
      <c r="AD31" s="22"/>
      <c r="AE31" s="22"/>
      <c r="AF31" s="22"/>
      <c r="AG31" s="22"/>
      <c r="AH31" s="22"/>
      <c r="AJ31" s="13">
        <v>1</v>
      </c>
    </row>
    <row r="32" spans="1:37" s="2" customFormat="1" ht="100" customHeight="1" x14ac:dyDescent="0.35">
      <c r="A32" s="28">
        <v>62</v>
      </c>
      <c r="B32" s="76" t="s">
        <v>35</v>
      </c>
      <c r="C32" s="77" t="s">
        <v>424</v>
      </c>
      <c r="D32" s="77" t="s">
        <v>449</v>
      </c>
      <c r="E32" s="76" t="s">
        <v>165</v>
      </c>
      <c r="F32" s="78" t="s">
        <v>450</v>
      </c>
      <c r="G32" s="78" t="s">
        <v>638</v>
      </c>
      <c r="H32" s="76" t="s">
        <v>64</v>
      </c>
      <c r="I32" s="94" t="s">
        <v>451</v>
      </c>
      <c r="J32" s="88" t="s">
        <v>429</v>
      </c>
      <c r="K32" s="88" t="s">
        <v>430</v>
      </c>
      <c r="L32" s="88" t="s">
        <v>136</v>
      </c>
      <c r="M32" s="88" t="s">
        <v>452</v>
      </c>
      <c r="N32" s="88" t="s">
        <v>138</v>
      </c>
      <c r="O32" s="88" t="s">
        <v>453</v>
      </c>
      <c r="P32" s="76" t="s">
        <v>149</v>
      </c>
      <c r="Q32" s="89">
        <v>0.7</v>
      </c>
      <c r="R32" s="88" t="s">
        <v>140</v>
      </c>
      <c r="S32" s="88" t="s">
        <v>150</v>
      </c>
      <c r="T32" s="90">
        <v>0.6</v>
      </c>
      <c r="U32" s="90">
        <v>1</v>
      </c>
      <c r="V32" s="8"/>
      <c r="W32" s="22"/>
      <c r="X32" s="22"/>
      <c r="Y32" s="22"/>
      <c r="Z32" s="22"/>
      <c r="AA32" s="22"/>
      <c r="AB32" s="22"/>
      <c r="AC32" s="22"/>
      <c r="AD32" s="22"/>
      <c r="AE32" s="22"/>
      <c r="AF32" s="22"/>
      <c r="AG32" s="22"/>
      <c r="AH32" s="22"/>
      <c r="AJ32" s="13"/>
      <c r="AK32" s="2" t="s">
        <v>636</v>
      </c>
    </row>
    <row r="33" spans="1:37" s="2" customFormat="1" ht="100" customHeight="1" x14ac:dyDescent="0.35">
      <c r="A33" s="28">
        <v>23</v>
      </c>
      <c r="B33" s="76" t="s">
        <v>249</v>
      </c>
      <c r="C33" s="77" t="s">
        <v>632</v>
      </c>
      <c r="D33" s="77" t="s">
        <v>258</v>
      </c>
      <c r="E33" s="76" t="s">
        <v>251</v>
      </c>
      <c r="F33" s="78" t="s">
        <v>259</v>
      </c>
      <c r="G33" s="78" t="s">
        <v>642</v>
      </c>
      <c r="H33" s="76" t="s">
        <v>60</v>
      </c>
      <c r="I33" s="88" t="s">
        <v>260</v>
      </c>
      <c r="J33" s="88"/>
      <c r="K33" s="88" t="s">
        <v>254</v>
      </c>
      <c r="L33" s="88" t="s">
        <v>255</v>
      </c>
      <c r="M33" s="88" t="s">
        <v>261</v>
      </c>
      <c r="N33" s="88" t="s">
        <v>262</v>
      </c>
      <c r="O33" s="88" t="s">
        <v>257</v>
      </c>
      <c r="P33" s="88" t="s">
        <v>1</v>
      </c>
      <c r="Q33" s="91" t="s">
        <v>263</v>
      </c>
      <c r="R33" s="88" t="s">
        <v>264</v>
      </c>
      <c r="S33" s="88" t="s">
        <v>150</v>
      </c>
      <c r="T33" s="88" t="s">
        <v>263</v>
      </c>
      <c r="U33" s="88" t="s">
        <v>263</v>
      </c>
      <c r="V33" s="8"/>
      <c r="W33" s="20"/>
      <c r="X33" s="20"/>
      <c r="Y33" s="20"/>
      <c r="Z33" s="20"/>
      <c r="AA33" s="20"/>
      <c r="AB33" s="87">
        <v>8.8000000000000007</v>
      </c>
      <c r="AC33" s="20"/>
      <c r="AD33" s="20"/>
      <c r="AE33" s="20"/>
      <c r="AF33" s="20"/>
      <c r="AG33" s="20"/>
      <c r="AH33" s="20"/>
      <c r="AJ33" s="13">
        <f>+AB33/15</f>
        <v>0.58666666666666667</v>
      </c>
      <c r="AK33" s="2" t="s">
        <v>636</v>
      </c>
    </row>
    <row r="34" spans="1:37" s="2" customFormat="1" ht="100" customHeight="1" x14ac:dyDescent="0.35">
      <c r="A34" s="28">
        <v>75</v>
      </c>
      <c r="B34" s="76" t="s">
        <v>493</v>
      </c>
      <c r="C34" s="77" t="s">
        <v>635</v>
      </c>
      <c r="D34" s="77" t="s">
        <v>513</v>
      </c>
      <c r="E34" s="76" t="s">
        <v>182</v>
      </c>
      <c r="F34" s="78" t="s">
        <v>28</v>
      </c>
      <c r="G34" s="78" t="s">
        <v>638</v>
      </c>
      <c r="H34" s="76" t="s">
        <v>58</v>
      </c>
      <c r="I34" s="94" t="s">
        <v>514</v>
      </c>
      <c r="J34" s="88" t="s">
        <v>497</v>
      </c>
      <c r="K34" s="88" t="s">
        <v>515</v>
      </c>
      <c r="L34" s="88" t="s">
        <v>499</v>
      </c>
      <c r="M34" s="88" t="s">
        <v>516</v>
      </c>
      <c r="N34" s="88" t="s">
        <v>138</v>
      </c>
      <c r="O34" s="88" t="s">
        <v>501</v>
      </c>
      <c r="P34" s="88" t="s">
        <v>0</v>
      </c>
      <c r="Q34" s="89">
        <v>1</v>
      </c>
      <c r="R34" s="90">
        <v>0.8</v>
      </c>
      <c r="S34" s="88" t="s">
        <v>150</v>
      </c>
      <c r="T34" s="90">
        <v>0.8</v>
      </c>
      <c r="U34" s="90">
        <v>1</v>
      </c>
      <c r="V34" s="8"/>
      <c r="W34" s="22"/>
      <c r="X34" s="22"/>
      <c r="Y34" s="22"/>
      <c r="Z34" s="22"/>
      <c r="AA34" s="22"/>
      <c r="AB34" s="22">
        <v>1</v>
      </c>
      <c r="AC34" s="22"/>
      <c r="AD34" s="22"/>
      <c r="AE34" s="22"/>
      <c r="AF34" s="22"/>
      <c r="AG34" s="22"/>
      <c r="AH34" s="22"/>
      <c r="AJ34" s="13">
        <v>1</v>
      </c>
    </row>
    <row r="35" spans="1:37" s="2" customFormat="1" ht="100" customHeight="1" x14ac:dyDescent="0.35">
      <c r="A35" s="28">
        <v>25</v>
      </c>
      <c r="B35" s="76" t="s">
        <v>249</v>
      </c>
      <c r="C35" s="77" t="s">
        <v>632</v>
      </c>
      <c r="D35" s="77" t="s">
        <v>258</v>
      </c>
      <c r="E35" s="76" t="s">
        <v>272</v>
      </c>
      <c r="F35" s="78" t="s">
        <v>29</v>
      </c>
      <c r="G35" s="78" t="s">
        <v>642</v>
      </c>
      <c r="H35" s="76" t="s">
        <v>60</v>
      </c>
      <c r="I35" s="88" t="s">
        <v>273</v>
      </c>
      <c r="J35" s="88" t="s">
        <v>89</v>
      </c>
      <c r="K35" s="88" t="s">
        <v>268</v>
      </c>
      <c r="L35" s="88" t="s">
        <v>269</v>
      </c>
      <c r="M35" s="88" t="s">
        <v>72</v>
      </c>
      <c r="N35" s="88" t="s">
        <v>138</v>
      </c>
      <c r="O35" s="88" t="s">
        <v>271</v>
      </c>
      <c r="P35" s="88" t="s">
        <v>3</v>
      </c>
      <c r="Q35" s="89">
        <v>1</v>
      </c>
      <c r="R35" s="88" t="s">
        <v>140</v>
      </c>
      <c r="S35" s="88" t="s">
        <v>150</v>
      </c>
      <c r="T35" s="90">
        <v>0.95</v>
      </c>
      <c r="U35" s="90">
        <v>1</v>
      </c>
      <c r="V35" s="9"/>
      <c r="W35" s="20"/>
      <c r="X35" s="20"/>
      <c r="Y35" s="20"/>
      <c r="Z35" s="20"/>
      <c r="AA35" s="22">
        <v>1</v>
      </c>
      <c r="AB35" s="22">
        <v>1</v>
      </c>
      <c r="AC35" s="22"/>
      <c r="AD35" s="22"/>
      <c r="AE35" s="22"/>
      <c r="AF35" s="22"/>
      <c r="AG35" s="22"/>
      <c r="AH35" s="22"/>
      <c r="AJ35" s="13">
        <f>+AB35/Q35</f>
        <v>1</v>
      </c>
      <c r="AK35" s="2" t="s">
        <v>636</v>
      </c>
    </row>
    <row r="36" spans="1:37" s="2" customFormat="1" ht="100" customHeight="1" x14ac:dyDescent="0.35">
      <c r="A36" s="28">
        <v>32</v>
      </c>
      <c r="B36" s="76" t="s">
        <v>298</v>
      </c>
      <c r="C36" s="77" t="s">
        <v>353</v>
      </c>
      <c r="D36" s="77" t="s">
        <v>299</v>
      </c>
      <c r="E36" s="76" t="s">
        <v>300</v>
      </c>
      <c r="F36" s="78" t="s">
        <v>8</v>
      </c>
      <c r="G36" s="78" t="s">
        <v>642</v>
      </c>
      <c r="H36" s="76" t="s">
        <v>58</v>
      </c>
      <c r="I36" s="88" t="s">
        <v>305</v>
      </c>
      <c r="J36" s="88" t="s">
        <v>134</v>
      </c>
      <c r="K36" s="88" t="s">
        <v>600</v>
      </c>
      <c r="L36" s="88" t="s">
        <v>302</v>
      </c>
      <c r="M36" s="88" t="s">
        <v>73</v>
      </c>
      <c r="N36" s="88" t="s">
        <v>138</v>
      </c>
      <c r="O36" s="88" t="s">
        <v>306</v>
      </c>
      <c r="P36" s="88" t="s">
        <v>1</v>
      </c>
      <c r="Q36" s="89">
        <v>0.9</v>
      </c>
      <c r="R36" s="90">
        <v>0.6</v>
      </c>
      <c r="S36" s="88" t="s">
        <v>150</v>
      </c>
      <c r="T36" s="90">
        <v>0.85</v>
      </c>
      <c r="U36" s="90">
        <v>1</v>
      </c>
      <c r="V36" s="8"/>
      <c r="W36" s="23"/>
      <c r="X36" s="20"/>
      <c r="Y36" s="20"/>
      <c r="Z36" s="20"/>
      <c r="AA36" s="20"/>
      <c r="AB36" s="22">
        <v>1</v>
      </c>
      <c r="AC36" s="20"/>
      <c r="AD36" s="20"/>
      <c r="AE36" s="20"/>
      <c r="AF36" s="20"/>
      <c r="AG36" s="20"/>
      <c r="AH36" s="20"/>
      <c r="AJ36" s="13">
        <f>+AB36/Q36</f>
        <v>1.1111111111111112</v>
      </c>
      <c r="AK36" s="2" t="s">
        <v>636</v>
      </c>
    </row>
    <row r="37" spans="1:37" s="2" customFormat="1" ht="100" customHeight="1" x14ac:dyDescent="0.35">
      <c r="A37" s="28">
        <v>27</v>
      </c>
      <c r="B37" s="76" t="s">
        <v>249</v>
      </c>
      <c r="C37" s="77" t="s">
        <v>632</v>
      </c>
      <c r="D37" s="77" t="s">
        <v>258</v>
      </c>
      <c r="E37" s="76" t="s">
        <v>274</v>
      </c>
      <c r="F37" s="78" t="s">
        <v>281</v>
      </c>
      <c r="G37" s="78" t="s">
        <v>642</v>
      </c>
      <c r="H37" s="76" t="s">
        <v>59</v>
      </c>
      <c r="I37" s="88" t="s">
        <v>282</v>
      </c>
      <c r="J37" s="88" t="s">
        <v>89</v>
      </c>
      <c r="K37" s="88" t="s">
        <v>283</v>
      </c>
      <c r="L37" s="88" t="s">
        <v>278</v>
      </c>
      <c r="M37" s="88" t="s">
        <v>284</v>
      </c>
      <c r="N37" s="88" t="s">
        <v>138</v>
      </c>
      <c r="O37" s="88" t="s">
        <v>285</v>
      </c>
      <c r="P37" s="88" t="s">
        <v>286</v>
      </c>
      <c r="Q37" s="89">
        <v>0.85</v>
      </c>
      <c r="R37" s="88" t="s">
        <v>140</v>
      </c>
      <c r="S37" s="88" t="s">
        <v>150</v>
      </c>
      <c r="T37" s="90">
        <v>0.8</v>
      </c>
      <c r="U37" s="90">
        <v>1</v>
      </c>
      <c r="V37" s="8"/>
      <c r="W37" s="20"/>
      <c r="X37" s="22"/>
      <c r="Y37" s="20"/>
      <c r="Z37" s="22"/>
      <c r="AA37" s="22"/>
      <c r="AB37" s="19"/>
      <c r="AC37" s="22"/>
      <c r="AD37" s="19"/>
      <c r="AE37" s="22"/>
      <c r="AF37" s="19"/>
      <c r="AG37" s="22"/>
      <c r="AH37" s="19"/>
      <c r="AJ37" s="13"/>
    </row>
    <row r="38" spans="1:37" s="2" customFormat="1" ht="100" customHeight="1" x14ac:dyDescent="0.35">
      <c r="A38" s="28">
        <v>28</v>
      </c>
      <c r="B38" s="76" t="s">
        <v>249</v>
      </c>
      <c r="C38" s="77" t="s">
        <v>632</v>
      </c>
      <c r="D38" s="77" t="s">
        <v>258</v>
      </c>
      <c r="E38" s="76" t="s">
        <v>274</v>
      </c>
      <c r="F38" s="78" t="s">
        <v>287</v>
      </c>
      <c r="G38" s="78" t="s">
        <v>642</v>
      </c>
      <c r="H38" s="76" t="s">
        <v>59</v>
      </c>
      <c r="I38" s="88" t="s">
        <v>288</v>
      </c>
      <c r="J38" s="88" t="s">
        <v>89</v>
      </c>
      <c r="K38" s="88" t="s">
        <v>283</v>
      </c>
      <c r="L38" s="88" t="s">
        <v>278</v>
      </c>
      <c r="M38" s="88" t="s">
        <v>289</v>
      </c>
      <c r="N38" s="88" t="s">
        <v>138</v>
      </c>
      <c r="O38" s="88" t="s">
        <v>290</v>
      </c>
      <c r="P38" s="76" t="s">
        <v>149</v>
      </c>
      <c r="Q38" s="89">
        <v>0.85</v>
      </c>
      <c r="R38" s="88" t="s">
        <v>140</v>
      </c>
      <c r="S38" s="88" t="s">
        <v>150</v>
      </c>
      <c r="T38" s="90">
        <v>0.8</v>
      </c>
      <c r="U38" s="90">
        <v>1</v>
      </c>
      <c r="V38" s="9"/>
      <c r="W38" s="23"/>
      <c r="X38" s="23"/>
      <c r="Y38" s="23"/>
      <c r="Z38" s="23"/>
      <c r="AA38" s="23"/>
      <c r="AB38" s="23"/>
      <c r="AC38" s="23"/>
      <c r="AD38" s="23"/>
      <c r="AE38" s="23"/>
      <c r="AF38" s="23"/>
      <c r="AG38" s="23"/>
      <c r="AH38" s="23"/>
      <c r="AJ38" s="37"/>
    </row>
    <row r="39" spans="1:37" s="2" customFormat="1" ht="100" customHeight="1" x14ac:dyDescent="0.35">
      <c r="A39" s="28">
        <v>29</v>
      </c>
      <c r="B39" s="76" t="s">
        <v>249</v>
      </c>
      <c r="C39" s="77" t="s">
        <v>632</v>
      </c>
      <c r="D39" s="77" t="s">
        <v>258</v>
      </c>
      <c r="E39" s="76" t="s">
        <v>272</v>
      </c>
      <c r="F39" s="78" t="s">
        <v>291</v>
      </c>
      <c r="G39" s="78" t="s">
        <v>642</v>
      </c>
      <c r="H39" s="76" t="s">
        <v>60</v>
      </c>
      <c r="I39" s="88" t="s">
        <v>292</v>
      </c>
      <c r="J39" s="88" t="s">
        <v>89</v>
      </c>
      <c r="K39" s="88" t="s">
        <v>268</v>
      </c>
      <c r="L39" s="88" t="s">
        <v>269</v>
      </c>
      <c r="M39" s="88" t="s">
        <v>293</v>
      </c>
      <c r="N39" s="88" t="s">
        <v>138</v>
      </c>
      <c r="O39" s="88" t="s">
        <v>271</v>
      </c>
      <c r="P39" s="76" t="s">
        <v>149</v>
      </c>
      <c r="Q39" s="89">
        <v>1</v>
      </c>
      <c r="R39" s="88" t="s">
        <v>140</v>
      </c>
      <c r="S39" s="88" t="s">
        <v>150</v>
      </c>
      <c r="T39" s="90">
        <v>0.95</v>
      </c>
      <c r="U39" s="90">
        <v>1</v>
      </c>
      <c r="V39" s="8"/>
      <c r="W39" s="22"/>
      <c r="X39" s="22"/>
      <c r="Y39" s="26"/>
      <c r="Z39" s="22"/>
      <c r="AA39" s="22"/>
      <c r="AB39" s="22"/>
      <c r="AC39" s="22"/>
      <c r="AD39" s="22"/>
      <c r="AE39" s="22"/>
      <c r="AF39" s="22"/>
      <c r="AG39" s="22"/>
      <c r="AH39" s="22"/>
      <c r="AJ39" s="13"/>
    </row>
    <row r="40" spans="1:37" s="2" customFormat="1" ht="100" customHeight="1" x14ac:dyDescent="0.35">
      <c r="A40" s="28">
        <v>30</v>
      </c>
      <c r="B40" s="76" t="s">
        <v>249</v>
      </c>
      <c r="C40" s="77" t="s">
        <v>632</v>
      </c>
      <c r="D40" s="77" t="s">
        <v>294</v>
      </c>
      <c r="E40" s="76" t="s">
        <v>272</v>
      </c>
      <c r="F40" s="78" t="s">
        <v>295</v>
      </c>
      <c r="G40" s="78" t="s">
        <v>642</v>
      </c>
      <c r="H40" s="76" t="s">
        <v>60</v>
      </c>
      <c r="I40" s="88" t="s">
        <v>296</v>
      </c>
      <c r="J40" s="88" t="s">
        <v>89</v>
      </c>
      <c r="K40" s="88" t="s">
        <v>268</v>
      </c>
      <c r="L40" s="88" t="s">
        <v>269</v>
      </c>
      <c r="M40" s="88" t="s">
        <v>297</v>
      </c>
      <c r="N40" s="88" t="s">
        <v>138</v>
      </c>
      <c r="O40" s="88" t="s">
        <v>271</v>
      </c>
      <c r="P40" s="76" t="s">
        <v>149</v>
      </c>
      <c r="Q40" s="89">
        <v>1</v>
      </c>
      <c r="R40" s="88" t="s">
        <v>140</v>
      </c>
      <c r="S40" s="88" t="s">
        <v>150</v>
      </c>
      <c r="T40" s="90">
        <v>0.95</v>
      </c>
      <c r="U40" s="90">
        <v>1</v>
      </c>
      <c r="V40" s="8"/>
      <c r="W40" s="20"/>
      <c r="X40" s="20"/>
      <c r="Y40" s="20"/>
      <c r="Z40" s="20"/>
      <c r="AA40" s="20"/>
      <c r="AB40" s="20"/>
      <c r="AC40" s="20"/>
      <c r="AD40" s="20"/>
      <c r="AE40" s="20"/>
      <c r="AF40" s="20"/>
      <c r="AG40" s="20"/>
      <c r="AH40" s="20"/>
      <c r="AJ40" s="13"/>
    </row>
    <row r="41" spans="1:37" s="2" customFormat="1" ht="100" customHeight="1" x14ac:dyDescent="0.35">
      <c r="A41" s="28">
        <v>31</v>
      </c>
      <c r="B41" s="76" t="s">
        <v>298</v>
      </c>
      <c r="C41" s="77" t="s">
        <v>353</v>
      </c>
      <c r="D41" s="77" t="s">
        <v>299</v>
      </c>
      <c r="E41" s="76" t="s">
        <v>300</v>
      </c>
      <c r="F41" s="78" t="s">
        <v>9</v>
      </c>
      <c r="G41" s="78" t="s">
        <v>642</v>
      </c>
      <c r="H41" s="76" t="s">
        <v>58</v>
      </c>
      <c r="I41" s="88" t="s">
        <v>301</v>
      </c>
      <c r="J41" s="88" t="s">
        <v>134</v>
      </c>
      <c r="K41" s="88" t="s">
        <v>600</v>
      </c>
      <c r="L41" s="88" t="s">
        <v>302</v>
      </c>
      <c r="M41" s="88" t="s">
        <v>303</v>
      </c>
      <c r="N41" s="88" t="s">
        <v>138</v>
      </c>
      <c r="O41" s="88" t="s">
        <v>304</v>
      </c>
      <c r="P41" s="88" t="s">
        <v>1</v>
      </c>
      <c r="Q41" s="89">
        <v>0.9</v>
      </c>
      <c r="R41" s="90">
        <v>0.75</v>
      </c>
      <c r="S41" s="88" t="s">
        <v>150</v>
      </c>
      <c r="T41" s="90">
        <v>0.8</v>
      </c>
      <c r="U41" s="90">
        <v>1</v>
      </c>
      <c r="V41" s="8"/>
      <c r="W41" s="20"/>
      <c r="X41" s="20"/>
      <c r="Y41" s="20"/>
      <c r="Z41" s="20"/>
      <c r="AA41" s="20"/>
      <c r="AB41" s="22">
        <v>1</v>
      </c>
      <c r="AC41" s="20"/>
      <c r="AD41" s="20"/>
      <c r="AE41" s="20"/>
      <c r="AF41" s="20"/>
      <c r="AG41" s="20"/>
      <c r="AH41" s="20"/>
      <c r="AJ41" s="13">
        <f>+AB41/Q41</f>
        <v>1.1111111111111112</v>
      </c>
    </row>
    <row r="42" spans="1:37" s="2" customFormat="1" ht="100" customHeight="1" x14ac:dyDescent="0.35">
      <c r="A42" s="28">
        <v>76</v>
      </c>
      <c r="B42" s="76" t="s">
        <v>493</v>
      </c>
      <c r="C42" s="77" t="s">
        <v>635</v>
      </c>
      <c r="D42" s="77" t="s">
        <v>502</v>
      </c>
      <c r="E42" s="76" t="s">
        <v>182</v>
      </c>
      <c r="F42" s="78" t="s">
        <v>517</v>
      </c>
      <c r="G42" s="78" t="s">
        <v>638</v>
      </c>
      <c r="H42" s="76" t="s">
        <v>60</v>
      </c>
      <c r="I42" s="94" t="s">
        <v>518</v>
      </c>
      <c r="J42" s="88" t="s">
        <v>497</v>
      </c>
      <c r="K42" s="88" t="s">
        <v>498</v>
      </c>
      <c r="L42" s="88" t="s">
        <v>499</v>
      </c>
      <c r="M42" s="88" t="s">
        <v>519</v>
      </c>
      <c r="N42" s="88" t="s">
        <v>138</v>
      </c>
      <c r="O42" s="88" t="s">
        <v>501</v>
      </c>
      <c r="P42" s="88" t="s">
        <v>0</v>
      </c>
      <c r="Q42" s="89">
        <v>1</v>
      </c>
      <c r="R42" s="90">
        <v>0.8</v>
      </c>
      <c r="S42" s="88" t="s">
        <v>150</v>
      </c>
      <c r="T42" s="90">
        <v>0.8</v>
      </c>
      <c r="U42" s="90">
        <v>1</v>
      </c>
      <c r="V42" s="8"/>
      <c r="W42" s="22"/>
      <c r="X42" s="22"/>
      <c r="Y42" s="22"/>
      <c r="Z42" s="22"/>
      <c r="AA42" s="22"/>
      <c r="AB42" s="22">
        <v>0.95669999999999999</v>
      </c>
      <c r="AC42" s="22"/>
      <c r="AD42" s="22"/>
      <c r="AE42" s="22"/>
      <c r="AF42" s="22"/>
      <c r="AG42" s="22"/>
      <c r="AH42" s="22"/>
      <c r="AJ42" s="13">
        <f>+AB42/Q42</f>
        <v>0.95669999999999999</v>
      </c>
    </row>
    <row r="43" spans="1:37" s="2" customFormat="1" ht="100" customHeight="1" x14ac:dyDescent="0.35">
      <c r="A43" s="28">
        <v>12</v>
      </c>
      <c r="B43" s="76" t="s">
        <v>151</v>
      </c>
      <c r="C43" s="77" t="s">
        <v>631</v>
      </c>
      <c r="D43" s="77" t="s">
        <v>197</v>
      </c>
      <c r="E43" s="76" t="s">
        <v>182</v>
      </c>
      <c r="F43" s="78" t="s">
        <v>198</v>
      </c>
      <c r="G43" s="78" t="s">
        <v>638</v>
      </c>
      <c r="H43" s="76" t="s">
        <v>60</v>
      </c>
      <c r="I43" s="76" t="s">
        <v>199</v>
      </c>
      <c r="J43" s="76" t="s">
        <v>185</v>
      </c>
      <c r="K43" s="76" t="s">
        <v>613</v>
      </c>
      <c r="L43" s="76" t="s">
        <v>614</v>
      </c>
      <c r="M43" s="76" t="s">
        <v>200</v>
      </c>
      <c r="N43" s="76" t="s">
        <v>138</v>
      </c>
      <c r="O43" s="76" t="s">
        <v>201</v>
      </c>
      <c r="P43" s="76" t="s">
        <v>1</v>
      </c>
      <c r="Q43" s="79">
        <v>0.95</v>
      </c>
      <c r="R43" s="80">
        <v>0.9</v>
      </c>
      <c r="S43" s="76" t="s">
        <v>150</v>
      </c>
      <c r="T43" s="80">
        <v>0.9</v>
      </c>
      <c r="U43" s="80">
        <v>1</v>
      </c>
      <c r="V43" s="8"/>
      <c r="W43" s="19"/>
      <c r="X43" s="19"/>
      <c r="Y43" s="20"/>
      <c r="Z43" s="19"/>
      <c r="AA43" s="19"/>
      <c r="AB43" s="22">
        <v>1</v>
      </c>
      <c r="AC43" s="19"/>
      <c r="AD43" s="19"/>
      <c r="AE43" s="20"/>
      <c r="AF43" s="19"/>
      <c r="AG43" s="19"/>
      <c r="AH43" s="22"/>
      <c r="AJ43" s="13">
        <f>+AB43/Q43</f>
        <v>1.0526315789473684</v>
      </c>
    </row>
    <row r="44" spans="1:37" s="2" customFormat="1" ht="100" customHeight="1" x14ac:dyDescent="0.35">
      <c r="A44" s="28">
        <v>45</v>
      </c>
      <c r="B44" s="76" t="s">
        <v>367</v>
      </c>
      <c r="C44" s="77" t="s">
        <v>353</v>
      </c>
      <c r="D44" s="77" t="s">
        <v>368</v>
      </c>
      <c r="E44" s="76" t="s">
        <v>369</v>
      </c>
      <c r="F44" s="78" t="s">
        <v>370</v>
      </c>
      <c r="G44" s="78" t="s">
        <v>642</v>
      </c>
      <c r="H44" s="76" t="s">
        <v>59</v>
      </c>
      <c r="I44" s="94" t="s">
        <v>371</v>
      </c>
      <c r="J44" s="88" t="s">
        <v>185</v>
      </c>
      <c r="K44" s="88" t="s">
        <v>649</v>
      </c>
      <c r="L44" s="88" t="s">
        <v>372</v>
      </c>
      <c r="M44" s="88" t="s">
        <v>373</v>
      </c>
      <c r="N44" s="88" t="s">
        <v>138</v>
      </c>
      <c r="O44" s="88" t="s">
        <v>374</v>
      </c>
      <c r="P44" s="88" t="s">
        <v>0</v>
      </c>
      <c r="Q44" s="89">
        <v>1</v>
      </c>
      <c r="R44" s="90">
        <v>0.98</v>
      </c>
      <c r="S44" s="88" t="s">
        <v>150</v>
      </c>
      <c r="T44" s="90">
        <v>0.98</v>
      </c>
      <c r="U44" s="90">
        <v>1</v>
      </c>
      <c r="V44" s="8"/>
      <c r="W44" s="19"/>
      <c r="X44" s="19"/>
      <c r="Y44" s="22"/>
      <c r="Z44" s="19"/>
      <c r="AA44" s="19"/>
      <c r="AB44" s="22"/>
      <c r="AC44" s="19"/>
      <c r="AD44" s="19"/>
      <c r="AE44" s="22"/>
      <c r="AF44" s="19"/>
      <c r="AG44" s="19"/>
      <c r="AH44" s="19"/>
      <c r="AJ44" s="13">
        <f>+AB44/Q44</f>
        <v>0</v>
      </c>
    </row>
    <row r="45" spans="1:37" s="2" customFormat="1" ht="100" customHeight="1" x14ac:dyDescent="0.35">
      <c r="A45" s="28">
        <v>35</v>
      </c>
      <c r="B45" s="76" t="s">
        <v>298</v>
      </c>
      <c r="C45" s="77" t="s">
        <v>353</v>
      </c>
      <c r="D45" s="77" t="s">
        <v>299</v>
      </c>
      <c r="E45" s="76" t="s">
        <v>300</v>
      </c>
      <c r="F45" s="78" t="s">
        <v>316</v>
      </c>
      <c r="G45" s="78" t="s">
        <v>642</v>
      </c>
      <c r="H45" s="76" t="s">
        <v>60</v>
      </c>
      <c r="I45" s="88" t="s">
        <v>317</v>
      </c>
      <c r="J45" s="88" t="s">
        <v>134</v>
      </c>
      <c r="K45" s="88" t="s">
        <v>600</v>
      </c>
      <c r="L45" s="88" t="s">
        <v>302</v>
      </c>
      <c r="M45" s="88" t="s">
        <v>318</v>
      </c>
      <c r="N45" s="88" t="s">
        <v>86</v>
      </c>
      <c r="O45" s="88" t="s">
        <v>319</v>
      </c>
      <c r="P45" s="88" t="s">
        <v>610</v>
      </c>
      <c r="Q45" s="91">
        <v>0.99</v>
      </c>
      <c r="R45" s="88" t="s">
        <v>320</v>
      </c>
      <c r="S45" s="88" t="s">
        <v>160</v>
      </c>
      <c r="T45" s="90" t="s">
        <v>321</v>
      </c>
      <c r="U45" s="88" t="s">
        <v>320</v>
      </c>
      <c r="V45" s="8"/>
      <c r="W45" s="19"/>
      <c r="X45" s="19"/>
      <c r="Y45" s="19"/>
      <c r="Z45" s="19">
        <v>0.2</v>
      </c>
      <c r="AA45" s="19"/>
      <c r="AB45" s="19">
        <v>0.1968</v>
      </c>
      <c r="AC45" s="19"/>
      <c r="AD45" s="19"/>
      <c r="AE45" s="19"/>
      <c r="AF45" s="19"/>
      <c r="AG45" s="19"/>
      <c r="AH45" s="19"/>
      <c r="AJ45" s="13">
        <f>+Q45/AB45</f>
        <v>5.0304878048780486</v>
      </c>
      <c r="AK45" s="119"/>
    </row>
    <row r="46" spans="1:37" s="2" customFormat="1" ht="100" customHeight="1" x14ac:dyDescent="0.35">
      <c r="A46" s="28">
        <v>36</v>
      </c>
      <c r="B46" s="76" t="s">
        <v>298</v>
      </c>
      <c r="C46" s="77" t="s">
        <v>353</v>
      </c>
      <c r="D46" s="77" t="s">
        <v>299</v>
      </c>
      <c r="E46" s="76" t="s">
        <v>300</v>
      </c>
      <c r="F46" s="78" t="s">
        <v>111</v>
      </c>
      <c r="G46" s="78" t="s">
        <v>642</v>
      </c>
      <c r="H46" s="76" t="s">
        <v>60</v>
      </c>
      <c r="I46" s="88" t="s">
        <v>322</v>
      </c>
      <c r="J46" s="88" t="s">
        <v>134</v>
      </c>
      <c r="K46" s="88" t="s">
        <v>600</v>
      </c>
      <c r="L46" s="88" t="s">
        <v>302</v>
      </c>
      <c r="M46" s="88" t="s">
        <v>323</v>
      </c>
      <c r="N46" s="88" t="s">
        <v>86</v>
      </c>
      <c r="O46" s="88" t="s">
        <v>324</v>
      </c>
      <c r="P46" s="88" t="s">
        <v>611</v>
      </c>
      <c r="Q46" s="97">
        <v>210</v>
      </c>
      <c r="R46" s="92">
        <v>2</v>
      </c>
      <c r="S46" s="93" t="s">
        <v>160</v>
      </c>
      <c r="T46" s="92">
        <v>180</v>
      </c>
      <c r="U46" s="92">
        <v>230</v>
      </c>
      <c r="V46" s="8"/>
      <c r="W46" s="21"/>
      <c r="X46" s="21"/>
      <c r="Y46" s="21"/>
      <c r="Z46" s="21">
        <v>41.32</v>
      </c>
      <c r="AA46" s="21">
        <v>38.9</v>
      </c>
      <c r="AB46" s="21">
        <v>38.58</v>
      </c>
      <c r="AC46" s="21"/>
      <c r="AD46" s="21"/>
      <c r="AE46" s="21"/>
      <c r="AF46" s="21"/>
      <c r="AG46" s="21"/>
      <c r="AH46" s="21"/>
      <c r="AJ46" s="13">
        <f>+Q46/AB46</f>
        <v>5.4432348367029553</v>
      </c>
      <c r="AK46" s="119">
        <v>0</v>
      </c>
    </row>
    <row r="47" spans="1:37" s="2" customFormat="1" ht="100" customHeight="1" x14ac:dyDescent="0.35">
      <c r="A47" s="28">
        <v>37</v>
      </c>
      <c r="B47" s="76" t="s">
        <v>298</v>
      </c>
      <c r="C47" s="77" t="s">
        <v>353</v>
      </c>
      <c r="D47" s="77" t="s">
        <v>325</v>
      </c>
      <c r="E47" s="76" t="s">
        <v>182</v>
      </c>
      <c r="F47" s="78" t="s">
        <v>326</v>
      </c>
      <c r="G47" s="78" t="s">
        <v>642</v>
      </c>
      <c r="H47" s="76" t="s">
        <v>58</v>
      </c>
      <c r="I47" s="88" t="s">
        <v>327</v>
      </c>
      <c r="J47" s="88" t="s">
        <v>134</v>
      </c>
      <c r="K47" s="88" t="s">
        <v>600</v>
      </c>
      <c r="L47" s="88" t="s">
        <v>302</v>
      </c>
      <c r="M47" s="88" t="s">
        <v>328</v>
      </c>
      <c r="N47" s="88" t="s">
        <v>138</v>
      </c>
      <c r="O47" s="88" t="s">
        <v>329</v>
      </c>
      <c r="P47" s="88" t="s">
        <v>1</v>
      </c>
      <c r="Q47" s="89">
        <v>0.01</v>
      </c>
      <c r="R47" s="88">
        <v>0</v>
      </c>
      <c r="S47" s="88" t="s">
        <v>160</v>
      </c>
      <c r="T47" s="90" t="s">
        <v>330</v>
      </c>
      <c r="U47" s="90">
        <v>0.01</v>
      </c>
      <c r="V47" s="8"/>
      <c r="W47" s="24"/>
      <c r="X47" s="24"/>
      <c r="Y47" s="24"/>
      <c r="Z47" s="24"/>
      <c r="AA47" s="24"/>
      <c r="AB47" s="122">
        <v>7.8E-2</v>
      </c>
      <c r="AC47" s="24"/>
      <c r="AD47" s="24"/>
      <c r="AE47" s="24"/>
      <c r="AF47" s="24"/>
      <c r="AG47" s="24"/>
      <c r="AH47" s="24"/>
      <c r="AJ47" s="13">
        <f>+Q47/AB47</f>
        <v>0.12820512820512822</v>
      </c>
    </row>
    <row r="48" spans="1:37" s="2" customFormat="1" ht="100" customHeight="1" x14ac:dyDescent="0.35">
      <c r="A48" s="28">
        <v>20</v>
      </c>
      <c r="B48" s="76" t="s">
        <v>233</v>
      </c>
      <c r="C48" s="77" t="s">
        <v>353</v>
      </c>
      <c r="D48" s="77" t="s">
        <v>234</v>
      </c>
      <c r="E48" s="76" t="s">
        <v>235</v>
      </c>
      <c r="F48" s="78" t="s">
        <v>236</v>
      </c>
      <c r="G48" s="78" t="s">
        <v>642</v>
      </c>
      <c r="H48" s="76" t="s">
        <v>58</v>
      </c>
      <c r="I48" s="88" t="s">
        <v>237</v>
      </c>
      <c r="J48" s="88" t="s">
        <v>134</v>
      </c>
      <c r="K48" s="88" t="s">
        <v>238</v>
      </c>
      <c r="L48" s="88" t="s">
        <v>239</v>
      </c>
      <c r="M48" s="88" t="s">
        <v>240</v>
      </c>
      <c r="N48" s="88" t="s">
        <v>138</v>
      </c>
      <c r="O48" s="88" t="s">
        <v>241</v>
      </c>
      <c r="P48" s="88" t="s">
        <v>1</v>
      </c>
      <c r="Q48" s="89">
        <v>0.15</v>
      </c>
      <c r="R48" s="88" t="s">
        <v>140</v>
      </c>
      <c r="S48" s="88" t="s">
        <v>150</v>
      </c>
      <c r="T48" s="90">
        <v>0.1</v>
      </c>
      <c r="U48" s="90">
        <v>0.3</v>
      </c>
      <c r="V48" s="9"/>
      <c r="W48" s="20"/>
      <c r="X48" s="20"/>
      <c r="Y48" s="20"/>
      <c r="Z48" s="20"/>
      <c r="AA48" s="20"/>
      <c r="AB48" s="20"/>
      <c r="AC48" s="22"/>
      <c r="AD48" s="22"/>
      <c r="AE48" s="26"/>
      <c r="AF48" s="26"/>
      <c r="AG48" s="26"/>
      <c r="AH48" s="26"/>
      <c r="AJ48" s="13">
        <f>+AB48</f>
        <v>0</v>
      </c>
      <c r="AK48" s="2" t="s">
        <v>636</v>
      </c>
    </row>
    <row r="49" spans="1:37" s="2" customFormat="1" ht="100" customHeight="1" x14ac:dyDescent="0.35">
      <c r="A49" s="28">
        <v>54</v>
      </c>
      <c r="B49" s="76" t="s">
        <v>407</v>
      </c>
      <c r="C49" s="77" t="s">
        <v>631</v>
      </c>
      <c r="D49" s="77" t="s">
        <v>408</v>
      </c>
      <c r="E49" s="76" t="s">
        <v>153</v>
      </c>
      <c r="F49" s="78" t="s">
        <v>409</v>
      </c>
      <c r="G49" s="78" t="s">
        <v>638</v>
      </c>
      <c r="H49" s="76" t="s">
        <v>60</v>
      </c>
      <c r="I49" s="94" t="s">
        <v>409</v>
      </c>
      <c r="J49" s="88" t="s">
        <v>134</v>
      </c>
      <c r="K49" s="88" t="s">
        <v>410</v>
      </c>
      <c r="L49" s="88" t="s">
        <v>136</v>
      </c>
      <c r="M49" s="88" t="s">
        <v>411</v>
      </c>
      <c r="N49" s="88" t="s">
        <v>138</v>
      </c>
      <c r="O49" s="88" t="s">
        <v>412</v>
      </c>
      <c r="P49" s="76" t="s">
        <v>149</v>
      </c>
      <c r="Q49" s="89">
        <v>0.95</v>
      </c>
      <c r="R49" s="90">
        <v>0.87</v>
      </c>
      <c r="S49" s="88" t="s">
        <v>150</v>
      </c>
      <c r="T49" s="90">
        <v>0.87</v>
      </c>
      <c r="U49" s="90">
        <v>1</v>
      </c>
      <c r="V49" s="8"/>
      <c r="W49" s="21"/>
      <c r="X49" s="21"/>
      <c r="Y49" s="21"/>
      <c r="Z49" s="21"/>
      <c r="AA49" s="21"/>
      <c r="AB49" s="21"/>
      <c r="AC49" s="21"/>
      <c r="AD49" s="21"/>
      <c r="AE49" s="21"/>
      <c r="AF49" s="21"/>
      <c r="AG49" s="21"/>
      <c r="AH49" s="25"/>
      <c r="AJ49" s="13"/>
      <c r="AK49" s="2" t="s">
        <v>636</v>
      </c>
    </row>
    <row r="50" spans="1:37" s="2" customFormat="1" ht="100" customHeight="1" x14ac:dyDescent="0.35">
      <c r="A50" s="28">
        <v>40</v>
      </c>
      <c r="B50" s="76" t="s">
        <v>340</v>
      </c>
      <c r="C50" s="77" t="s">
        <v>353</v>
      </c>
      <c r="D50" s="77" t="s">
        <v>341</v>
      </c>
      <c r="E50" s="76" t="s">
        <v>182</v>
      </c>
      <c r="F50" s="78" t="s">
        <v>342</v>
      </c>
      <c r="G50" s="78" t="s">
        <v>642</v>
      </c>
      <c r="H50" s="76" t="s">
        <v>60</v>
      </c>
      <c r="I50" s="88" t="s">
        <v>343</v>
      </c>
      <c r="J50" s="88" t="s">
        <v>134</v>
      </c>
      <c r="K50" s="88" t="s">
        <v>344</v>
      </c>
      <c r="L50" s="88" t="s">
        <v>345</v>
      </c>
      <c r="M50" s="88" t="s">
        <v>346</v>
      </c>
      <c r="N50" s="88" t="s">
        <v>138</v>
      </c>
      <c r="O50" s="88" t="s">
        <v>347</v>
      </c>
      <c r="P50" s="88" t="s">
        <v>0</v>
      </c>
      <c r="Q50" s="89">
        <v>0.9</v>
      </c>
      <c r="R50" s="90">
        <v>0.8</v>
      </c>
      <c r="S50" s="88" t="s">
        <v>150</v>
      </c>
      <c r="T50" s="90">
        <v>0.8</v>
      </c>
      <c r="U50" s="90">
        <v>1</v>
      </c>
      <c r="V50" s="8"/>
      <c r="W50" s="19"/>
      <c r="X50" s="19"/>
      <c r="Y50" s="19"/>
      <c r="Z50" s="19"/>
      <c r="AA50" s="19"/>
      <c r="AB50" s="22">
        <v>1</v>
      </c>
      <c r="AC50" s="19"/>
      <c r="AD50" s="19"/>
      <c r="AE50" s="19"/>
      <c r="AF50" s="19"/>
      <c r="AG50" s="19"/>
      <c r="AH50" s="26"/>
      <c r="AJ50" s="13">
        <f>+AB50/Q50</f>
        <v>1.1111111111111112</v>
      </c>
    </row>
    <row r="51" spans="1:37" s="2" customFormat="1" ht="100" customHeight="1" x14ac:dyDescent="0.35">
      <c r="A51" s="28">
        <v>5</v>
      </c>
      <c r="B51" s="76" t="s">
        <v>151</v>
      </c>
      <c r="C51" s="77" t="s">
        <v>631</v>
      </c>
      <c r="D51" s="77" t="s">
        <v>152</v>
      </c>
      <c r="E51" s="76" t="s">
        <v>165</v>
      </c>
      <c r="F51" s="78" t="s">
        <v>166</v>
      </c>
      <c r="G51" s="78" t="s">
        <v>642</v>
      </c>
      <c r="H51" s="76" t="s">
        <v>58</v>
      </c>
      <c r="I51" s="76" t="s">
        <v>167</v>
      </c>
      <c r="J51" s="76" t="s">
        <v>134</v>
      </c>
      <c r="K51" s="76" t="s">
        <v>156</v>
      </c>
      <c r="L51" s="76" t="s">
        <v>157</v>
      </c>
      <c r="M51" s="76" t="s">
        <v>168</v>
      </c>
      <c r="N51" s="76" t="s">
        <v>138</v>
      </c>
      <c r="O51" s="76" t="s">
        <v>169</v>
      </c>
      <c r="P51" s="76" t="s">
        <v>149</v>
      </c>
      <c r="Q51" s="79">
        <v>1</v>
      </c>
      <c r="R51" s="80">
        <v>0.85</v>
      </c>
      <c r="S51" s="76" t="s">
        <v>150</v>
      </c>
      <c r="T51" s="80">
        <v>0.85</v>
      </c>
      <c r="U51" s="80">
        <v>1</v>
      </c>
      <c r="V51" s="8"/>
      <c r="W51" s="19"/>
      <c r="X51" s="19"/>
      <c r="Y51" s="19"/>
      <c r="Z51" s="19"/>
      <c r="AA51" s="19"/>
      <c r="AB51" s="19"/>
      <c r="AC51" s="19"/>
      <c r="AD51" s="19"/>
      <c r="AE51" s="19"/>
      <c r="AF51" s="19"/>
      <c r="AG51" s="19"/>
      <c r="AH51" s="19"/>
      <c r="AJ51" s="13"/>
    </row>
    <row r="52" spans="1:37" s="2" customFormat="1" ht="100" customHeight="1" x14ac:dyDescent="0.35">
      <c r="A52" s="28">
        <v>42</v>
      </c>
      <c r="B52" s="76" t="s">
        <v>352</v>
      </c>
      <c r="C52" s="77" t="s">
        <v>353</v>
      </c>
      <c r="D52" s="77" t="s">
        <v>354</v>
      </c>
      <c r="E52" s="76" t="s">
        <v>300</v>
      </c>
      <c r="F52" s="78" t="s">
        <v>6</v>
      </c>
      <c r="G52" s="78" t="s">
        <v>642</v>
      </c>
      <c r="H52" s="76" t="s">
        <v>60</v>
      </c>
      <c r="I52" s="94" t="s">
        <v>355</v>
      </c>
      <c r="J52" s="88" t="s">
        <v>134</v>
      </c>
      <c r="K52" s="88" t="s">
        <v>356</v>
      </c>
      <c r="L52" s="88" t="s">
        <v>357</v>
      </c>
      <c r="M52" s="88" t="s">
        <v>69</v>
      </c>
      <c r="N52" s="88" t="s">
        <v>138</v>
      </c>
      <c r="O52" s="88" t="s">
        <v>358</v>
      </c>
      <c r="P52" s="76" t="s">
        <v>149</v>
      </c>
      <c r="Q52" s="89">
        <v>0.03</v>
      </c>
      <c r="R52" s="90">
        <v>0.03</v>
      </c>
      <c r="S52" s="88" t="s">
        <v>150</v>
      </c>
      <c r="T52" s="90">
        <v>0.03</v>
      </c>
      <c r="U52" s="90">
        <v>0.05</v>
      </c>
      <c r="V52" s="8"/>
      <c r="W52" s="20"/>
      <c r="X52" s="20"/>
      <c r="Y52" s="20"/>
      <c r="Z52" s="20"/>
      <c r="AA52" s="20"/>
      <c r="AB52" s="22"/>
      <c r="AC52" s="20"/>
      <c r="AD52" s="20"/>
      <c r="AE52" s="20"/>
      <c r="AF52" s="20"/>
      <c r="AG52" s="20"/>
      <c r="AH52" s="20"/>
      <c r="AJ52" s="13"/>
    </row>
    <row r="53" spans="1:37" s="2" customFormat="1" ht="100" customHeight="1" x14ac:dyDescent="0.35">
      <c r="A53" s="28">
        <v>77</v>
      </c>
      <c r="B53" s="76" t="s">
        <v>493</v>
      </c>
      <c r="C53" s="77" t="s">
        <v>635</v>
      </c>
      <c r="D53" s="77" t="s">
        <v>502</v>
      </c>
      <c r="E53" s="76" t="s">
        <v>182</v>
      </c>
      <c r="F53" s="78" t="s">
        <v>520</v>
      </c>
      <c r="G53" s="78" t="s">
        <v>638</v>
      </c>
      <c r="H53" s="76" t="s">
        <v>58</v>
      </c>
      <c r="I53" s="94" t="s">
        <v>521</v>
      </c>
      <c r="J53" s="88" t="s">
        <v>497</v>
      </c>
      <c r="K53" s="88" t="s">
        <v>505</v>
      </c>
      <c r="L53" s="88" t="s">
        <v>499</v>
      </c>
      <c r="M53" s="88" t="s">
        <v>522</v>
      </c>
      <c r="N53" s="88" t="s">
        <v>138</v>
      </c>
      <c r="O53" s="88" t="s">
        <v>507</v>
      </c>
      <c r="P53" s="88" t="s">
        <v>0</v>
      </c>
      <c r="Q53" s="89">
        <v>1</v>
      </c>
      <c r="R53" s="90">
        <v>0.8</v>
      </c>
      <c r="S53" s="88" t="s">
        <v>150</v>
      </c>
      <c r="T53" s="90">
        <v>0.8</v>
      </c>
      <c r="U53" s="90">
        <v>1</v>
      </c>
      <c r="V53" s="8"/>
      <c r="W53" s="22"/>
      <c r="X53" s="22"/>
      <c r="Y53" s="22"/>
      <c r="Z53" s="22"/>
      <c r="AA53" s="22"/>
      <c r="AB53" s="22">
        <v>1</v>
      </c>
      <c r="AC53" s="22"/>
      <c r="AD53" s="22"/>
      <c r="AE53" s="22"/>
      <c r="AF53" s="22"/>
      <c r="AG53" s="22"/>
      <c r="AH53" s="22"/>
      <c r="AJ53" s="13">
        <v>1</v>
      </c>
    </row>
    <row r="54" spans="1:37" s="2" customFormat="1" ht="100" customHeight="1" x14ac:dyDescent="0.35">
      <c r="A54" s="28">
        <v>38</v>
      </c>
      <c r="B54" s="76" t="s">
        <v>298</v>
      </c>
      <c r="C54" s="77" t="s">
        <v>353</v>
      </c>
      <c r="D54" s="77" t="s">
        <v>331</v>
      </c>
      <c r="E54" s="76" t="s">
        <v>182</v>
      </c>
      <c r="F54" s="78" t="s">
        <v>332</v>
      </c>
      <c r="G54" s="78" t="s">
        <v>638</v>
      </c>
      <c r="H54" s="76" t="s">
        <v>58</v>
      </c>
      <c r="I54" s="88" t="s">
        <v>333</v>
      </c>
      <c r="J54" s="88" t="s">
        <v>134</v>
      </c>
      <c r="K54" s="88" t="s">
        <v>600</v>
      </c>
      <c r="L54" s="88" t="s">
        <v>302</v>
      </c>
      <c r="M54" s="88" t="s">
        <v>334</v>
      </c>
      <c r="N54" s="88" t="s">
        <v>138</v>
      </c>
      <c r="O54" s="88" t="s">
        <v>335</v>
      </c>
      <c r="P54" s="88" t="s">
        <v>0</v>
      </c>
      <c r="Q54" s="89">
        <v>0.9</v>
      </c>
      <c r="R54" s="88" t="s">
        <v>140</v>
      </c>
      <c r="S54" s="88" t="s">
        <v>150</v>
      </c>
      <c r="T54" s="90">
        <v>0.8</v>
      </c>
      <c r="U54" s="90">
        <v>1</v>
      </c>
      <c r="V54" s="9"/>
      <c r="W54" s="25"/>
      <c r="X54" s="25"/>
      <c r="Y54" s="25">
        <v>1</v>
      </c>
      <c r="Z54" s="20"/>
      <c r="AA54" s="25"/>
      <c r="AB54" s="25">
        <v>1</v>
      </c>
      <c r="AC54" s="25"/>
      <c r="AD54" s="25"/>
      <c r="AE54" s="25"/>
      <c r="AF54" s="25"/>
      <c r="AG54" s="25"/>
      <c r="AH54" s="25"/>
      <c r="AJ54" s="13">
        <f>+AB54/Q54</f>
        <v>1.1111111111111112</v>
      </c>
    </row>
    <row r="55" spans="1:37" s="2" customFormat="1" ht="100" customHeight="1" x14ac:dyDescent="0.35">
      <c r="A55" s="28">
        <v>19</v>
      </c>
      <c r="B55" s="76" t="s">
        <v>151</v>
      </c>
      <c r="C55" s="77" t="s">
        <v>631</v>
      </c>
      <c r="D55" s="77" t="s">
        <v>152</v>
      </c>
      <c r="E55" s="76" t="s">
        <v>228</v>
      </c>
      <c r="F55" s="78" t="s">
        <v>229</v>
      </c>
      <c r="G55" s="78" t="s">
        <v>642</v>
      </c>
      <c r="H55" s="76" t="s">
        <v>58</v>
      </c>
      <c r="I55" s="88" t="s">
        <v>230</v>
      </c>
      <c r="J55" s="88" t="s">
        <v>134</v>
      </c>
      <c r="K55" s="88" t="s">
        <v>156</v>
      </c>
      <c r="L55" s="88" t="s">
        <v>157</v>
      </c>
      <c r="M55" s="88" t="s">
        <v>231</v>
      </c>
      <c r="N55" s="88" t="s">
        <v>138</v>
      </c>
      <c r="O55" s="88" t="s">
        <v>232</v>
      </c>
      <c r="P55" s="76" t="s">
        <v>149</v>
      </c>
      <c r="Q55" s="89">
        <v>1</v>
      </c>
      <c r="R55" s="90">
        <v>0.9</v>
      </c>
      <c r="S55" s="88" t="s">
        <v>150</v>
      </c>
      <c r="T55" s="90">
        <v>0.9</v>
      </c>
      <c r="U55" s="90">
        <v>1</v>
      </c>
      <c r="V55" s="8"/>
      <c r="W55" s="19"/>
      <c r="X55" s="19"/>
      <c r="Y55" s="19"/>
      <c r="Z55" s="19"/>
      <c r="AA55" s="19"/>
      <c r="AB55" s="19"/>
      <c r="AC55" s="19"/>
      <c r="AD55" s="19"/>
      <c r="AE55" s="19"/>
      <c r="AF55" s="19"/>
      <c r="AG55" s="19"/>
      <c r="AH55" s="22"/>
      <c r="AJ55" s="13"/>
    </row>
    <row r="56" spans="1:37" s="2" customFormat="1" ht="100" customHeight="1" x14ac:dyDescent="0.35">
      <c r="A56" s="28">
        <v>41</v>
      </c>
      <c r="B56" s="76" t="s">
        <v>340</v>
      </c>
      <c r="C56" s="77" t="s">
        <v>353</v>
      </c>
      <c r="D56" s="77" t="s">
        <v>341</v>
      </c>
      <c r="E56" s="76" t="s">
        <v>300</v>
      </c>
      <c r="F56" s="78" t="s">
        <v>348</v>
      </c>
      <c r="G56" s="78" t="s">
        <v>638</v>
      </c>
      <c r="H56" s="76" t="s">
        <v>60</v>
      </c>
      <c r="I56" s="88" t="s">
        <v>349</v>
      </c>
      <c r="J56" s="88" t="s">
        <v>134</v>
      </c>
      <c r="K56" s="88" t="s">
        <v>344</v>
      </c>
      <c r="L56" s="88" t="s">
        <v>345</v>
      </c>
      <c r="M56" s="88" t="s">
        <v>350</v>
      </c>
      <c r="N56" s="88" t="s">
        <v>138</v>
      </c>
      <c r="O56" s="88" t="s">
        <v>351</v>
      </c>
      <c r="P56" s="88" t="s">
        <v>0</v>
      </c>
      <c r="Q56" s="89">
        <v>0.95</v>
      </c>
      <c r="R56" s="90">
        <v>0.9</v>
      </c>
      <c r="S56" s="88" t="s">
        <v>150</v>
      </c>
      <c r="T56" s="90">
        <v>0.9</v>
      </c>
      <c r="U56" s="90">
        <v>1</v>
      </c>
      <c r="V56" s="8"/>
      <c r="W56" s="19"/>
      <c r="X56" s="19"/>
      <c r="Y56" s="19"/>
      <c r="Z56" s="19"/>
      <c r="AA56" s="19"/>
      <c r="AB56" s="22">
        <v>1</v>
      </c>
      <c r="AC56" s="19"/>
      <c r="AD56" s="19"/>
      <c r="AE56" s="19"/>
      <c r="AF56" s="19"/>
      <c r="AG56" s="19"/>
      <c r="AH56" s="26"/>
      <c r="AJ56" s="13">
        <f>+AB56/Q56</f>
        <v>1.0526315789473684</v>
      </c>
    </row>
    <row r="57" spans="1:37" s="2" customFormat="1" ht="100" customHeight="1" x14ac:dyDescent="0.35">
      <c r="A57" s="28">
        <v>89</v>
      </c>
      <c r="B57" s="76" t="s">
        <v>493</v>
      </c>
      <c r="C57" s="77" t="s">
        <v>635</v>
      </c>
      <c r="D57" s="77" t="s">
        <v>544</v>
      </c>
      <c r="E57" s="76" t="s">
        <v>307</v>
      </c>
      <c r="F57" s="78" t="s">
        <v>571</v>
      </c>
      <c r="G57" s="78" t="s">
        <v>638</v>
      </c>
      <c r="H57" s="76" t="s">
        <v>58</v>
      </c>
      <c r="I57" s="94" t="s">
        <v>572</v>
      </c>
      <c r="J57" s="88" t="s">
        <v>547</v>
      </c>
      <c r="K57" s="98" t="s">
        <v>606</v>
      </c>
      <c r="L57" s="88" t="s">
        <v>573</v>
      </c>
      <c r="M57" s="88" t="s">
        <v>574</v>
      </c>
      <c r="N57" s="88" t="s">
        <v>138</v>
      </c>
      <c r="O57" s="88" t="s">
        <v>575</v>
      </c>
      <c r="P57" s="88" t="s">
        <v>0</v>
      </c>
      <c r="Q57" s="89">
        <v>0.95</v>
      </c>
      <c r="R57" s="96">
        <v>0.92259999999999998</v>
      </c>
      <c r="S57" s="88" t="s">
        <v>150</v>
      </c>
      <c r="T57" s="90">
        <v>0.95</v>
      </c>
      <c r="U57" s="90">
        <v>1</v>
      </c>
      <c r="V57" s="9"/>
      <c r="W57" s="22"/>
      <c r="X57" s="22"/>
      <c r="Y57" s="22"/>
      <c r="Z57" s="22"/>
      <c r="AA57" s="22"/>
      <c r="AB57" s="22"/>
      <c r="AC57" s="22"/>
      <c r="AD57" s="22"/>
      <c r="AE57" s="22"/>
      <c r="AF57" s="22"/>
      <c r="AG57" s="22"/>
      <c r="AH57" s="22"/>
      <c r="AI57" s="120"/>
      <c r="AJ57" s="13">
        <v>0</v>
      </c>
    </row>
    <row r="58" spans="1:37" s="2" customFormat="1" ht="100" customHeight="1" x14ac:dyDescent="0.35">
      <c r="A58" s="28">
        <v>48</v>
      </c>
      <c r="B58" s="76" t="s">
        <v>367</v>
      </c>
      <c r="C58" s="77" t="s">
        <v>633</v>
      </c>
      <c r="D58" s="77" t="s">
        <v>368</v>
      </c>
      <c r="E58" s="76" t="s">
        <v>369</v>
      </c>
      <c r="F58" s="78" t="s">
        <v>114</v>
      </c>
      <c r="G58" s="78" t="s">
        <v>642</v>
      </c>
      <c r="H58" s="76" t="s">
        <v>59</v>
      </c>
      <c r="I58" s="94" t="s">
        <v>383</v>
      </c>
      <c r="J58" s="88" t="s">
        <v>185</v>
      </c>
      <c r="K58" s="88" t="s">
        <v>384</v>
      </c>
      <c r="L58" s="88" t="s">
        <v>385</v>
      </c>
      <c r="M58" s="88" t="s">
        <v>386</v>
      </c>
      <c r="N58" s="88" t="s">
        <v>138</v>
      </c>
      <c r="O58" s="88" t="s">
        <v>387</v>
      </c>
      <c r="P58" s="88" t="s">
        <v>3</v>
      </c>
      <c r="Q58" s="89">
        <v>0.95</v>
      </c>
      <c r="R58" s="88" t="s">
        <v>140</v>
      </c>
      <c r="S58" s="88" t="s">
        <v>150</v>
      </c>
      <c r="T58" s="90">
        <v>0.9</v>
      </c>
      <c r="U58" s="90">
        <v>1</v>
      </c>
      <c r="V58" s="9"/>
      <c r="W58" s="22"/>
      <c r="X58" s="22"/>
      <c r="Y58" s="22"/>
      <c r="Z58" s="20"/>
      <c r="AA58" s="22"/>
      <c r="AB58" s="22"/>
      <c r="AC58" s="22"/>
      <c r="AD58" s="22"/>
      <c r="AE58" s="22"/>
      <c r="AF58" s="22"/>
      <c r="AG58" s="22"/>
      <c r="AH58" s="22"/>
      <c r="AJ58" s="13">
        <f>+AA58</f>
        <v>0</v>
      </c>
    </row>
    <row r="59" spans="1:37" s="2" customFormat="1" ht="100" customHeight="1" x14ac:dyDescent="0.35">
      <c r="A59" s="28">
        <v>49</v>
      </c>
      <c r="B59" s="76" t="s">
        <v>367</v>
      </c>
      <c r="C59" s="77" t="s">
        <v>633</v>
      </c>
      <c r="D59" s="77" t="s">
        <v>368</v>
      </c>
      <c r="E59" s="76" t="s">
        <v>369</v>
      </c>
      <c r="F59" s="78" t="s">
        <v>115</v>
      </c>
      <c r="G59" s="78" t="s">
        <v>642</v>
      </c>
      <c r="H59" s="76" t="s">
        <v>59</v>
      </c>
      <c r="I59" s="94" t="s">
        <v>388</v>
      </c>
      <c r="J59" s="88" t="s">
        <v>185</v>
      </c>
      <c r="K59" s="88" t="s">
        <v>377</v>
      </c>
      <c r="L59" s="88" t="s">
        <v>378</v>
      </c>
      <c r="M59" s="88" t="s">
        <v>389</v>
      </c>
      <c r="N59" s="88" t="s">
        <v>138</v>
      </c>
      <c r="O59" s="88" t="s">
        <v>387</v>
      </c>
      <c r="P59" s="88" t="s">
        <v>3</v>
      </c>
      <c r="Q59" s="89">
        <v>0.95</v>
      </c>
      <c r="R59" s="88" t="s">
        <v>140</v>
      </c>
      <c r="S59" s="88" t="s">
        <v>150</v>
      </c>
      <c r="T59" s="90">
        <v>0.92</v>
      </c>
      <c r="U59" s="90">
        <v>1</v>
      </c>
      <c r="V59" s="8"/>
      <c r="W59" s="22"/>
      <c r="X59" s="22"/>
      <c r="Y59" s="22"/>
      <c r="Z59" s="22"/>
      <c r="AA59" s="22"/>
      <c r="AB59" s="22"/>
      <c r="AC59" s="22"/>
      <c r="AD59" s="22"/>
      <c r="AE59" s="22"/>
      <c r="AF59" s="22"/>
      <c r="AG59" s="22"/>
      <c r="AH59" s="22"/>
      <c r="AJ59" s="13">
        <f>+AA59</f>
        <v>0</v>
      </c>
    </row>
    <row r="60" spans="1:37" s="2" customFormat="1" ht="100" customHeight="1" x14ac:dyDescent="0.35">
      <c r="A60" s="28">
        <v>50</v>
      </c>
      <c r="B60" s="76" t="s">
        <v>34</v>
      </c>
      <c r="C60" s="77" t="s">
        <v>353</v>
      </c>
      <c r="D60" s="77" t="s">
        <v>390</v>
      </c>
      <c r="E60" s="76" t="s">
        <v>391</v>
      </c>
      <c r="F60" s="78" t="s">
        <v>116</v>
      </c>
      <c r="G60" s="78" t="s">
        <v>642</v>
      </c>
      <c r="H60" s="76" t="s">
        <v>65</v>
      </c>
      <c r="I60" s="94" t="s">
        <v>392</v>
      </c>
      <c r="J60" s="88" t="s">
        <v>134</v>
      </c>
      <c r="K60" s="88" t="s">
        <v>393</v>
      </c>
      <c r="L60" s="88" t="s">
        <v>136</v>
      </c>
      <c r="M60" s="88" t="s">
        <v>394</v>
      </c>
      <c r="N60" s="88" t="s">
        <v>138</v>
      </c>
      <c r="O60" s="88" t="s">
        <v>395</v>
      </c>
      <c r="P60" s="88" t="s">
        <v>3</v>
      </c>
      <c r="Q60" s="89">
        <v>0.8</v>
      </c>
      <c r="R60" s="90">
        <v>0.77</v>
      </c>
      <c r="S60" s="88" t="s">
        <v>150</v>
      </c>
      <c r="T60" s="90">
        <v>0.77</v>
      </c>
      <c r="U60" s="90">
        <v>1</v>
      </c>
      <c r="V60" s="8"/>
      <c r="W60" s="19"/>
      <c r="X60" s="19"/>
      <c r="Y60" s="19"/>
      <c r="Z60" s="20"/>
      <c r="AA60" s="22">
        <v>1</v>
      </c>
      <c r="AB60" s="22">
        <v>1</v>
      </c>
      <c r="AC60" s="19"/>
      <c r="AD60" s="22"/>
      <c r="AE60" s="19"/>
      <c r="AF60" s="19"/>
      <c r="AG60" s="19"/>
      <c r="AH60" s="22"/>
      <c r="AJ60" s="13">
        <f>+AB60/Q60</f>
        <v>1.25</v>
      </c>
      <c r="AK60" s="2" t="s">
        <v>636</v>
      </c>
    </row>
    <row r="61" spans="1:37" s="2" customFormat="1" ht="100" customHeight="1" x14ac:dyDescent="0.35">
      <c r="A61" s="28">
        <v>26</v>
      </c>
      <c r="B61" s="76" t="s">
        <v>249</v>
      </c>
      <c r="C61" s="77" t="s">
        <v>632</v>
      </c>
      <c r="D61" s="77" t="s">
        <v>258</v>
      </c>
      <c r="E61" s="76" t="s">
        <v>274</v>
      </c>
      <c r="F61" s="78" t="s">
        <v>275</v>
      </c>
      <c r="G61" s="78" t="s">
        <v>638</v>
      </c>
      <c r="H61" s="76" t="s">
        <v>58</v>
      </c>
      <c r="I61" s="88" t="s">
        <v>276</v>
      </c>
      <c r="J61" s="88" t="s">
        <v>89</v>
      </c>
      <c r="K61" s="88" t="s">
        <v>277</v>
      </c>
      <c r="L61" s="88" t="s">
        <v>278</v>
      </c>
      <c r="M61" s="88" t="s">
        <v>279</v>
      </c>
      <c r="N61" s="88" t="s">
        <v>138</v>
      </c>
      <c r="O61" s="88" t="s">
        <v>280</v>
      </c>
      <c r="P61" s="88" t="s">
        <v>1</v>
      </c>
      <c r="Q61" s="89">
        <v>0.9</v>
      </c>
      <c r="R61" s="88" t="s">
        <v>140</v>
      </c>
      <c r="S61" s="88" t="s">
        <v>150</v>
      </c>
      <c r="T61" s="90">
        <v>0.85</v>
      </c>
      <c r="U61" s="90">
        <v>1</v>
      </c>
      <c r="V61" s="9"/>
      <c r="W61" s="20"/>
      <c r="X61" s="20"/>
      <c r="Y61" s="20"/>
      <c r="Z61" s="20"/>
      <c r="AA61" s="22"/>
      <c r="AB61" s="22">
        <v>1</v>
      </c>
      <c r="AC61" s="22"/>
      <c r="AD61" s="22"/>
      <c r="AE61" s="22"/>
      <c r="AF61" s="22"/>
      <c r="AG61" s="22"/>
      <c r="AH61" s="22"/>
      <c r="AJ61" s="13">
        <f>+AB61/Q61</f>
        <v>1.1111111111111112</v>
      </c>
      <c r="AK61" s="119"/>
    </row>
    <row r="62" spans="1:37" s="2" customFormat="1" ht="100" customHeight="1" x14ac:dyDescent="0.35">
      <c r="A62" s="28">
        <v>52</v>
      </c>
      <c r="B62" s="76" t="s">
        <v>34</v>
      </c>
      <c r="C62" s="77" t="s">
        <v>353</v>
      </c>
      <c r="D62" s="77" t="s">
        <v>398</v>
      </c>
      <c r="E62" s="76" t="s">
        <v>391</v>
      </c>
      <c r="F62" s="78" t="s">
        <v>118</v>
      </c>
      <c r="G62" s="78" t="s">
        <v>642</v>
      </c>
      <c r="H62" s="76" t="s">
        <v>154</v>
      </c>
      <c r="I62" s="94" t="s">
        <v>399</v>
      </c>
      <c r="J62" s="88" t="s">
        <v>134</v>
      </c>
      <c r="K62" s="88" t="s">
        <v>393</v>
      </c>
      <c r="L62" s="88" t="s">
        <v>136</v>
      </c>
      <c r="M62" s="88" t="s">
        <v>400</v>
      </c>
      <c r="N62" s="88" t="s">
        <v>138</v>
      </c>
      <c r="O62" s="88" t="s">
        <v>401</v>
      </c>
      <c r="P62" s="88" t="s">
        <v>3</v>
      </c>
      <c r="Q62" s="89">
        <v>1</v>
      </c>
      <c r="R62" s="88" t="s">
        <v>140</v>
      </c>
      <c r="S62" s="88" t="s">
        <v>150</v>
      </c>
      <c r="T62" s="90">
        <v>0.9</v>
      </c>
      <c r="U62" s="90">
        <v>1</v>
      </c>
      <c r="V62" s="8"/>
      <c r="W62" s="21"/>
      <c r="X62" s="19"/>
      <c r="Y62" s="19"/>
      <c r="Z62" s="19"/>
      <c r="AA62" s="22">
        <v>1</v>
      </c>
      <c r="AB62" s="22">
        <v>1</v>
      </c>
      <c r="AC62" s="19"/>
      <c r="AD62" s="19"/>
      <c r="AE62" s="19"/>
      <c r="AF62" s="19"/>
      <c r="AG62" s="19"/>
      <c r="AH62" s="26"/>
      <c r="AJ62" s="13">
        <f>+AB62/Q62</f>
        <v>1</v>
      </c>
      <c r="AK62" s="2" t="s">
        <v>636</v>
      </c>
    </row>
    <row r="63" spans="1:37" s="2" customFormat="1" ht="100" customHeight="1" x14ac:dyDescent="0.35">
      <c r="A63" s="28">
        <v>53</v>
      </c>
      <c r="B63" s="76" t="s">
        <v>34</v>
      </c>
      <c r="C63" s="117" t="s">
        <v>634</v>
      </c>
      <c r="D63" s="76" t="s">
        <v>402</v>
      </c>
      <c r="E63" s="76" t="s">
        <v>391</v>
      </c>
      <c r="F63" s="78" t="s">
        <v>4</v>
      </c>
      <c r="G63" s="78" t="s">
        <v>642</v>
      </c>
      <c r="H63" s="76" t="s">
        <v>58</v>
      </c>
      <c r="I63" s="88" t="s">
        <v>403</v>
      </c>
      <c r="J63" s="88" t="s">
        <v>134</v>
      </c>
      <c r="K63" s="88" t="s">
        <v>404</v>
      </c>
      <c r="L63" s="88" t="s">
        <v>136</v>
      </c>
      <c r="M63" s="88" t="s">
        <v>68</v>
      </c>
      <c r="N63" s="88" t="s">
        <v>138</v>
      </c>
      <c r="O63" s="88" t="s">
        <v>405</v>
      </c>
      <c r="P63" s="88" t="s">
        <v>406</v>
      </c>
      <c r="Q63" s="91">
        <v>1</v>
      </c>
      <c r="R63" s="88">
        <v>1</v>
      </c>
      <c r="S63" s="88" t="s">
        <v>150</v>
      </c>
      <c r="T63" s="88">
        <v>1</v>
      </c>
      <c r="U63" s="88">
        <v>1</v>
      </c>
      <c r="V63" s="8"/>
      <c r="W63" s="21"/>
      <c r="X63" s="21"/>
      <c r="Y63" s="21"/>
      <c r="Z63" s="21"/>
      <c r="AA63" s="25">
        <v>1</v>
      </c>
      <c r="AB63" s="25">
        <v>1</v>
      </c>
      <c r="AC63" s="21"/>
      <c r="AD63" s="21"/>
      <c r="AE63" s="21"/>
      <c r="AF63" s="21"/>
      <c r="AG63" s="21"/>
      <c r="AH63" s="23"/>
      <c r="AJ63" s="13">
        <v>1</v>
      </c>
      <c r="AK63" s="2" t="s">
        <v>636</v>
      </c>
    </row>
    <row r="64" spans="1:37" s="2" customFormat="1" ht="94.5" customHeight="1" x14ac:dyDescent="0.35">
      <c r="A64" s="28">
        <v>66</v>
      </c>
      <c r="B64" s="76" t="s">
        <v>465</v>
      </c>
      <c r="C64" s="77" t="s">
        <v>353</v>
      </c>
      <c r="D64" s="77" t="s">
        <v>325</v>
      </c>
      <c r="E64" s="76" t="s">
        <v>182</v>
      </c>
      <c r="F64" s="121" t="s">
        <v>466</v>
      </c>
      <c r="G64" s="121" t="s">
        <v>638</v>
      </c>
      <c r="H64" s="76" t="s">
        <v>154</v>
      </c>
      <c r="I64" s="94" t="s">
        <v>467</v>
      </c>
      <c r="J64" s="88" t="s">
        <v>185</v>
      </c>
      <c r="K64" s="88" t="s">
        <v>468</v>
      </c>
      <c r="L64" s="88" t="s">
        <v>206</v>
      </c>
      <c r="M64" s="88" t="s">
        <v>469</v>
      </c>
      <c r="N64" s="88" t="s">
        <v>138</v>
      </c>
      <c r="O64" s="88" t="s">
        <v>470</v>
      </c>
      <c r="P64" s="88" t="s">
        <v>0</v>
      </c>
      <c r="Q64" s="89">
        <v>0.32250000000000001</v>
      </c>
      <c r="R64" s="88" t="s">
        <v>140</v>
      </c>
      <c r="S64" s="88" t="s">
        <v>150</v>
      </c>
      <c r="T64" s="89">
        <v>0.32250000000000001</v>
      </c>
      <c r="U64" s="89">
        <v>0.32250000000000001</v>
      </c>
      <c r="V64" s="9"/>
      <c r="W64" s="22"/>
      <c r="X64" s="22"/>
      <c r="Y64" s="22">
        <v>0.2074</v>
      </c>
      <c r="Z64" s="22"/>
      <c r="AA64" s="22"/>
      <c r="AB64" s="22">
        <v>0.37840000000000001</v>
      </c>
      <c r="AC64" s="22"/>
      <c r="AD64" s="22"/>
      <c r="AE64" s="22"/>
      <c r="AF64" s="22"/>
      <c r="AG64" s="22"/>
      <c r="AH64" s="22"/>
      <c r="AJ64" s="13">
        <f>+AB64/Q64</f>
        <v>1.1733333333333333</v>
      </c>
    </row>
    <row r="65" spans="1:37" s="2" customFormat="1" ht="100" customHeight="1" x14ac:dyDescent="0.35">
      <c r="A65" s="28">
        <v>55</v>
      </c>
      <c r="B65" s="76" t="s">
        <v>407</v>
      </c>
      <c r="C65" s="77" t="s">
        <v>631</v>
      </c>
      <c r="D65" s="77" t="s">
        <v>413</v>
      </c>
      <c r="E65" s="76" t="s">
        <v>153</v>
      </c>
      <c r="F65" s="78" t="s">
        <v>7</v>
      </c>
      <c r="G65" s="78" t="s">
        <v>642</v>
      </c>
      <c r="H65" s="76" t="s">
        <v>58</v>
      </c>
      <c r="I65" s="94" t="s">
        <v>414</v>
      </c>
      <c r="J65" s="88" t="s">
        <v>134</v>
      </c>
      <c r="K65" s="88" t="s">
        <v>415</v>
      </c>
      <c r="L65" s="88" t="s">
        <v>416</v>
      </c>
      <c r="M65" s="88" t="s">
        <v>417</v>
      </c>
      <c r="N65" s="88" t="s">
        <v>138</v>
      </c>
      <c r="O65" s="88" t="s">
        <v>418</v>
      </c>
      <c r="P65" s="88" t="s">
        <v>0</v>
      </c>
      <c r="Q65" s="89">
        <v>0.95</v>
      </c>
      <c r="R65" s="90">
        <v>1</v>
      </c>
      <c r="S65" s="88" t="s">
        <v>150</v>
      </c>
      <c r="T65" s="90">
        <v>0.9</v>
      </c>
      <c r="U65" s="90">
        <v>1</v>
      </c>
      <c r="V65" s="9"/>
      <c r="W65" s="22"/>
      <c r="X65" s="22"/>
      <c r="Y65" s="22"/>
      <c r="Z65" s="22"/>
      <c r="AA65" s="22"/>
      <c r="AB65" s="22">
        <v>1</v>
      </c>
      <c r="AC65" s="22"/>
      <c r="AD65" s="22"/>
      <c r="AE65" s="22"/>
      <c r="AF65" s="22"/>
      <c r="AG65" s="22"/>
      <c r="AH65" s="22"/>
      <c r="AJ65" s="13">
        <f>+AB65/Q65</f>
        <v>1.0526315789473684</v>
      </c>
      <c r="AK65" s="119"/>
    </row>
    <row r="66" spans="1:37" s="2" customFormat="1" ht="100" customHeight="1" x14ac:dyDescent="0.35">
      <c r="A66" s="28">
        <v>56</v>
      </c>
      <c r="B66" s="76" t="s">
        <v>407</v>
      </c>
      <c r="C66" s="77" t="s">
        <v>631</v>
      </c>
      <c r="D66" s="77" t="s">
        <v>419</v>
      </c>
      <c r="E66" s="76" t="s">
        <v>153</v>
      </c>
      <c r="F66" s="78" t="s">
        <v>420</v>
      </c>
      <c r="G66" s="78" t="s">
        <v>642</v>
      </c>
      <c r="H66" s="76" t="s">
        <v>58</v>
      </c>
      <c r="I66" s="94" t="s">
        <v>421</v>
      </c>
      <c r="J66" s="88" t="s">
        <v>134</v>
      </c>
      <c r="K66" s="88" t="s">
        <v>422</v>
      </c>
      <c r="L66" s="88" t="s">
        <v>416</v>
      </c>
      <c r="M66" s="88" t="s">
        <v>71</v>
      </c>
      <c r="N66" s="88" t="s">
        <v>138</v>
      </c>
      <c r="O66" s="88" t="s">
        <v>423</v>
      </c>
      <c r="P66" s="88" t="s">
        <v>1</v>
      </c>
      <c r="Q66" s="89">
        <v>1</v>
      </c>
      <c r="R66" s="90">
        <v>1</v>
      </c>
      <c r="S66" s="88" t="s">
        <v>150</v>
      </c>
      <c r="T66" s="90">
        <v>0.9</v>
      </c>
      <c r="U66" s="90">
        <v>1</v>
      </c>
      <c r="V66" s="9"/>
      <c r="W66" s="22"/>
      <c r="X66" s="22"/>
      <c r="Y66" s="22"/>
      <c r="Z66" s="22"/>
      <c r="AA66" s="22"/>
      <c r="AB66" s="22">
        <v>1</v>
      </c>
      <c r="AC66" s="22"/>
      <c r="AD66" s="22"/>
      <c r="AE66" s="22"/>
      <c r="AF66" s="22"/>
      <c r="AG66" s="22"/>
      <c r="AH66" s="22"/>
      <c r="AJ66" s="13">
        <f>+AB66</f>
        <v>1</v>
      </c>
    </row>
    <row r="67" spans="1:37" s="2" customFormat="1" ht="100" customHeight="1" x14ac:dyDescent="0.35">
      <c r="A67" s="28">
        <v>57</v>
      </c>
      <c r="B67" s="76" t="s">
        <v>35</v>
      </c>
      <c r="C67" s="77" t="s">
        <v>424</v>
      </c>
      <c r="D67" s="77" t="s">
        <v>425</v>
      </c>
      <c r="E67" s="76" t="s">
        <v>426</v>
      </c>
      <c r="F67" s="78" t="s">
        <v>427</v>
      </c>
      <c r="G67" s="78" t="s">
        <v>642</v>
      </c>
      <c r="H67" s="76" t="s">
        <v>60</v>
      </c>
      <c r="I67" s="94" t="s">
        <v>428</v>
      </c>
      <c r="J67" s="88" t="s">
        <v>429</v>
      </c>
      <c r="K67" s="88" t="s">
        <v>430</v>
      </c>
      <c r="L67" s="88" t="s">
        <v>136</v>
      </c>
      <c r="M67" s="88" t="s">
        <v>78</v>
      </c>
      <c r="N67" s="88" t="s">
        <v>138</v>
      </c>
      <c r="O67" s="88" t="s">
        <v>431</v>
      </c>
      <c r="P67" s="76" t="s">
        <v>149</v>
      </c>
      <c r="Q67" s="89">
        <v>0</v>
      </c>
      <c r="R67" s="88" t="s">
        <v>140</v>
      </c>
      <c r="S67" s="88" t="s">
        <v>160</v>
      </c>
      <c r="T67" s="88" t="s">
        <v>432</v>
      </c>
      <c r="U67" s="90">
        <v>0</v>
      </c>
      <c r="V67" s="9"/>
      <c r="W67" s="22"/>
      <c r="X67" s="22"/>
      <c r="Y67" s="22"/>
      <c r="Z67" s="22"/>
      <c r="AA67" s="22"/>
      <c r="AB67" s="22"/>
      <c r="AC67" s="22"/>
      <c r="AD67" s="22"/>
      <c r="AE67" s="22"/>
      <c r="AF67" s="22"/>
      <c r="AG67" s="22"/>
      <c r="AH67" s="22"/>
      <c r="AJ67" s="13"/>
    </row>
    <row r="68" spans="1:37" s="2" customFormat="1" ht="100" customHeight="1" x14ac:dyDescent="0.35">
      <c r="A68" s="28">
        <v>58</v>
      </c>
      <c r="B68" s="76" t="s">
        <v>35</v>
      </c>
      <c r="C68" s="77" t="s">
        <v>424</v>
      </c>
      <c r="D68" s="77" t="s">
        <v>425</v>
      </c>
      <c r="E68" s="76" t="s">
        <v>426</v>
      </c>
      <c r="F68" s="78" t="s">
        <v>433</v>
      </c>
      <c r="G68" s="78" t="s">
        <v>642</v>
      </c>
      <c r="H68" s="76" t="s">
        <v>60</v>
      </c>
      <c r="I68" s="94" t="s">
        <v>434</v>
      </c>
      <c r="J68" s="88" t="s">
        <v>429</v>
      </c>
      <c r="K68" s="88" t="s">
        <v>430</v>
      </c>
      <c r="L68" s="88" t="s">
        <v>136</v>
      </c>
      <c r="M68" s="88" t="s">
        <v>78</v>
      </c>
      <c r="N68" s="88" t="s">
        <v>138</v>
      </c>
      <c r="O68" s="88" t="s">
        <v>431</v>
      </c>
      <c r="P68" s="76" t="s">
        <v>149</v>
      </c>
      <c r="Q68" s="89">
        <v>0</v>
      </c>
      <c r="R68" s="88" t="s">
        <v>140</v>
      </c>
      <c r="S68" s="88" t="s">
        <v>160</v>
      </c>
      <c r="T68" s="88" t="s">
        <v>432</v>
      </c>
      <c r="U68" s="90">
        <v>0</v>
      </c>
      <c r="V68" s="8"/>
      <c r="W68" s="22"/>
      <c r="X68" s="22"/>
      <c r="Y68" s="22"/>
      <c r="Z68" s="22"/>
      <c r="AA68" s="22"/>
      <c r="AB68" s="22"/>
      <c r="AC68" s="22"/>
      <c r="AD68" s="22"/>
      <c r="AE68" s="22"/>
      <c r="AF68" s="22"/>
      <c r="AG68" s="22"/>
      <c r="AH68" s="22"/>
      <c r="AJ68" s="13"/>
    </row>
    <row r="69" spans="1:37" s="2" customFormat="1" ht="100" customHeight="1" x14ac:dyDescent="0.35">
      <c r="A69" s="28">
        <v>59</v>
      </c>
      <c r="B69" s="76" t="s">
        <v>35</v>
      </c>
      <c r="C69" s="77" t="s">
        <v>424</v>
      </c>
      <c r="D69" s="77" t="s">
        <v>425</v>
      </c>
      <c r="E69" s="76" t="s">
        <v>426</v>
      </c>
      <c r="F69" s="78" t="s">
        <v>435</v>
      </c>
      <c r="G69" s="78" t="s">
        <v>642</v>
      </c>
      <c r="H69" s="76" t="s">
        <v>58</v>
      </c>
      <c r="I69" s="94" t="s">
        <v>436</v>
      </c>
      <c r="J69" s="88" t="s">
        <v>429</v>
      </c>
      <c r="K69" s="88" t="s">
        <v>430</v>
      </c>
      <c r="L69" s="88" t="s">
        <v>136</v>
      </c>
      <c r="M69" s="88" t="s">
        <v>437</v>
      </c>
      <c r="N69" s="88" t="s">
        <v>138</v>
      </c>
      <c r="O69" s="88" t="s">
        <v>438</v>
      </c>
      <c r="P69" s="88" t="s">
        <v>1</v>
      </c>
      <c r="Q69" s="89">
        <v>0</v>
      </c>
      <c r="R69" s="96">
        <v>1.6100000000000001E-4</v>
      </c>
      <c r="S69" s="88" t="s">
        <v>160</v>
      </c>
      <c r="T69" s="90">
        <v>0</v>
      </c>
      <c r="U69" s="90">
        <v>0</v>
      </c>
      <c r="V69" s="9"/>
      <c r="W69" s="22"/>
      <c r="X69" s="22"/>
      <c r="Y69" s="22"/>
      <c r="Z69" s="22"/>
      <c r="AA69" s="22"/>
      <c r="AB69" s="22">
        <v>0</v>
      </c>
      <c r="AC69" s="22"/>
      <c r="AD69" s="22"/>
      <c r="AE69" s="22"/>
      <c r="AF69" s="22"/>
      <c r="AG69" s="22"/>
      <c r="AH69" s="22"/>
      <c r="AJ69" s="13">
        <v>1</v>
      </c>
    </row>
    <row r="70" spans="1:37" s="2" customFormat="1" ht="100" customHeight="1" x14ac:dyDescent="0.35">
      <c r="A70" s="28">
        <v>60</v>
      </c>
      <c r="B70" s="76" t="s">
        <v>35</v>
      </c>
      <c r="C70" s="77" t="s">
        <v>353</v>
      </c>
      <c r="D70" s="77" t="s">
        <v>425</v>
      </c>
      <c r="E70" s="76" t="s">
        <v>439</v>
      </c>
      <c r="F70" s="78" t="s">
        <v>440</v>
      </c>
      <c r="G70" s="78" t="s">
        <v>642</v>
      </c>
      <c r="H70" s="76" t="s">
        <v>59</v>
      </c>
      <c r="I70" s="94" t="s">
        <v>441</v>
      </c>
      <c r="J70" s="88" t="s">
        <v>429</v>
      </c>
      <c r="K70" s="88" t="s">
        <v>430</v>
      </c>
      <c r="L70" s="88" t="s">
        <v>136</v>
      </c>
      <c r="M70" s="88" t="s">
        <v>442</v>
      </c>
      <c r="N70" s="88" t="s">
        <v>138</v>
      </c>
      <c r="O70" s="88" t="s">
        <v>443</v>
      </c>
      <c r="P70" s="88" t="s">
        <v>0</v>
      </c>
      <c r="Q70" s="89">
        <v>1</v>
      </c>
      <c r="R70" s="88" t="s">
        <v>140</v>
      </c>
      <c r="S70" s="88" t="s">
        <v>150</v>
      </c>
      <c r="T70" s="90">
        <v>1</v>
      </c>
      <c r="U70" s="90">
        <v>1</v>
      </c>
      <c r="V70" s="9"/>
      <c r="W70" s="22"/>
      <c r="X70" s="22"/>
      <c r="Y70" s="22"/>
      <c r="Z70" s="22"/>
      <c r="AA70" s="22"/>
      <c r="AB70" s="22">
        <v>0.98460000000000003</v>
      </c>
      <c r="AC70" s="22"/>
      <c r="AD70" s="22"/>
      <c r="AE70" s="22"/>
      <c r="AF70" s="22"/>
      <c r="AG70" s="22"/>
      <c r="AH70" s="22"/>
      <c r="AJ70" s="13">
        <f>+AB70/Q70</f>
        <v>0.98460000000000003</v>
      </c>
    </row>
    <row r="71" spans="1:37" s="2" customFormat="1" ht="100" customHeight="1" x14ac:dyDescent="0.35">
      <c r="A71" s="28">
        <v>2</v>
      </c>
      <c r="B71" s="76" t="s">
        <v>33</v>
      </c>
      <c r="C71" s="77" t="s">
        <v>353</v>
      </c>
      <c r="D71" s="77" t="s">
        <v>142</v>
      </c>
      <c r="E71" s="76" t="s">
        <v>143</v>
      </c>
      <c r="F71" s="78" t="s">
        <v>144</v>
      </c>
      <c r="G71" s="78" t="s">
        <v>638</v>
      </c>
      <c r="H71" s="76" t="s">
        <v>58</v>
      </c>
      <c r="I71" s="76" t="s">
        <v>145</v>
      </c>
      <c r="J71" s="76" t="s">
        <v>91</v>
      </c>
      <c r="K71" s="76" t="s">
        <v>54</v>
      </c>
      <c r="L71" s="76" t="s">
        <v>146</v>
      </c>
      <c r="M71" s="76" t="s">
        <v>147</v>
      </c>
      <c r="N71" s="76" t="s">
        <v>138</v>
      </c>
      <c r="O71" s="76" t="s">
        <v>148</v>
      </c>
      <c r="P71" s="76" t="s">
        <v>149</v>
      </c>
      <c r="Q71" s="79">
        <v>0.95</v>
      </c>
      <c r="R71" s="80">
        <v>0.9</v>
      </c>
      <c r="S71" s="76" t="s">
        <v>150</v>
      </c>
      <c r="T71" s="80">
        <v>0.9</v>
      </c>
      <c r="U71" s="80">
        <v>1</v>
      </c>
      <c r="V71" s="8"/>
      <c r="W71" s="22"/>
      <c r="X71" s="22"/>
      <c r="Y71" s="22"/>
      <c r="Z71" s="22"/>
      <c r="AA71" s="22"/>
      <c r="AB71" s="22"/>
      <c r="AC71" s="22"/>
      <c r="AD71" s="22"/>
      <c r="AE71" s="22"/>
      <c r="AF71" s="22"/>
      <c r="AG71" s="22"/>
      <c r="AH71" s="22"/>
      <c r="AJ71" s="13"/>
    </row>
    <row r="72" spans="1:37" s="2" customFormat="1" ht="100" customHeight="1" x14ac:dyDescent="0.35">
      <c r="A72" s="28">
        <v>68</v>
      </c>
      <c r="B72" s="76" t="s">
        <v>465</v>
      </c>
      <c r="C72" s="77" t="s">
        <v>353</v>
      </c>
      <c r="D72" s="77" t="s">
        <v>325</v>
      </c>
      <c r="E72" s="76" t="s">
        <v>182</v>
      </c>
      <c r="F72" s="121" t="s">
        <v>615</v>
      </c>
      <c r="G72" s="121" t="s">
        <v>638</v>
      </c>
      <c r="H72" s="76" t="s">
        <v>154</v>
      </c>
      <c r="I72" s="94" t="s">
        <v>476</v>
      </c>
      <c r="J72" s="88" t="s">
        <v>185</v>
      </c>
      <c r="K72" s="88" t="s">
        <v>468</v>
      </c>
      <c r="L72" s="88" t="s">
        <v>206</v>
      </c>
      <c r="M72" s="88" t="s">
        <v>477</v>
      </c>
      <c r="N72" s="88" t="s">
        <v>138</v>
      </c>
      <c r="O72" s="88" t="s">
        <v>478</v>
      </c>
      <c r="P72" s="88" t="s">
        <v>1</v>
      </c>
      <c r="Q72" s="89">
        <v>0.4</v>
      </c>
      <c r="R72" s="88" t="s">
        <v>140</v>
      </c>
      <c r="S72" s="88" t="s">
        <v>150</v>
      </c>
      <c r="T72" s="90">
        <v>0.4</v>
      </c>
      <c r="U72" s="90">
        <v>0.4</v>
      </c>
      <c r="V72" s="8"/>
      <c r="W72" s="22"/>
      <c r="X72" s="22"/>
      <c r="Y72" s="22">
        <v>0.23769999999999999</v>
      </c>
      <c r="Z72" s="22"/>
      <c r="AA72" s="22"/>
      <c r="AB72" s="22">
        <v>0.45</v>
      </c>
      <c r="AC72" s="22"/>
      <c r="AD72" s="22"/>
      <c r="AE72" s="22"/>
      <c r="AF72" s="22"/>
      <c r="AG72" s="22"/>
      <c r="AH72" s="22"/>
      <c r="AJ72" s="13">
        <f>+AB72/Q72</f>
        <v>1.125</v>
      </c>
    </row>
    <row r="73" spans="1:37" s="2" customFormat="1" ht="100" customHeight="1" x14ac:dyDescent="0.35">
      <c r="A73" s="28">
        <v>64</v>
      </c>
      <c r="B73" s="76" t="s">
        <v>454</v>
      </c>
      <c r="C73" s="77" t="s">
        <v>633</v>
      </c>
      <c r="D73" s="77" t="s">
        <v>455</v>
      </c>
      <c r="E73" s="76" t="s">
        <v>369</v>
      </c>
      <c r="F73" s="78" t="s">
        <v>456</v>
      </c>
      <c r="G73" s="78" t="s">
        <v>642</v>
      </c>
      <c r="H73" s="76" t="s">
        <v>154</v>
      </c>
      <c r="I73" s="94" t="s">
        <v>457</v>
      </c>
      <c r="J73" s="88" t="s">
        <v>185</v>
      </c>
      <c r="K73" s="88" t="s">
        <v>377</v>
      </c>
      <c r="L73" s="88" t="s">
        <v>458</v>
      </c>
      <c r="M73" s="88" t="s">
        <v>459</v>
      </c>
      <c r="N73" s="88" t="s">
        <v>138</v>
      </c>
      <c r="O73" s="88" t="s">
        <v>460</v>
      </c>
      <c r="P73" s="88" t="s">
        <v>0</v>
      </c>
      <c r="Q73" s="89">
        <v>0.95</v>
      </c>
      <c r="R73" s="88" t="s">
        <v>140</v>
      </c>
      <c r="S73" s="88" t="s">
        <v>150</v>
      </c>
      <c r="T73" s="90">
        <v>0.92</v>
      </c>
      <c r="U73" s="90">
        <v>1</v>
      </c>
      <c r="V73" s="8"/>
      <c r="W73" s="22"/>
      <c r="X73" s="22"/>
      <c r="Y73" s="22"/>
      <c r="Z73" s="22"/>
      <c r="AA73" s="22"/>
      <c r="AB73" s="22"/>
      <c r="AC73" s="22"/>
      <c r="AD73" s="22"/>
      <c r="AE73" s="22"/>
      <c r="AF73" s="22"/>
      <c r="AG73" s="22"/>
      <c r="AH73" s="22"/>
      <c r="AJ73" s="13"/>
    </row>
    <row r="74" spans="1:37" s="2" customFormat="1" ht="100" customHeight="1" x14ac:dyDescent="0.35">
      <c r="A74" s="28">
        <v>14</v>
      </c>
      <c r="B74" s="76" t="s">
        <v>151</v>
      </c>
      <c r="C74" s="77" t="s">
        <v>353</v>
      </c>
      <c r="D74" s="77" t="s">
        <v>209</v>
      </c>
      <c r="E74" s="76" t="s">
        <v>182</v>
      </c>
      <c r="F74" s="78" t="s">
        <v>639</v>
      </c>
      <c r="G74" s="78" t="s">
        <v>638</v>
      </c>
      <c r="H74" s="76" t="s">
        <v>58</v>
      </c>
      <c r="I74" s="76" t="s">
        <v>210</v>
      </c>
      <c r="J74" s="76" t="s">
        <v>185</v>
      </c>
      <c r="K74" s="76" t="s">
        <v>205</v>
      </c>
      <c r="L74" s="76" t="s">
        <v>206</v>
      </c>
      <c r="M74" s="76" t="s">
        <v>211</v>
      </c>
      <c r="N74" s="76" t="s">
        <v>138</v>
      </c>
      <c r="O74" s="76" t="s">
        <v>212</v>
      </c>
      <c r="P74" s="76" t="s">
        <v>0</v>
      </c>
      <c r="Q74" s="79">
        <v>0.9</v>
      </c>
      <c r="R74" s="80">
        <v>0.8</v>
      </c>
      <c r="S74" s="76" t="s">
        <v>150</v>
      </c>
      <c r="T74" s="80">
        <v>0.8</v>
      </c>
      <c r="U74" s="80">
        <v>1</v>
      </c>
      <c r="V74" s="8"/>
      <c r="W74" s="19"/>
      <c r="X74" s="19"/>
      <c r="Y74" s="20"/>
      <c r="Z74" s="19"/>
      <c r="AA74" s="19"/>
      <c r="AB74" s="20">
        <v>0.47760000000000002</v>
      </c>
      <c r="AC74" s="19"/>
      <c r="AD74" s="19"/>
      <c r="AE74" s="26"/>
      <c r="AF74" s="19"/>
      <c r="AG74" s="19"/>
      <c r="AH74" s="22"/>
      <c r="AJ74" s="13">
        <f>+AB74/Q74</f>
        <v>0.53066666666666673</v>
      </c>
    </row>
    <row r="75" spans="1:37" s="2" customFormat="1" ht="100" customHeight="1" x14ac:dyDescent="0.35">
      <c r="A75" s="28">
        <v>46</v>
      </c>
      <c r="B75" s="76" t="s">
        <v>367</v>
      </c>
      <c r="C75" s="77" t="s">
        <v>353</v>
      </c>
      <c r="D75" s="77" t="s">
        <v>375</v>
      </c>
      <c r="E75" s="76" t="s">
        <v>369</v>
      </c>
      <c r="F75" s="78" t="s">
        <v>112</v>
      </c>
      <c r="G75" s="78" t="s">
        <v>638</v>
      </c>
      <c r="H75" s="76" t="s">
        <v>59</v>
      </c>
      <c r="I75" s="94" t="s">
        <v>376</v>
      </c>
      <c r="J75" s="88" t="s">
        <v>185</v>
      </c>
      <c r="K75" s="88" t="s">
        <v>377</v>
      </c>
      <c r="L75" s="88" t="s">
        <v>378</v>
      </c>
      <c r="M75" s="88" t="s">
        <v>379</v>
      </c>
      <c r="N75" s="88" t="s">
        <v>138</v>
      </c>
      <c r="O75" s="88" t="s">
        <v>380</v>
      </c>
      <c r="P75" s="88" t="s">
        <v>3</v>
      </c>
      <c r="Q75" s="89">
        <v>0.05</v>
      </c>
      <c r="R75" s="88" t="s">
        <v>140</v>
      </c>
      <c r="S75" s="88" t="s">
        <v>160</v>
      </c>
      <c r="T75" s="90">
        <v>0.05</v>
      </c>
      <c r="U75" s="90">
        <v>0</v>
      </c>
      <c r="V75" s="8"/>
      <c r="W75" s="19"/>
      <c r="X75" s="19"/>
      <c r="Y75" s="22"/>
      <c r="Z75" s="19"/>
      <c r="AA75" s="19"/>
      <c r="AB75" s="22"/>
      <c r="AC75" s="19"/>
      <c r="AD75" s="19"/>
      <c r="AE75" s="22"/>
      <c r="AF75" s="19"/>
      <c r="AG75" s="19"/>
      <c r="AH75" s="22"/>
      <c r="AJ75" s="13">
        <f>+AA75</f>
        <v>0</v>
      </c>
      <c r="AK75" s="2" t="s">
        <v>636</v>
      </c>
    </row>
    <row r="76" spans="1:37" s="2" customFormat="1" ht="100" customHeight="1" x14ac:dyDescent="0.35">
      <c r="A76" s="28">
        <v>47</v>
      </c>
      <c r="B76" s="76" t="s">
        <v>367</v>
      </c>
      <c r="C76" s="77" t="s">
        <v>353</v>
      </c>
      <c r="D76" s="77" t="s">
        <v>368</v>
      </c>
      <c r="E76" s="76" t="s">
        <v>369</v>
      </c>
      <c r="F76" s="78" t="s">
        <v>113</v>
      </c>
      <c r="G76" s="78" t="s">
        <v>638</v>
      </c>
      <c r="H76" s="76" t="s">
        <v>59</v>
      </c>
      <c r="I76" s="94" t="s">
        <v>381</v>
      </c>
      <c r="J76" s="88" t="s">
        <v>185</v>
      </c>
      <c r="K76" s="88" t="s">
        <v>377</v>
      </c>
      <c r="L76" s="88" t="s">
        <v>378</v>
      </c>
      <c r="M76" s="88" t="s">
        <v>379</v>
      </c>
      <c r="N76" s="88" t="s">
        <v>138</v>
      </c>
      <c r="O76" s="88" t="s">
        <v>382</v>
      </c>
      <c r="P76" s="88" t="s">
        <v>3</v>
      </c>
      <c r="Q76" s="89">
        <v>0.1</v>
      </c>
      <c r="R76" s="88" t="s">
        <v>140</v>
      </c>
      <c r="S76" s="88" t="s">
        <v>160</v>
      </c>
      <c r="T76" s="90">
        <v>0.1</v>
      </c>
      <c r="U76" s="90">
        <v>0</v>
      </c>
      <c r="V76" s="9"/>
      <c r="W76" s="22"/>
      <c r="X76" s="26"/>
      <c r="Y76" s="22"/>
      <c r="Z76" s="20"/>
      <c r="AA76" s="22"/>
      <c r="AB76" s="22"/>
      <c r="AC76" s="22"/>
      <c r="AD76" s="22"/>
      <c r="AE76" s="22"/>
      <c r="AF76" s="22"/>
      <c r="AG76" s="22"/>
      <c r="AH76" s="22"/>
      <c r="AJ76" s="13">
        <f>+AA76</f>
        <v>0</v>
      </c>
      <c r="AK76" s="2" t="s">
        <v>636</v>
      </c>
    </row>
    <row r="77" spans="1:37" s="2" customFormat="1" ht="100" customHeight="1" x14ac:dyDescent="0.35">
      <c r="A77" s="28">
        <v>43</v>
      </c>
      <c r="B77" s="76" t="s">
        <v>352</v>
      </c>
      <c r="C77" s="77" t="s">
        <v>353</v>
      </c>
      <c r="D77" s="77" t="s">
        <v>354</v>
      </c>
      <c r="E77" s="76" t="s">
        <v>300</v>
      </c>
      <c r="F77" s="78" t="s">
        <v>359</v>
      </c>
      <c r="G77" s="78" t="s">
        <v>638</v>
      </c>
      <c r="H77" s="76" t="s">
        <v>60</v>
      </c>
      <c r="I77" s="94" t="s">
        <v>360</v>
      </c>
      <c r="J77" s="88" t="s">
        <v>134</v>
      </c>
      <c r="K77" s="88" t="s">
        <v>356</v>
      </c>
      <c r="L77" s="88" t="s">
        <v>357</v>
      </c>
      <c r="M77" s="88" t="s">
        <v>361</v>
      </c>
      <c r="N77" s="88" t="s">
        <v>138</v>
      </c>
      <c r="O77" s="88" t="s">
        <v>362</v>
      </c>
      <c r="P77" s="76" t="s">
        <v>149</v>
      </c>
      <c r="Q77" s="89">
        <v>0.85</v>
      </c>
      <c r="R77" s="90">
        <v>0.85</v>
      </c>
      <c r="S77" s="88" t="s">
        <v>150</v>
      </c>
      <c r="T77" s="90">
        <v>0.85</v>
      </c>
      <c r="U77" s="90">
        <v>1</v>
      </c>
      <c r="V77" s="8"/>
      <c r="W77" s="19"/>
      <c r="X77" s="19"/>
      <c r="Y77" s="22"/>
      <c r="Z77" s="19"/>
      <c r="AA77" s="19"/>
      <c r="AB77" s="22"/>
      <c r="AC77" s="19"/>
      <c r="AD77" s="19"/>
      <c r="AE77" s="22"/>
      <c r="AF77" s="19"/>
      <c r="AG77" s="19"/>
      <c r="AH77" s="22"/>
      <c r="AJ77" s="13"/>
      <c r="AK77" s="2" t="s">
        <v>636</v>
      </c>
    </row>
    <row r="78" spans="1:37" s="2" customFormat="1" ht="100" customHeight="1" x14ac:dyDescent="0.35">
      <c r="A78" s="28">
        <v>69</v>
      </c>
      <c r="B78" s="76" t="s">
        <v>465</v>
      </c>
      <c r="C78" s="77" t="s">
        <v>353</v>
      </c>
      <c r="D78" s="77" t="s">
        <v>325</v>
      </c>
      <c r="E78" s="76" t="s">
        <v>182</v>
      </c>
      <c r="F78" s="121" t="s">
        <v>479</v>
      </c>
      <c r="G78" s="121" t="s">
        <v>642</v>
      </c>
      <c r="H78" s="76" t="s">
        <v>58</v>
      </c>
      <c r="I78" s="94" t="s">
        <v>480</v>
      </c>
      <c r="J78" s="88" t="s">
        <v>185</v>
      </c>
      <c r="K78" s="88" t="s">
        <v>473</v>
      </c>
      <c r="L78" s="88" t="s">
        <v>206</v>
      </c>
      <c r="M78" s="88" t="s">
        <v>481</v>
      </c>
      <c r="N78" s="88" t="s">
        <v>138</v>
      </c>
      <c r="O78" s="88" t="s">
        <v>482</v>
      </c>
      <c r="P78" s="88" t="s">
        <v>1</v>
      </c>
      <c r="Q78" s="89">
        <v>0.9</v>
      </c>
      <c r="R78" s="88">
        <v>0</v>
      </c>
      <c r="S78" s="88" t="s">
        <v>150</v>
      </c>
      <c r="T78" s="90">
        <v>0.8</v>
      </c>
      <c r="U78" s="90">
        <v>1</v>
      </c>
      <c r="V78" s="9"/>
      <c r="W78" s="22"/>
      <c r="X78" s="22"/>
      <c r="Y78" s="22"/>
      <c r="Z78" s="22"/>
      <c r="AA78" s="22"/>
      <c r="AB78" s="22">
        <v>1</v>
      </c>
      <c r="AC78" s="22"/>
      <c r="AD78" s="22"/>
      <c r="AE78" s="22"/>
      <c r="AF78" s="22"/>
      <c r="AG78" s="22"/>
      <c r="AH78" s="22"/>
      <c r="AJ78" s="13">
        <f>+AB78/Q78</f>
        <v>1.1111111111111112</v>
      </c>
      <c r="AK78" s="2" t="s">
        <v>636</v>
      </c>
    </row>
    <row r="79" spans="1:37" s="2" customFormat="1" ht="100" customHeight="1" x14ac:dyDescent="0.35">
      <c r="A79" s="28">
        <v>70</v>
      </c>
      <c r="B79" s="76" t="s">
        <v>465</v>
      </c>
      <c r="C79" s="77" t="s">
        <v>631</v>
      </c>
      <c r="D79" s="77" t="s">
        <v>197</v>
      </c>
      <c r="E79" s="76" t="s">
        <v>471</v>
      </c>
      <c r="F79" s="121" t="s">
        <v>483</v>
      </c>
      <c r="G79" s="121" t="s">
        <v>642</v>
      </c>
      <c r="H79" s="76" t="s">
        <v>60</v>
      </c>
      <c r="I79" s="94" t="s">
        <v>484</v>
      </c>
      <c r="J79" s="88" t="s">
        <v>185</v>
      </c>
      <c r="K79" s="88" t="s">
        <v>473</v>
      </c>
      <c r="L79" s="88" t="s">
        <v>206</v>
      </c>
      <c r="M79" s="88" t="s">
        <v>485</v>
      </c>
      <c r="N79" s="88" t="s">
        <v>138</v>
      </c>
      <c r="O79" s="88" t="s">
        <v>486</v>
      </c>
      <c r="P79" s="88" t="s">
        <v>1</v>
      </c>
      <c r="Q79" s="89">
        <v>0.8</v>
      </c>
      <c r="R79" s="88" t="s">
        <v>487</v>
      </c>
      <c r="S79" s="88" t="s">
        <v>150</v>
      </c>
      <c r="T79" s="90">
        <v>0.75</v>
      </c>
      <c r="U79" s="90">
        <v>1</v>
      </c>
      <c r="V79" s="8"/>
      <c r="W79" s="22"/>
      <c r="X79" s="22"/>
      <c r="Y79" s="22"/>
      <c r="Z79" s="22"/>
      <c r="AA79" s="22"/>
      <c r="AB79" s="22">
        <v>0.24</v>
      </c>
      <c r="AC79" s="22"/>
      <c r="AD79" s="22"/>
      <c r="AE79" s="22"/>
      <c r="AF79" s="22"/>
      <c r="AG79" s="22"/>
      <c r="AH79" s="22"/>
      <c r="AJ79" s="13">
        <f>+AB79/Q79</f>
        <v>0.3</v>
      </c>
      <c r="AK79" s="2" t="s">
        <v>636</v>
      </c>
    </row>
    <row r="80" spans="1:37" s="2" customFormat="1" ht="100" customHeight="1" x14ac:dyDescent="0.35">
      <c r="A80" s="28">
        <v>44</v>
      </c>
      <c r="B80" s="76" t="s">
        <v>352</v>
      </c>
      <c r="C80" s="77" t="s">
        <v>353</v>
      </c>
      <c r="D80" s="77" t="s">
        <v>363</v>
      </c>
      <c r="E80" s="76" t="s">
        <v>300</v>
      </c>
      <c r="F80" s="78" t="s">
        <v>364</v>
      </c>
      <c r="G80" s="78" t="s">
        <v>638</v>
      </c>
      <c r="H80" s="76" t="s">
        <v>60</v>
      </c>
      <c r="I80" s="94" t="s">
        <v>365</v>
      </c>
      <c r="J80" s="88" t="s">
        <v>134</v>
      </c>
      <c r="K80" s="88" t="s">
        <v>356</v>
      </c>
      <c r="L80" s="88" t="s">
        <v>357</v>
      </c>
      <c r="M80" s="88" t="s">
        <v>70</v>
      </c>
      <c r="N80" s="88" t="s">
        <v>138</v>
      </c>
      <c r="O80" s="88" t="s">
        <v>366</v>
      </c>
      <c r="P80" s="76" t="s">
        <v>149</v>
      </c>
      <c r="Q80" s="89">
        <v>0.8</v>
      </c>
      <c r="R80" s="90">
        <v>0.8</v>
      </c>
      <c r="S80" s="88" t="s">
        <v>150</v>
      </c>
      <c r="T80" s="90">
        <v>0.8</v>
      </c>
      <c r="U80" s="90">
        <v>1</v>
      </c>
      <c r="V80" s="8"/>
      <c r="W80" s="19"/>
      <c r="X80" s="19"/>
      <c r="Y80" s="26"/>
      <c r="Z80" s="19"/>
      <c r="AA80" s="19"/>
      <c r="AB80" s="26"/>
      <c r="AC80" s="19"/>
      <c r="AD80" s="19"/>
      <c r="AE80" s="26"/>
      <c r="AF80" s="19"/>
      <c r="AG80" s="19"/>
      <c r="AH80" s="26"/>
      <c r="AJ80" s="13"/>
      <c r="AK80" s="2" t="s">
        <v>636</v>
      </c>
    </row>
    <row r="81" spans="1:37" s="2" customFormat="1" ht="100" customHeight="1" x14ac:dyDescent="0.35">
      <c r="A81" s="28">
        <v>92</v>
      </c>
      <c r="B81" s="76" t="s">
        <v>493</v>
      </c>
      <c r="C81" s="77" t="s">
        <v>635</v>
      </c>
      <c r="D81" s="77" t="s">
        <v>544</v>
      </c>
      <c r="E81" s="76" t="s">
        <v>307</v>
      </c>
      <c r="F81" s="78" t="s">
        <v>576</v>
      </c>
      <c r="G81" s="78" t="s">
        <v>638</v>
      </c>
      <c r="H81" s="76" t="s">
        <v>59</v>
      </c>
      <c r="I81" s="94" t="s">
        <v>577</v>
      </c>
      <c r="J81" s="88" t="s">
        <v>547</v>
      </c>
      <c r="K81" s="88" t="s">
        <v>578</v>
      </c>
      <c r="L81" s="88" t="s">
        <v>573</v>
      </c>
      <c r="M81" s="88" t="s">
        <v>579</v>
      </c>
      <c r="N81" s="88" t="s">
        <v>138</v>
      </c>
      <c r="O81" s="88" t="s">
        <v>580</v>
      </c>
      <c r="P81" s="76" t="s">
        <v>149</v>
      </c>
      <c r="Q81" s="89">
        <v>0.35</v>
      </c>
      <c r="R81" s="96">
        <v>0.2457</v>
      </c>
      <c r="S81" s="88" t="s">
        <v>150</v>
      </c>
      <c r="T81" s="90">
        <v>0.35</v>
      </c>
      <c r="U81" s="90">
        <v>1</v>
      </c>
      <c r="V81" s="9"/>
      <c r="W81" s="27"/>
      <c r="X81" s="27"/>
      <c r="Y81" s="27"/>
      <c r="Z81" s="27"/>
      <c r="AA81" s="27"/>
      <c r="AB81" s="27"/>
      <c r="AC81" s="27"/>
      <c r="AD81" s="27"/>
      <c r="AE81" s="27"/>
      <c r="AF81" s="27"/>
      <c r="AG81" s="27"/>
      <c r="AH81" s="27"/>
      <c r="AI81" s="120"/>
      <c r="AJ81" s="13"/>
      <c r="AK81" s="2" t="s">
        <v>636</v>
      </c>
    </row>
    <row r="82" spans="1:37" s="2" customFormat="1" ht="100" customHeight="1" x14ac:dyDescent="0.35">
      <c r="A82" s="28">
        <v>8</v>
      </c>
      <c r="B82" s="76" t="s">
        <v>151</v>
      </c>
      <c r="C82" s="77" t="s">
        <v>631</v>
      </c>
      <c r="D82" s="77" t="s">
        <v>152</v>
      </c>
      <c r="E82" s="76" t="s">
        <v>153</v>
      </c>
      <c r="F82" s="78" t="s">
        <v>178</v>
      </c>
      <c r="G82" s="78" t="s">
        <v>638</v>
      </c>
      <c r="H82" s="76" t="s">
        <v>58</v>
      </c>
      <c r="I82" s="76" t="s">
        <v>179</v>
      </c>
      <c r="J82" s="76" t="s">
        <v>134</v>
      </c>
      <c r="K82" s="76" t="s">
        <v>156</v>
      </c>
      <c r="L82" s="76" t="s">
        <v>157</v>
      </c>
      <c r="M82" s="76" t="s">
        <v>180</v>
      </c>
      <c r="N82" s="76" t="s">
        <v>138</v>
      </c>
      <c r="O82" s="76" t="s">
        <v>169</v>
      </c>
      <c r="P82" s="76" t="s">
        <v>149</v>
      </c>
      <c r="Q82" s="79">
        <v>1</v>
      </c>
      <c r="R82" s="80">
        <v>0.85</v>
      </c>
      <c r="S82" s="76" t="s">
        <v>150</v>
      </c>
      <c r="T82" s="80">
        <v>0.85</v>
      </c>
      <c r="U82" s="80">
        <v>1</v>
      </c>
      <c r="V82" s="8"/>
      <c r="W82" s="22"/>
      <c r="X82" s="22"/>
      <c r="Y82" s="22"/>
      <c r="Z82" s="22"/>
      <c r="AA82" s="22"/>
      <c r="AB82" s="22"/>
      <c r="AC82" s="22"/>
      <c r="AD82" s="22"/>
      <c r="AE82" s="22"/>
      <c r="AF82" s="22"/>
      <c r="AG82" s="22"/>
      <c r="AH82" s="22"/>
      <c r="AJ82" s="13"/>
    </row>
    <row r="83" spans="1:37" s="2" customFormat="1" ht="100" customHeight="1" x14ac:dyDescent="0.35">
      <c r="A83" s="28">
        <v>1</v>
      </c>
      <c r="B83" s="76" t="s">
        <v>129</v>
      </c>
      <c r="C83" s="77" t="s">
        <v>631</v>
      </c>
      <c r="D83" s="77" t="s">
        <v>130</v>
      </c>
      <c r="E83" s="76" t="s">
        <v>131</v>
      </c>
      <c r="F83" s="78" t="s">
        <v>132</v>
      </c>
      <c r="G83" s="78" t="s">
        <v>638</v>
      </c>
      <c r="H83" s="76" t="s">
        <v>59</v>
      </c>
      <c r="I83" s="76" t="s">
        <v>133</v>
      </c>
      <c r="J83" s="76" t="s">
        <v>134</v>
      </c>
      <c r="K83" s="76" t="s">
        <v>135</v>
      </c>
      <c r="L83" s="76" t="s">
        <v>136</v>
      </c>
      <c r="M83" s="76" t="s">
        <v>137</v>
      </c>
      <c r="N83" s="76" t="s">
        <v>138</v>
      </c>
      <c r="O83" s="76" t="s">
        <v>139</v>
      </c>
      <c r="P83" s="76" t="s">
        <v>1</v>
      </c>
      <c r="Q83" s="79">
        <v>0.85</v>
      </c>
      <c r="R83" s="76" t="s">
        <v>140</v>
      </c>
      <c r="S83" s="76" t="s">
        <v>141</v>
      </c>
      <c r="T83" s="80">
        <v>0.75</v>
      </c>
      <c r="U83" s="80">
        <v>1</v>
      </c>
      <c r="V83" s="8"/>
      <c r="W83" s="19"/>
      <c r="X83" s="19"/>
      <c r="Y83" s="19"/>
      <c r="Z83" s="19"/>
      <c r="AA83" s="19"/>
      <c r="AB83" s="22">
        <v>1</v>
      </c>
      <c r="AC83" s="19"/>
      <c r="AD83" s="19"/>
      <c r="AE83" s="19"/>
      <c r="AF83" s="19"/>
      <c r="AG83" s="19"/>
      <c r="AH83" s="26"/>
      <c r="AJ83" s="13">
        <f>+AB83/Q83</f>
        <v>1.1764705882352942</v>
      </c>
      <c r="AK83" s="2" t="s">
        <v>636</v>
      </c>
    </row>
    <row r="84" spans="1:37" s="2" customFormat="1" ht="100" customHeight="1" x14ac:dyDescent="0.35">
      <c r="A84" s="28">
        <v>21</v>
      </c>
      <c r="B84" s="76" t="s">
        <v>233</v>
      </c>
      <c r="C84" s="77" t="s">
        <v>631</v>
      </c>
      <c r="D84" s="77" t="s">
        <v>242</v>
      </c>
      <c r="E84" s="76" t="s">
        <v>235</v>
      </c>
      <c r="F84" s="78" t="s">
        <v>243</v>
      </c>
      <c r="G84" s="78" t="s">
        <v>638</v>
      </c>
      <c r="H84" s="76" t="s">
        <v>58</v>
      </c>
      <c r="I84" s="88" t="s">
        <v>244</v>
      </c>
      <c r="J84" s="88" t="s">
        <v>134</v>
      </c>
      <c r="K84" s="88" t="s">
        <v>245</v>
      </c>
      <c r="L84" s="88" t="s">
        <v>246</v>
      </c>
      <c r="M84" s="88" t="s">
        <v>247</v>
      </c>
      <c r="N84" s="88" t="s">
        <v>86</v>
      </c>
      <c r="O84" s="88" t="s">
        <v>248</v>
      </c>
      <c r="P84" s="88" t="s">
        <v>0</v>
      </c>
      <c r="Q84" s="89">
        <v>0.8</v>
      </c>
      <c r="R84" s="90">
        <v>0.72</v>
      </c>
      <c r="S84" s="88" t="s">
        <v>150</v>
      </c>
      <c r="T84" s="90">
        <v>0.72</v>
      </c>
      <c r="U84" s="90">
        <v>0.82</v>
      </c>
      <c r="V84" s="8"/>
      <c r="W84" s="21"/>
      <c r="X84" s="21"/>
      <c r="Y84" s="21"/>
      <c r="Z84" s="21"/>
      <c r="AA84" s="21"/>
      <c r="AB84" s="25"/>
      <c r="AC84" s="21"/>
      <c r="AD84" s="21"/>
      <c r="AE84" s="21"/>
      <c r="AF84" s="21"/>
      <c r="AG84" s="21"/>
      <c r="AH84" s="21"/>
      <c r="AJ84" s="13">
        <v>0</v>
      </c>
      <c r="AK84" s="2" t="s">
        <v>636</v>
      </c>
    </row>
    <row r="85" spans="1:37" s="2" customFormat="1" ht="100" customHeight="1" x14ac:dyDescent="0.35">
      <c r="A85" s="28">
        <v>65</v>
      </c>
      <c r="B85" s="76" t="s">
        <v>454</v>
      </c>
      <c r="C85" s="77" t="s">
        <v>633</v>
      </c>
      <c r="D85" s="77" t="s">
        <v>455</v>
      </c>
      <c r="E85" s="76" t="s">
        <v>369</v>
      </c>
      <c r="F85" s="78" t="s">
        <v>461</v>
      </c>
      <c r="G85" s="78" t="s">
        <v>638</v>
      </c>
      <c r="H85" s="76" t="s">
        <v>154</v>
      </c>
      <c r="I85" s="94" t="s">
        <v>462</v>
      </c>
      <c r="J85" s="88" t="s">
        <v>185</v>
      </c>
      <c r="K85" s="88" t="s">
        <v>377</v>
      </c>
      <c r="L85" s="88" t="s">
        <v>458</v>
      </c>
      <c r="M85" s="88" t="s">
        <v>463</v>
      </c>
      <c r="N85" s="88" t="s">
        <v>138</v>
      </c>
      <c r="O85" s="88" t="s">
        <v>464</v>
      </c>
      <c r="P85" s="88" t="s">
        <v>0</v>
      </c>
      <c r="Q85" s="89">
        <v>0.95</v>
      </c>
      <c r="R85" s="88" t="s">
        <v>140</v>
      </c>
      <c r="S85" s="88" t="s">
        <v>150</v>
      </c>
      <c r="T85" s="90">
        <v>0.92</v>
      </c>
      <c r="U85" s="90">
        <v>1</v>
      </c>
      <c r="V85" s="8"/>
      <c r="W85" s="22"/>
      <c r="X85" s="22"/>
      <c r="Y85" s="22"/>
      <c r="Z85" s="22"/>
      <c r="AA85" s="22"/>
      <c r="AB85" s="22"/>
      <c r="AC85" s="22"/>
      <c r="AD85" s="22"/>
      <c r="AE85" s="22"/>
      <c r="AF85" s="22"/>
      <c r="AG85" s="22"/>
      <c r="AH85" s="22"/>
      <c r="AJ85" s="13"/>
      <c r="AK85" s="2" t="s">
        <v>636</v>
      </c>
    </row>
    <row r="86" spans="1:37" s="2" customFormat="1" ht="100" customHeight="1" x14ac:dyDescent="0.35">
      <c r="A86" s="28">
        <v>39</v>
      </c>
      <c r="B86" s="76" t="s">
        <v>298</v>
      </c>
      <c r="C86" s="77" t="s">
        <v>353</v>
      </c>
      <c r="D86" s="77" t="s">
        <v>331</v>
      </c>
      <c r="E86" s="76" t="s">
        <v>182</v>
      </c>
      <c r="F86" s="78" t="s">
        <v>336</v>
      </c>
      <c r="G86" s="78" t="s">
        <v>638</v>
      </c>
      <c r="H86" s="76" t="s">
        <v>58</v>
      </c>
      <c r="I86" s="88" t="s">
        <v>337</v>
      </c>
      <c r="J86" s="88" t="s">
        <v>134</v>
      </c>
      <c r="K86" s="88" t="s">
        <v>600</v>
      </c>
      <c r="L86" s="88" t="s">
        <v>302</v>
      </c>
      <c r="M86" s="88" t="s">
        <v>338</v>
      </c>
      <c r="N86" s="88" t="s">
        <v>138</v>
      </c>
      <c r="O86" s="88" t="s">
        <v>339</v>
      </c>
      <c r="P86" s="88" t="s">
        <v>0</v>
      </c>
      <c r="Q86" s="89">
        <v>0.7</v>
      </c>
      <c r="R86" s="88" t="s">
        <v>140</v>
      </c>
      <c r="S86" s="88" t="s">
        <v>150</v>
      </c>
      <c r="T86" s="90">
        <v>0.6</v>
      </c>
      <c r="U86" s="90">
        <v>1</v>
      </c>
      <c r="V86" s="8"/>
      <c r="W86" s="19"/>
      <c r="X86" s="19"/>
      <c r="Y86" s="22">
        <v>1</v>
      </c>
      <c r="Z86" s="19"/>
      <c r="AA86" s="19"/>
      <c r="AB86" s="22">
        <v>1</v>
      </c>
      <c r="AC86" s="19"/>
      <c r="AD86" s="19"/>
      <c r="AE86" s="19"/>
      <c r="AF86" s="19"/>
      <c r="AG86" s="19"/>
      <c r="AH86" s="19"/>
      <c r="AJ86" s="13">
        <f>+AB86/Q86</f>
        <v>1.4285714285714286</v>
      </c>
      <c r="AK86" s="2" t="s">
        <v>636</v>
      </c>
    </row>
    <row r="87" spans="1:37" ht="100" customHeight="1" x14ac:dyDescent="0.35">
      <c r="A87" s="28">
        <v>78</v>
      </c>
      <c r="B87" s="76" t="s">
        <v>493</v>
      </c>
      <c r="C87" s="77" t="s">
        <v>635</v>
      </c>
      <c r="D87" s="77" t="s">
        <v>502</v>
      </c>
      <c r="E87" s="76" t="s">
        <v>182</v>
      </c>
      <c r="F87" s="78" t="s">
        <v>523</v>
      </c>
      <c r="G87" s="78" t="s">
        <v>642</v>
      </c>
      <c r="H87" s="76" t="s">
        <v>59</v>
      </c>
      <c r="I87" s="94" t="s">
        <v>524</v>
      </c>
      <c r="J87" s="88" t="s">
        <v>497</v>
      </c>
      <c r="K87" s="88" t="s">
        <v>515</v>
      </c>
      <c r="L87" s="88" t="s">
        <v>499</v>
      </c>
      <c r="M87" s="88" t="s">
        <v>525</v>
      </c>
      <c r="N87" s="88" t="s">
        <v>138</v>
      </c>
      <c r="O87" s="88" t="s">
        <v>526</v>
      </c>
      <c r="P87" s="88" t="s">
        <v>1</v>
      </c>
      <c r="Q87" s="89">
        <v>0.9</v>
      </c>
      <c r="R87" s="88" t="s">
        <v>527</v>
      </c>
      <c r="S87" s="88" t="s">
        <v>150</v>
      </c>
      <c r="T87" s="90">
        <v>0.9</v>
      </c>
      <c r="U87" s="90">
        <v>1</v>
      </c>
      <c r="W87" s="22"/>
      <c r="X87" s="22"/>
      <c r="Y87" s="22"/>
      <c r="Z87" s="22"/>
      <c r="AA87" s="22"/>
      <c r="AB87" s="22">
        <v>0</v>
      </c>
      <c r="AC87" s="22"/>
      <c r="AD87" s="22"/>
      <c r="AE87" s="22"/>
      <c r="AF87" s="22"/>
      <c r="AG87" s="22"/>
      <c r="AH87" s="22"/>
      <c r="AJ87" s="13">
        <v>0</v>
      </c>
      <c r="AK87" s="1" t="s">
        <v>636</v>
      </c>
    </row>
    <row r="88" spans="1:37" ht="100" customHeight="1" x14ac:dyDescent="0.35">
      <c r="A88" s="28">
        <v>71</v>
      </c>
      <c r="B88" s="76" t="s">
        <v>465</v>
      </c>
      <c r="C88" s="77" t="s">
        <v>353</v>
      </c>
      <c r="D88" s="77" t="s">
        <v>325</v>
      </c>
      <c r="E88" s="76" t="s">
        <v>143</v>
      </c>
      <c r="F88" s="121" t="s">
        <v>488</v>
      </c>
      <c r="G88" s="121" t="s">
        <v>638</v>
      </c>
      <c r="H88" s="76" t="s">
        <v>58</v>
      </c>
      <c r="I88" s="94" t="s">
        <v>489</v>
      </c>
      <c r="J88" s="88" t="s">
        <v>185</v>
      </c>
      <c r="K88" s="88" t="s">
        <v>490</v>
      </c>
      <c r="L88" s="88" t="s">
        <v>458</v>
      </c>
      <c r="M88" s="88" t="s">
        <v>491</v>
      </c>
      <c r="N88" s="88" t="s">
        <v>138</v>
      </c>
      <c r="O88" s="88" t="s">
        <v>492</v>
      </c>
      <c r="P88" s="88" t="s">
        <v>616</v>
      </c>
      <c r="Q88" s="89">
        <v>0.9</v>
      </c>
      <c r="R88" s="88" t="s">
        <v>140</v>
      </c>
      <c r="S88" s="88" t="s">
        <v>150</v>
      </c>
      <c r="T88" s="90">
        <v>0.8</v>
      </c>
      <c r="U88" s="90">
        <v>1</v>
      </c>
      <c r="V88" s="8"/>
      <c r="W88" s="22"/>
      <c r="X88" s="22"/>
      <c r="Y88" s="22"/>
      <c r="Z88" s="22"/>
      <c r="AA88" s="22"/>
      <c r="AB88" s="22">
        <v>0.83760000000000001</v>
      </c>
      <c r="AC88" s="22"/>
      <c r="AD88" s="22"/>
      <c r="AE88" s="22"/>
      <c r="AF88" s="22"/>
      <c r="AG88" s="22"/>
      <c r="AH88" s="22"/>
      <c r="AI88" s="2"/>
      <c r="AJ88" s="13">
        <f>+AB88/Q88</f>
        <v>0.93066666666666664</v>
      </c>
      <c r="AK88" s="1" t="s">
        <v>636</v>
      </c>
    </row>
    <row r="89" spans="1:37" ht="100" customHeight="1" x14ac:dyDescent="0.35">
      <c r="A89" s="28">
        <v>80</v>
      </c>
      <c r="B89" s="76" t="s">
        <v>493</v>
      </c>
      <c r="C89" s="77" t="s">
        <v>635</v>
      </c>
      <c r="D89" s="77" t="s">
        <v>502</v>
      </c>
      <c r="E89" s="76" t="s">
        <v>182</v>
      </c>
      <c r="F89" s="78" t="s">
        <v>532</v>
      </c>
      <c r="G89" s="78" t="s">
        <v>642</v>
      </c>
      <c r="H89" s="76" t="s">
        <v>58</v>
      </c>
      <c r="I89" s="94" t="s">
        <v>533</v>
      </c>
      <c r="J89" s="88" t="s">
        <v>497</v>
      </c>
      <c r="K89" s="88" t="s">
        <v>534</v>
      </c>
      <c r="L89" s="88" t="s">
        <v>499</v>
      </c>
      <c r="M89" s="88" t="s">
        <v>67</v>
      </c>
      <c r="N89" s="88" t="s">
        <v>138</v>
      </c>
      <c r="O89" s="88" t="s">
        <v>501</v>
      </c>
      <c r="P89" s="88" t="s">
        <v>1</v>
      </c>
      <c r="Q89" s="89">
        <v>1</v>
      </c>
      <c r="R89" s="90">
        <v>1</v>
      </c>
      <c r="S89" s="88" t="s">
        <v>150</v>
      </c>
      <c r="T89" s="90">
        <v>0.9</v>
      </c>
      <c r="U89" s="90">
        <v>1</v>
      </c>
      <c r="W89" s="22"/>
      <c r="X89" s="22"/>
      <c r="Y89" s="22"/>
      <c r="Z89" s="22"/>
      <c r="AA89" s="22"/>
      <c r="AB89" s="22">
        <v>1</v>
      </c>
      <c r="AC89" s="22"/>
      <c r="AD89" s="22"/>
      <c r="AE89" s="22"/>
      <c r="AF89" s="22"/>
      <c r="AG89" s="22"/>
      <c r="AH89" s="22"/>
      <c r="AI89" s="120"/>
      <c r="AJ89" s="13">
        <v>1</v>
      </c>
      <c r="AK89" s="1" t="s">
        <v>636</v>
      </c>
    </row>
    <row r="90" spans="1:37" ht="100" customHeight="1" x14ac:dyDescent="0.35">
      <c r="A90" s="28">
        <v>81</v>
      </c>
      <c r="B90" s="76" t="s">
        <v>493</v>
      </c>
      <c r="C90" s="77" t="s">
        <v>635</v>
      </c>
      <c r="D90" s="77" t="s">
        <v>502</v>
      </c>
      <c r="E90" s="76" t="s">
        <v>182</v>
      </c>
      <c r="F90" s="78" t="s">
        <v>535</v>
      </c>
      <c r="G90" s="78" t="s">
        <v>642</v>
      </c>
      <c r="H90" s="76" t="s">
        <v>536</v>
      </c>
      <c r="I90" s="94" t="s">
        <v>537</v>
      </c>
      <c r="J90" s="88" t="s">
        <v>497</v>
      </c>
      <c r="K90" s="88" t="s">
        <v>515</v>
      </c>
      <c r="L90" s="88" t="s">
        <v>499</v>
      </c>
      <c r="M90" s="88" t="s">
        <v>538</v>
      </c>
      <c r="N90" s="88" t="s">
        <v>138</v>
      </c>
      <c r="O90" s="88" t="s">
        <v>501</v>
      </c>
      <c r="P90" s="88" t="s">
        <v>0</v>
      </c>
      <c r="Q90" s="89">
        <v>1</v>
      </c>
      <c r="R90" s="90">
        <v>0.8</v>
      </c>
      <c r="S90" s="88" t="s">
        <v>150</v>
      </c>
      <c r="T90" s="90">
        <v>0.8</v>
      </c>
      <c r="U90" s="90">
        <v>1</v>
      </c>
      <c r="W90" s="22"/>
      <c r="X90" s="22"/>
      <c r="Y90" s="22"/>
      <c r="Z90" s="22"/>
      <c r="AA90" s="22"/>
      <c r="AB90" s="22">
        <v>1</v>
      </c>
      <c r="AC90" s="22"/>
      <c r="AD90" s="22"/>
      <c r="AE90" s="22"/>
      <c r="AF90" s="22"/>
      <c r="AG90" s="22"/>
      <c r="AH90" s="22"/>
      <c r="AI90" s="120"/>
      <c r="AJ90" s="13">
        <v>1</v>
      </c>
      <c r="AK90" s="1" t="s">
        <v>636</v>
      </c>
    </row>
    <row r="91" spans="1:37" ht="100" customHeight="1" x14ac:dyDescent="0.35">
      <c r="A91" s="28">
        <v>79</v>
      </c>
      <c r="B91" s="76" t="s">
        <v>493</v>
      </c>
      <c r="C91" s="77" t="s">
        <v>635</v>
      </c>
      <c r="D91" s="77" t="s">
        <v>502</v>
      </c>
      <c r="E91" s="76" t="s">
        <v>182</v>
      </c>
      <c r="F91" s="78" t="s">
        <v>528</v>
      </c>
      <c r="G91" s="78" t="s">
        <v>638</v>
      </c>
      <c r="H91" s="76" t="s">
        <v>60</v>
      </c>
      <c r="I91" s="94" t="s">
        <v>529</v>
      </c>
      <c r="J91" s="88" t="s">
        <v>497</v>
      </c>
      <c r="K91" s="88" t="s">
        <v>511</v>
      </c>
      <c r="L91" s="88" t="s">
        <v>499</v>
      </c>
      <c r="M91" s="88" t="s">
        <v>530</v>
      </c>
      <c r="N91" s="88" t="s">
        <v>138</v>
      </c>
      <c r="O91" s="88" t="s">
        <v>531</v>
      </c>
      <c r="P91" s="88" t="s">
        <v>0</v>
      </c>
      <c r="Q91" s="89">
        <v>1</v>
      </c>
      <c r="R91" s="90">
        <v>0.8</v>
      </c>
      <c r="S91" s="88" t="s">
        <v>150</v>
      </c>
      <c r="T91" s="90">
        <v>0.8</v>
      </c>
      <c r="U91" s="90">
        <v>1</v>
      </c>
      <c r="W91" s="22"/>
      <c r="X91" s="22"/>
      <c r="Y91" s="22"/>
      <c r="Z91" s="22"/>
      <c r="AA91" s="22"/>
      <c r="AB91" s="22">
        <v>0</v>
      </c>
      <c r="AC91" s="22"/>
      <c r="AD91" s="22"/>
      <c r="AE91" s="22"/>
      <c r="AF91" s="22"/>
      <c r="AG91" s="22"/>
      <c r="AH91" s="22"/>
      <c r="AI91" s="120"/>
      <c r="AJ91" s="13">
        <v>0</v>
      </c>
    </row>
    <row r="92" spans="1:37" ht="100" customHeight="1" x14ac:dyDescent="0.35">
      <c r="A92" s="28">
        <v>85</v>
      </c>
      <c r="B92" s="76" t="s">
        <v>493</v>
      </c>
      <c r="C92" s="77" t="s">
        <v>635</v>
      </c>
      <c r="D92" s="77" t="s">
        <v>544</v>
      </c>
      <c r="E92" s="76" t="s">
        <v>307</v>
      </c>
      <c r="F92" s="78" t="s">
        <v>551</v>
      </c>
      <c r="G92" s="78" t="s">
        <v>638</v>
      </c>
      <c r="H92" s="76" t="s">
        <v>60</v>
      </c>
      <c r="I92" s="94" t="s">
        <v>552</v>
      </c>
      <c r="J92" s="88" t="s">
        <v>547</v>
      </c>
      <c r="K92" s="98" t="s">
        <v>606</v>
      </c>
      <c r="L92" s="88" t="s">
        <v>553</v>
      </c>
      <c r="M92" s="88" t="s">
        <v>554</v>
      </c>
      <c r="N92" s="88" t="s">
        <v>262</v>
      </c>
      <c r="O92" s="88" t="s">
        <v>555</v>
      </c>
      <c r="P92" s="88" t="s">
        <v>0</v>
      </c>
      <c r="Q92" s="91" t="s">
        <v>556</v>
      </c>
      <c r="R92" s="90">
        <v>1.35</v>
      </c>
      <c r="S92" s="88" t="s">
        <v>150</v>
      </c>
      <c r="T92" s="88" t="s">
        <v>556</v>
      </c>
      <c r="U92" s="88" t="s">
        <v>556</v>
      </c>
      <c r="W92" s="22"/>
      <c r="X92" s="22"/>
      <c r="Y92" s="22"/>
      <c r="Z92" s="22"/>
      <c r="AA92" s="22"/>
      <c r="AB92" s="22"/>
      <c r="AC92" s="22"/>
      <c r="AD92" s="22"/>
      <c r="AE92" s="22"/>
      <c r="AF92" s="22"/>
      <c r="AG92" s="22"/>
      <c r="AH92" s="22"/>
      <c r="AI92" s="120"/>
      <c r="AJ92" s="13">
        <v>0</v>
      </c>
      <c r="AK92" s="1" t="s">
        <v>636</v>
      </c>
    </row>
    <row r="93" spans="1:37" ht="100" customHeight="1" x14ac:dyDescent="0.35">
      <c r="A93" s="28">
        <v>17</v>
      </c>
      <c r="B93" s="76" t="s">
        <v>151</v>
      </c>
      <c r="C93" s="77" t="s">
        <v>631</v>
      </c>
      <c r="D93" s="77" t="s">
        <v>152</v>
      </c>
      <c r="E93" s="76" t="s">
        <v>153</v>
      </c>
      <c r="F93" s="78" t="s">
        <v>221</v>
      </c>
      <c r="G93" s="78" t="s">
        <v>638</v>
      </c>
      <c r="H93" s="76" t="s">
        <v>58</v>
      </c>
      <c r="I93" s="88" t="s">
        <v>222</v>
      </c>
      <c r="J93" s="88" t="s">
        <v>134</v>
      </c>
      <c r="K93" s="88" t="s">
        <v>156</v>
      </c>
      <c r="L93" s="88" t="s">
        <v>157</v>
      </c>
      <c r="M93" s="88" t="s">
        <v>223</v>
      </c>
      <c r="N93" s="88" t="s">
        <v>138</v>
      </c>
      <c r="O93" s="88" t="s">
        <v>224</v>
      </c>
      <c r="P93" s="88" t="s">
        <v>0</v>
      </c>
      <c r="Q93" s="89">
        <v>1</v>
      </c>
      <c r="R93" s="90">
        <v>1</v>
      </c>
      <c r="S93" s="88" t="s">
        <v>150</v>
      </c>
      <c r="T93" s="90">
        <v>1</v>
      </c>
      <c r="U93" s="90">
        <v>1</v>
      </c>
      <c r="V93" s="8"/>
      <c r="W93" s="19"/>
      <c r="X93" s="19"/>
      <c r="Y93" s="19"/>
      <c r="Z93" s="19"/>
      <c r="AA93" s="19"/>
      <c r="AB93" s="22">
        <v>1</v>
      </c>
      <c r="AC93" s="19"/>
      <c r="AD93" s="19"/>
      <c r="AE93" s="19"/>
      <c r="AF93" s="19"/>
      <c r="AG93" s="19"/>
      <c r="AH93" s="22"/>
      <c r="AI93" s="2"/>
      <c r="AJ93" s="13">
        <v>1</v>
      </c>
      <c r="AK93" s="1" t="s">
        <v>636</v>
      </c>
    </row>
    <row r="94" spans="1:37" s="15" customFormat="1" ht="100" customHeight="1" x14ac:dyDescent="0.35">
      <c r="A94" s="28">
        <v>61</v>
      </c>
      <c r="B94" s="76" t="s">
        <v>35</v>
      </c>
      <c r="C94" s="77" t="s">
        <v>353</v>
      </c>
      <c r="D94" s="77" t="s">
        <v>444</v>
      </c>
      <c r="E94" s="76" t="s">
        <v>426</v>
      </c>
      <c r="F94" s="78" t="s">
        <v>445</v>
      </c>
      <c r="G94" s="78" t="s">
        <v>638</v>
      </c>
      <c r="H94" s="76" t="s">
        <v>59</v>
      </c>
      <c r="I94" s="94" t="s">
        <v>446</v>
      </c>
      <c r="J94" s="88" t="s">
        <v>429</v>
      </c>
      <c r="K94" s="88" t="s">
        <v>430</v>
      </c>
      <c r="L94" s="88" t="s">
        <v>136</v>
      </c>
      <c r="M94" s="88" t="s">
        <v>447</v>
      </c>
      <c r="N94" s="88" t="s">
        <v>138</v>
      </c>
      <c r="O94" s="88" t="s">
        <v>448</v>
      </c>
      <c r="P94" s="76" t="s">
        <v>149</v>
      </c>
      <c r="Q94" s="89">
        <v>1</v>
      </c>
      <c r="R94" s="88" t="s">
        <v>140</v>
      </c>
      <c r="S94" s="88" t="s">
        <v>150</v>
      </c>
      <c r="T94" s="90">
        <v>1</v>
      </c>
      <c r="U94" s="90">
        <v>1</v>
      </c>
      <c r="V94" s="8"/>
      <c r="W94" s="22"/>
      <c r="X94" s="22"/>
      <c r="Y94" s="22"/>
      <c r="Z94" s="22"/>
      <c r="AA94" s="22"/>
      <c r="AB94" s="22"/>
      <c r="AC94" s="22"/>
      <c r="AD94" s="22"/>
      <c r="AE94" s="22"/>
      <c r="AF94" s="22"/>
      <c r="AG94" s="22"/>
      <c r="AH94" s="22"/>
      <c r="AI94" s="2"/>
      <c r="AJ94" s="13"/>
      <c r="AK94" s="15" t="s">
        <v>636</v>
      </c>
    </row>
    <row r="95" spans="1:37" s="15" customFormat="1" ht="100" customHeight="1" x14ac:dyDescent="0.35">
      <c r="A95" s="28">
        <v>86</v>
      </c>
      <c r="B95" s="76" t="s">
        <v>493</v>
      </c>
      <c r="C95" s="77" t="s">
        <v>635</v>
      </c>
      <c r="D95" s="77" t="s">
        <v>544</v>
      </c>
      <c r="E95" s="76" t="s">
        <v>307</v>
      </c>
      <c r="F95" s="78" t="s">
        <v>557</v>
      </c>
      <c r="G95" s="78" t="s">
        <v>642</v>
      </c>
      <c r="H95" s="76" t="s">
        <v>60</v>
      </c>
      <c r="I95" s="94" t="s">
        <v>558</v>
      </c>
      <c r="J95" s="88" t="s">
        <v>547</v>
      </c>
      <c r="K95" s="98" t="s">
        <v>606</v>
      </c>
      <c r="L95" s="88" t="s">
        <v>559</v>
      </c>
      <c r="M95" s="88" t="s">
        <v>560</v>
      </c>
      <c r="N95" s="88" t="s">
        <v>262</v>
      </c>
      <c r="O95" s="88" t="s">
        <v>561</v>
      </c>
      <c r="P95" s="88" t="s">
        <v>1</v>
      </c>
      <c r="Q95" s="91" t="s">
        <v>562</v>
      </c>
      <c r="R95" s="88" t="s">
        <v>563</v>
      </c>
      <c r="S95" s="88" t="s">
        <v>150</v>
      </c>
      <c r="T95" s="88" t="s">
        <v>562</v>
      </c>
      <c r="U95" s="88" t="s">
        <v>562</v>
      </c>
      <c r="V95" s="9"/>
      <c r="W95" s="22"/>
      <c r="X95" s="22"/>
      <c r="Y95" s="22"/>
      <c r="Z95" s="22"/>
      <c r="AA95" s="22"/>
      <c r="AB95" s="22"/>
      <c r="AC95" s="22"/>
      <c r="AD95" s="22"/>
      <c r="AE95" s="22"/>
      <c r="AF95" s="22"/>
      <c r="AG95" s="22"/>
      <c r="AH95" s="22"/>
      <c r="AI95" s="120"/>
      <c r="AJ95" s="13">
        <v>0</v>
      </c>
      <c r="AK95" s="15" t="s">
        <v>636</v>
      </c>
    </row>
    <row r="96" spans="1:37" s="15" customFormat="1" ht="100" customHeight="1" x14ac:dyDescent="0.35">
      <c r="A96" s="28">
        <v>87</v>
      </c>
      <c r="B96" s="76" t="s">
        <v>493</v>
      </c>
      <c r="C96" s="77" t="s">
        <v>635</v>
      </c>
      <c r="D96" s="77" t="s">
        <v>544</v>
      </c>
      <c r="E96" s="76" t="s">
        <v>307</v>
      </c>
      <c r="F96" s="78" t="s">
        <v>641</v>
      </c>
      <c r="G96" s="78" t="s">
        <v>638</v>
      </c>
      <c r="H96" s="76" t="s">
        <v>58</v>
      </c>
      <c r="I96" s="94" t="s">
        <v>564</v>
      </c>
      <c r="J96" s="88" t="s">
        <v>547</v>
      </c>
      <c r="K96" s="88" t="s">
        <v>565</v>
      </c>
      <c r="L96" s="88" t="s">
        <v>566</v>
      </c>
      <c r="M96" s="88" t="s">
        <v>57</v>
      </c>
      <c r="N96" s="88" t="s">
        <v>138</v>
      </c>
      <c r="O96" s="88" t="s">
        <v>555</v>
      </c>
      <c r="P96" s="76" t="s">
        <v>149</v>
      </c>
      <c r="Q96" s="89">
        <v>0.8</v>
      </c>
      <c r="R96" s="96">
        <v>0.61360000000000003</v>
      </c>
      <c r="S96" s="88" t="s">
        <v>150</v>
      </c>
      <c r="T96" s="90">
        <v>0.8</v>
      </c>
      <c r="U96" s="90">
        <v>1</v>
      </c>
      <c r="V96" s="9"/>
      <c r="W96" s="22"/>
      <c r="X96" s="22"/>
      <c r="Y96" s="22"/>
      <c r="Z96" s="22"/>
      <c r="AA96" s="22"/>
      <c r="AB96" s="22"/>
      <c r="AC96" s="22"/>
      <c r="AD96" s="22"/>
      <c r="AE96" s="22"/>
      <c r="AF96" s="22"/>
      <c r="AG96" s="22"/>
      <c r="AH96" s="22"/>
      <c r="AI96" s="120"/>
      <c r="AJ96" s="13"/>
    </row>
    <row r="97" spans="1:37" s="15" customFormat="1" ht="100" customHeight="1" x14ac:dyDescent="0.35">
      <c r="A97" s="28">
        <v>88</v>
      </c>
      <c r="B97" s="76" t="s">
        <v>493</v>
      </c>
      <c r="C97" s="77" t="s">
        <v>635</v>
      </c>
      <c r="D97" s="77" t="s">
        <v>544</v>
      </c>
      <c r="E97" s="76" t="s">
        <v>307</v>
      </c>
      <c r="F97" s="78" t="s">
        <v>567</v>
      </c>
      <c r="G97" s="78" t="s">
        <v>642</v>
      </c>
      <c r="H97" s="76" t="s">
        <v>58</v>
      </c>
      <c r="I97" s="94" t="s">
        <v>568</v>
      </c>
      <c r="J97" s="88" t="s">
        <v>547</v>
      </c>
      <c r="K97" s="98" t="s">
        <v>606</v>
      </c>
      <c r="L97" s="88" t="s">
        <v>559</v>
      </c>
      <c r="M97" s="88" t="s">
        <v>569</v>
      </c>
      <c r="N97" s="88" t="s">
        <v>138</v>
      </c>
      <c r="O97" s="88" t="s">
        <v>570</v>
      </c>
      <c r="P97" s="88" t="s">
        <v>1</v>
      </c>
      <c r="Q97" s="89">
        <v>0.95</v>
      </c>
      <c r="R97" s="96">
        <v>0.84899999999999998</v>
      </c>
      <c r="S97" s="88" t="s">
        <v>150</v>
      </c>
      <c r="T97" s="90">
        <v>0.9</v>
      </c>
      <c r="U97" s="90">
        <v>1</v>
      </c>
      <c r="V97" s="9"/>
      <c r="W97" s="22"/>
      <c r="X97" s="22"/>
      <c r="Y97" s="22"/>
      <c r="Z97" s="22"/>
      <c r="AA97" s="22"/>
      <c r="AB97" s="22"/>
      <c r="AC97" s="22"/>
      <c r="AD97" s="22"/>
      <c r="AE97" s="22"/>
      <c r="AF97" s="22"/>
      <c r="AG97" s="22"/>
      <c r="AH97" s="22"/>
      <c r="AI97" s="120"/>
      <c r="AJ97" s="13">
        <v>0</v>
      </c>
      <c r="AK97" s="15" t="s">
        <v>636</v>
      </c>
    </row>
    <row r="98" spans="1:37" s="15" customFormat="1" ht="100" customHeight="1" x14ac:dyDescent="0.35">
      <c r="A98" s="28">
        <v>82</v>
      </c>
      <c r="B98" s="76" t="s">
        <v>493</v>
      </c>
      <c r="C98" s="77" t="s">
        <v>635</v>
      </c>
      <c r="D98" s="77" t="s">
        <v>502</v>
      </c>
      <c r="E98" s="76" t="s">
        <v>182</v>
      </c>
      <c r="F98" s="78" t="s">
        <v>2</v>
      </c>
      <c r="G98" s="78" t="s">
        <v>638</v>
      </c>
      <c r="H98" s="76" t="s">
        <v>60</v>
      </c>
      <c r="I98" s="94" t="s">
        <v>539</v>
      </c>
      <c r="J98" s="88" t="s">
        <v>497</v>
      </c>
      <c r="K98" s="88" t="s">
        <v>515</v>
      </c>
      <c r="L98" s="88" t="s">
        <v>499</v>
      </c>
      <c r="M98" s="88" t="s">
        <v>540</v>
      </c>
      <c r="N98" s="88" t="s">
        <v>138</v>
      </c>
      <c r="O98" s="88" t="s">
        <v>501</v>
      </c>
      <c r="P98" s="76" t="s">
        <v>149</v>
      </c>
      <c r="Q98" s="89">
        <v>0.8</v>
      </c>
      <c r="R98" s="90">
        <v>0.8</v>
      </c>
      <c r="S98" s="88" t="s">
        <v>150</v>
      </c>
      <c r="T98" s="90">
        <v>0.8</v>
      </c>
      <c r="U98" s="90">
        <v>1</v>
      </c>
      <c r="V98" s="9"/>
      <c r="W98" s="22"/>
      <c r="X98" s="22"/>
      <c r="Y98" s="22"/>
      <c r="Z98" s="22"/>
      <c r="AA98" s="22"/>
      <c r="AB98" s="22"/>
      <c r="AC98" s="22"/>
      <c r="AD98" s="22"/>
      <c r="AE98" s="22"/>
      <c r="AF98" s="22"/>
      <c r="AG98" s="22"/>
      <c r="AH98" s="22"/>
      <c r="AI98" s="120"/>
      <c r="AJ98" s="13"/>
      <c r="AK98" s="15" t="s">
        <v>636</v>
      </c>
    </row>
    <row r="99" spans="1:37" s="102" customFormat="1" ht="100" customHeight="1" x14ac:dyDescent="0.35">
      <c r="A99" s="28">
        <v>83</v>
      </c>
      <c r="B99" s="76" t="s">
        <v>493</v>
      </c>
      <c r="C99" s="77" t="s">
        <v>635</v>
      </c>
      <c r="D99" s="77" t="s">
        <v>541</v>
      </c>
      <c r="E99" s="76" t="s">
        <v>182</v>
      </c>
      <c r="F99" s="78" t="s">
        <v>55</v>
      </c>
      <c r="G99" s="78" t="s">
        <v>638</v>
      </c>
      <c r="H99" s="76" t="s">
        <v>60</v>
      </c>
      <c r="I99" s="94" t="s">
        <v>542</v>
      </c>
      <c r="J99" s="88" t="s">
        <v>497</v>
      </c>
      <c r="K99" s="88" t="s">
        <v>511</v>
      </c>
      <c r="L99" s="88" t="s">
        <v>499</v>
      </c>
      <c r="M99" s="88" t="s">
        <v>543</v>
      </c>
      <c r="N99" s="88" t="s">
        <v>138</v>
      </c>
      <c r="O99" s="88" t="s">
        <v>512</v>
      </c>
      <c r="P99" s="88" t="s">
        <v>1</v>
      </c>
      <c r="Q99" s="89">
        <v>1</v>
      </c>
      <c r="R99" s="90">
        <v>0.8</v>
      </c>
      <c r="S99" s="88" t="s">
        <v>150</v>
      </c>
      <c r="T99" s="90">
        <v>0.8</v>
      </c>
      <c r="U99" s="90">
        <v>1</v>
      </c>
      <c r="V99" s="9"/>
      <c r="W99" s="22"/>
      <c r="X99" s="22"/>
      <c r="Y99" s="22"/>
      <c r="Z99" s="22"/>
      <c r="AA99" s="22"/>
      <c r="AB99" s="22">
        <v>0</v>
      </c>
      <c r="AC99" s="22"/>
      <c r="AD99" s="22"/>
      <c r="AE99" s="22"/>
      <c r="AF99" s="22"/>
      <c r="AG99" s="22"/>
      <c r="AH99" s="22"/>
      <c r="AI99" s="120"/>
      <c r="AJ99" s="13">
        <v>0</v>
      </c>
    </row>
    <row r="100" spans="1:37" s="101" customFormat="1" ht="100" customHeight="1" x14ac:dyDescent="0.35">
      <c r="A100" s="28">
        <v>91</v>
      </c>
      <c r="B100" s="76" t="s">
        <v>465</v>
      </c>
      <c r="C100" s="77" t="s">
        <v>353</v>
      </c>
      <c r="D100" s="77" t="s">
        <v>325</v>
      </c>
      <c r="E100" s="76" t="s">
        <v>471</v>
      </c>
      <c r="F100" s="121" t="s">
        <v>617</v>
      </c>
      <c r="G100" s="121" t="s">
        <v>642</v>
      </c>
      <c r="H100" s="76" t="s">
        <v>58</v>
      </c>
      <c r="I100" s="94" t="s">
        <v>618</v>
      </c>
      <c r="J100" s="88" t="s">
        <v>185</v>
      </c>
      <c r="K100" s="98" t="s">
        <v>619</v>
      </c>
      <c r="L100" s="88" t="s">
        <v>619</v>
      </c>
      <c r="M100" s="88" t="s">
        <v>620</v>
      </c>
      <c r="N100" s="88" t="s">
        <v>621</v>
      </c>
      <c r="O100" s="88" t="s">
        <v>622</v>
      </c>
      <c r="P100" s="88" t="s">
        <v>3</v>
      </c>
      <c r="Q100" s="89">
        <v>1</v>
      </c>
      <c r="R100" s="90">
        <v>1</v>
      </c>
      <c r="S100" s="88" t="s">
        <v>150</v>
      </c>
      <c r="T100" s="90">
        <v>1</v>
      </c>
      <c r="U100" s="90">
        <v>1</v>
      </c>
      <c r="V100" s="9"/>
      <c r="W100" s="22"/>
      <c r="X100" s="22"/>
      <c r="Y100" s="22"/>
      <c r="Z100" s="22"/>
      <c r="AA100" s="22"/>
      <c r="AB100" s="22">
        <v>1</v>
      </c>
      <c r="AC100" s="22"/>
      <c r="AD100" s="22"/>
      <c r="AE100" s="22"/>
      <c r="AF100" s="22"/>
      <c r="AG100" s="22"/>
      <c r="AH100" s="22"/>
      <c r="AI100" s="120"/>
      <c r="AJ100" s="13">
        <f>+AB100</f>
        <v>1</v>
      </c>
    </row>
    <row r="101" spans="1:37" s="15" customFormat="1" ht="94.5" customHeight="1" x14ac:dyDescent="0.35">
      <c r="A101" s="28">
        <v>84</v>
      </c>
      <c r="B101" s="76" t="s">
        <v>493</v>
      </c>
      <c r="C101" s="77" t="s">
        <v>635</v>
      </c>
      <c r="D101" s="77" t="s">
        <v>544</v>
      </c>
      <c r="E101" s="76" t="s">
        <v>307</v>
      </c>
      <c r="F101" s="99" t="s">
        <v>545</v>
      </c>
      <c r="G101" s="99" t="s">
        <v>638</v>
      </c>
      <c r="H101" s="76" t="s">
        <v>58</v>
      </c>
      <c r="I101" s="94" t="s">
        <v>546</v>
      </c>
      <c r="J101" s="88" t="s">
        <v>547</v>
      </c>
      <c r="K101" s="98" t="s">
        <v>606</v>
      </c>
      <c r="L101" s="88" t="s">
        <v>548</v>
      </c>
      <c r="M101" s="88" t="s">
        <v>549</v>
      </c>
      <c r="N101" s="88" t="s">
        <v>138</v>
      </c>
      <c r="O101" s="88" t="s">
        <v>550</v>
      </c>
      <c r="P101" s="88" t="s">
        <v>0</v>
      </c>
      <c r="Q101" s="89">
        <v>1</v>
      </c>
      <c r="R101" s="90">
        <v>1</v>
      </c>
      <c r="S101" s="88" t="s">
        <v>150</v>
      </c>
      <c r="T101" s="90">
        <v>1</v>
      </c>
      <c r="U101" s="90">
        <v>1</v>
      </c>
      <c r="V101" s="9"/>
      <c r="W101" s="22"/>
      <c r="X101" s="22"/>
      <c r="Y101" s="22"/>
      <c r="Z101" s="22"/>
      <c r="AA101" s="22"/>
      <c r="AB101" s="22"/>
      <c r="AC101" s="22"/>
      <c r="AD101" s="22"/>
      <c r="AE101" s="22"/>
      <c r="AF101" s="22"/>
      <c r="AG101" s="22"/>
      <c r="AH101" s="22"/>
      <c r="AI101" s="120"/>
      <c r="AJ101" s="13">
        <v>0</v>
      </c>
    </row>
    <row r="102" spans="1:37" s="101" customFormat="1" ht="42" customHeight="1" x14ac:dyDescent="0.35">
      <c r="A102" s="4"/>
      <c r="B102" s="103"/>
      <c r="C102" s="104"/>
      <c r="D102" s="104"/>
      <c r="E102" s="103"/>
      <c r="F102" s="105"/>
      <c r="G102" s="105"/>
      <c r="H102" s="103"/>
      <c r="I102" s="106"/>
      <c r="J102" s="107"/>
      <c r="K102" s="107"/>
      <c r="L102" s="107"/>
      <c r="M102" s="107"/>
      <c r="N102" s="107"/>
      <c r="O102" s="107"/>
      <c r="P102" s="107"/>
      <c r="Q102" s="108"/>
      <c r="R102" s="109"/>
      <c r="S102" s="107"/>
      <c r="T102" s="110"/>
      <c r="U102" s="110"/>
      <c r="V102" s="9"/>
      <c r="W102" s="123"/>
      <c r="X102" s="123"/>
      <c r="Y102" s="123"/>
      <c r="Z102" s="123"/>
      <c r="AA102" s="123"/>
      <c r="AB102" s="123"/>
      <c r="AC102" s="123"/>
      <c r="AD102" s="123"/>
      <c r="AE102" s="124"/>
      <c r="AF102" s="124"/>
      <c r="AG102" s="124"/>
      <c r="AH102" s="124"/>
      <c r="AJ102" s="111"/>
    </row>
    <row r="103" spans="1:37" ht="24.75" customHeight="1" x14ac:dyDescent="0.35">
      <c r="A103" s="168"/>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9" t="s">
        <v>75</v>
      </c>
      <c r="AF103" s="169"/>
      <c r="AG103" s="169"/>
      <c r="AH103" s="169"/>
      <c r="AI103" s="170"/>
      <c r="AJ103" s="171">
        <f>+AVERAGE(AJ12:AJ101)</f>
        <v>0.88349309242971275</v>
      </c>
    </row>
    <row r="104" spans="1:37" x14ac:dyDescent="0.35">
      <c r="A104" s="168"/>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70"/>
      <c r="AF104" s="170"/>
      <c r="AG104" s="170"/>
      <c r="AH104" s="170"/>
      <c r="AI104" s="170"/>
      <c r="AJ104" s="172"/>
    </row>
  </sheetData>
  <sheetProtection password="8020" sheet="1" objects="1" scenarios="1"/>
  <autoFilter ref="A11:AJ101">
    <sortState ref="A12:AJ102">
      <sortCondition ref="F11:F103"/>
    </sortState>
  </autoFilter>
  <mergeCells count="17">
    <mergeCell ref="AE1:AJ1"/>
    <mergeCell ref="AD4:AJ4"/>
    <mergeCell ref="AD5:AJ5"/>
    <mergeCell ref="A2:AB8"/>
    <mergeCell ref="AC2:AJ3"/>
    <mergeCell ref="AC7:AJ8"/>
    <mergeCell ref="F1:AD1"/>
    <mergeCell ref="A1:E1"/>
    <mergeCell ref="A103:AD104"/>
    <mergeCell ref="AE103:AH104"/>
    <mergeCell ref="AJ103:AJ104"/>
    <mergeCell ref="AI103:AI104"/>
    <mergeCell ref="AD6:AJ6"/>
    <mergeCell ref="AI9:AJ9"/>
    <mergeCell ref="A9:U9"/>
    <mergeCell ref="A10:AJ10"/>
    <mergeCell ref="W9:AH9"/>
  </mergeCells>
  <conditionalFormatting sqref="AB22 AB26 AB41:AB42 AB52 W14:AH14 AA62:AB62">
    <cfRule type="cellIs" dxfId="240" priority="361" operator="lessThanOrEqual">
      <formula>79%</formula>
    </cfRule>
    <cfRule type="cellIs" dxfId="239" priority="362" operator="greaterThanOrEqual">
      <formula>80%</formula>
    </cfRule>
  </conditionalFormatting>
  <conditionalFormatting sqref="W65:AH65">
    <cfRule type="cellIs" dxfId="238" priority="354" operator="lessThan">
      <formula>91%</formula>
    </cfRule>
    <cfRule type="cellIs" dxfId="237" priority="355" operator="greaterThan">
      <formula>92%</formula>
    </cfRule>
  </conditionalFormatting>
  <conditionalFormatting sqref="W22:AA22 W55:AA56 AC22:AH22 AC55:AH56 W60:AH61">
    <cfRule type="cellIs" dxfId="236" priority="352" operator="lessThan">
      <formula>94%</formula>
    </cfRule>
    <cfRule type="cellIs" dxfId="235" priority="353" operator="greaterThan">
      <formula>95%</formula>
    </cfRule>
  </conditionalFormatting>
  <conditionalFormatting sqref="W19:AH19 W24:AA24 W26:AA26 W53:AA53 W57:AH58 W43:AA43 AC26:AH27 AC24:AD24 AC43:AH43 AC53:AH53 W36:AH37 W27:X27 Z27:AA27 AF24:AH24 W30:AH30">
    <cfRule type="cellIs" dxfId="234" priority="350" operator="lessThanOrEqual">
      <formula>90%</formula>
    </cfRule>
    <cfRule type="cellIs" dxfId="233" priority="351" operator="greaterThanOrEqual">
      <formula>100%</formula>
    </cfRule>
  </conditionalFormatting>
  <conditionalFormatting sqref="W44:AH44 W51:AH51">
    <cfRule type="cellIs" dxfId="232" priority="345" operator="lessThan">
      <formula>75%</formula>
    </cfRule>
    <cfRule type="cellIs" dxfId="231" priority="346" operator="greaterThan">
      <formula>90%</formula>
    </cfRule>
  </conditionalFormatting>
  <conditionalFormatting sqref="W44:AH44">
    <cfRule type="cellIs" dxfId="230" priority="344" operator="between">
      <formula>75%</formula>
      <formula>90%</formula>
    </cfRule>
  </conditionalFormatting>
  <conditionalFormatting sqref="W15:AH15 W23:AH23 W50:AH50 W48:AH48 AB24:AB25 AB43 AB53 AB27 W34:AH34 AB55:AB56">
    <cfRule type="cellIs" dxfId="229" priority="342" operator="lessThan">
      <formula>99%</formula>
    </cfRule>
    <cfRule type="cellIs" dxfId="228" priority="343" operator="greaterThan">
      <formula>79%</formula>
    </cfRule>
  </conditionalFormatting>
  <conditionalFormatting sqref="W62:Z62 AC62:AG62">
    <cfRule type="cellIs" dxfId="227" priority="340" operator="lessThan">
      <formula>75</formula>
    </cfRule>
    <cfRule type="cellIs" dxfId="226" priority="341" operator="greaterThan">
      <formula>74</formula>
    </cfRule>
  </conditionalFormatting>
  <conditionalFormatting sqref="W39:AA39 AC39:AH39">
    <cfRule type="cellIs" dxfId="225" priority="338" operator="lessThan">
      <formula>0.7</formula>
    </cfRule>
    <cfRule type="cellIs" dxfId="224" priority="339" operator="greaterThan">
      <formula>0.69</formula>
    </cfRule>
  </conditionalFormatting>
  <conditionalFormatting sqref="W59:AH59">
    <cfRule type="cellIs" dxfId="223" priority="336" operator="lessThan">
      <formula>60%</formula>
    </cfRule>
    <cfRule type="cellIs" dxfId="222" priority="337" operator="greaterThan">
      <formula>59%</formula>
    </cfRule>
  </conditionalFormatting>
  <conditionalFormatting sqref="W20:AH20">
    <cfRule type="cellIs" dxfId="221" priority="335" operator="between">
      <formula>0</formula>
      <formula>57</formula>
    </cfRule>
  </conditionalFormatting>
  <conditionalFormatting sqref="W20:AH20">
    <cfRule type="cellIs" dxfId="220" priority="334" operator="greaterThan">
      <formula>58</formula>
    </cfRule>
  </conditionalFormatting>
  <conditionalFormatting sqref="W41:AA41 AC41:AH41">
    <cfRule type="cellIs" dxfId="219" priority="332" operator="lessThan">
      <formula>0.5</formula>
    </cfRule>
    <cfRule type="cellIs" dxfId="218" priority="333" operator="greaterThan">
      <formula>0.49</formula>
    </cfRule>
  </conditionalFormatting>
  <conditionalFormatting sqref="W42:AA42 AC42:AH42">
    <cfRule type="cellIs" dxfId="217" priority="329" operator="between">
      <formula>0.45</formula>
      <formula>0.49</formula>
    </cfRule>
    <cfRule type="cellIs" dxfId="216" priority="330" operator="lessThan">
      <formula>0.45</formula>
    </cfRule>
    <cfRule type="cellIs" dxfId="215" priority="331" operator="greaterThan">
      <formula>0.49</formula>
    </cfRule>
  </conditionalFormatting>
  <conditionalFormatting sqref="W17:Z17 AC17:AH17">
    <cfRule type="cellIs" dxfId="214" priority="325" operator="greaterThan">
      <formula>30</formula>
    </cfRule>
    <cfRule type="cellIs" dxfId="213" priority="326" operator="lessThan">
      <formula>31</formula>
    </cfRule>
  </conditionalFormatting>
  <conditionalFormatting sqref="W52:AA52 AC52:AH52">
    <cfRule type="cellIs" dxfId="212" priority="323" operator="lessThan">
      <formula>0.28</formula>
    </cfRule>
    <cfRule type="cellIs" dxfId="211" priority="324" operator="greaterThan">
      <formula>0.27</formula>
    </cfRule>
  </conditionalFormatting>
  <conditionalFormatting sqref="W18:AA18">
    <cfRule type="cellIs" dxfId="210" priority="321" operator="greaterThan">
      <formula>10</formula>
    </cfRule>
    <cfRule type="cellIs" dxfId="209" priority="322" operator="lessThan">
      <formula>11</formula>
    </cfRule>
  </conditionalFormatting>
  <conditionalFormatting sqref="W13:AH13 W40:AH40">
    <cfRule type="cellIs" dxfId="208" priority="319" operator="lessThan">
      <formula>0.03</formula>
    </cfRule>
    <cfRule type="cellIs" dxfId="207" priority="320" operator="greaterThan">
      <formula>0.029</formula>
    </cfRule>
  </conditionalFormatting>
  <conditionalFormatting sqref="W31:AA31 AC31:AH31">
    <cfRule type="cellIs" dxfId="206" priority="317" operator="lessThan">
      <formula>2</formula>
    </cfRule>
    <cfRule type="cellIs" dxfId="205" priority="318" operator="greaterThan">
      <formula>1.9</formula>
    </cfRule>
  </conditionalFormatting>
  <conditionalFormatting sqref="W16:AH16">
    <cfRule type="cellIs" dxfId="204" priority="313" operator="lessThan">
      <formula>1</formula>
    </cfRule>
    <cfRule type="cellIs" dxfId="203" priority="314" operator="between">
      <formula>0.9</formula>
      <formula>10</formula>
    </cfRule>
  </conditionalFormatting>
  <conditionalFormatting sqref="W32:AA32">
    <cfRule type="cellIs" dxfId="202" priority="311" operator="lessThan">
      <formula>0.01</formula>
    </cfRule>
    <cfRule type="cellIs" dxfId="201" priority="312" operator="greaterThan">
      <formula>0.009</formula>
    </cfRule>
  </conditionalFormatting>
  <conditionalFormatting sqref="AC38:AH38">
    <cfRule type="cellIs" dxfId="200" priority="309" operator="lessThan">
      <formula>0.06</formula>
    </cfRule>
    <cfRule type="cellIs" dxfId="199" priority="310" operator="greaterThan">
      <formula>0.05</formula>
    </cfRule>
  </conditionalFormatting>
  <conditionalFormatting sqref="W17:Z17 AC17:AH17">
    <cfRule type="cellIs" dxfId="198" priority="299" operator="between">
      <formula>-1</formula>
      <formula>0</formula>
    </cfRule>
  </conditionalFormatting>
  <conditionalFormatting sqref="W18:AA18">
    <cfRule type="cellIs" dxfId="197" priority="298" operator="between">
      <formula>-1</formula>
      <formula>0</formula>
    </cfRule>
  </conditionalFormatting>
  <conditionalFormatting sqref="W20:AH20">
    <cfRule type="cellIs" dxfId="196" priority="297" operator="between">
      <formula>-1</formula>
      <formula>0</formula>
    </cfRule>
  </conditionalFormatting>
  <conditionalFormatting sqref="AC38:AH38">
    <cfRule type="cellIs" dxfId="195" priority="296" operator="between">
      <formula>-1</formula>
      <formula>0</formula>
    </cfRule>
  </conditionalFormatting>
  <conditionalFormatting sqref="W48:AH48">
    <cfRule type="cellIs" dxfId="194" priority="293" operator="greaterThan">
      <formula>80%</formula>
    </cfRule>
  </conditionalFormatting>
  <conditionalFormatting sqref="W48:AH48">
    <cfRule type="cellIs" dxfId="193" priority="287" operator="between">
      <formula>80%</formula>
      <formula>99%</formula>
    </cfRule>
  </conditionalFormatting>
  <conditionalFormatting sqref="W38">
    <cfRule type="containsBlanks" dxfId="192" priority="286">
      <formula>LEN(TRIM(W38))=0</formula>
    </cfRule>
  </conditionalFormatting>
  <conditionalFormatting sqref="W38">
    <cfRule type="cellIs" dxfId="191" priority="284" operator="lessThan">
      <formula>90</formula>
    </cfRule>
    <cfRule type="cellIs" dxfId="190" priority="285" operator="greaterThan">
      <formula>89</formula>
    </cfRule>
  </conditionalFormatting>
  <conditionalFormatting sqref="W38">
    <cfRule type="cellIs" dxfId="189" priority="282" operator="lessThan">
      <formula>0.06</formula>
    </cfRule>
    <cfRule type="cellIs" dxfId="188" priority="283" operator="greaterThan">
      <formula>0.05</formula>
    </cfRule>
  </conditionalFormatting>
  <conditionalFormatting sqref="W38">
    <cfRule type="cellIs" dxfId="187" priority="281" operator="between">
      <formula>-1</formula>
      <formula>0</formula>
    </cfRule>
  </conditionalFormatting>
  <conditionalFormatting sqref="W39:AA39 AC39:AH39">
    <cfRule type="cellIs" dxfId="186" priority="276" operator="between">
      <formula>0.71</formula>
      <formula>0.99</formula>
    </cfRule>
  </conditionalFormatting>
  <conditionalFormatting sqref="W47:AA47 AC47:AD47 AF47:AH47">
    <cfRule type="cellIs" dxfId="185" priority="274" operator="greaterThan">
      <formula>1%</formula>
    </cfRule>
    <cfRule type="cellIs" dxfId="184" priority="275" operator="lessThan">
      <formula>0.9%</formula>
    </cfRule>
  </conditionalFormatting>
  <conditionalFormatting sqref="Y47">
    <cfRule type="cellIs" dxfId="183" priority="273" operator="lessThan">
      <formula>0.009</formula>
    </cfRule>
  </conditionalFormatting>
  <conditionalFormatting sqref="W49:AA49 AC49:AH49">
    <cfRule type="cellIs" dxfId="182" priority="270" operator="between">
      <formula>0.8</formula>
      <formula>0.99</formula>
    </cfRule>
    <cfRule type="cellIs" dxfId="181" priority="271" operator="greaterThanOrEqual">
      <formula>1</formula>
    </cfRule>
    <cfRule type="cellIs" dxfId="180" priority="272" operator="lessThan">
      <formula>0.89</formula>
    </cfRule>
  </conditionalFormatting>
  <conditionalFormatting sqref="W54:AA54 AC54:AD54 AF54:AG54">
    <cfRule type="cellIs" dxfId="179" priority="267" operator="between">
      <formula>0.9</formula>
      <formula>0.99</formula>
    </cfRule>
    <cfRule type="cellIs" dxfId="178" priority="268" operator="greaterThanOrEqual">
      <formula>1</formula>
    </cfRule>
    <cfRule type="cellIs" dxfId="177" priority="269" operator="lessThan">
      <formula>0.89</formula>
    </cfRule>
  </conditionalFormatting>
  <conditionalFormatting sqref="W25:AA25 AC25:AH25">
    <cfRule type="cellIs" dxfId="176" priority="265" operator="greaterThan">
      <formula>0.91</formula>
    </cfRule>
    <cfRule type="cellIs" dxfId="175" priority="266" operator="lessThanOrEqual">
      <formula>0.89</formula>
    </cfRule>
  </conditionalFormatting>
  <conditionalFormatting sqref="W35:AH35">
    <cfRule type="cellIs" dxfId="174" priority="263" operator="greaterThanOrEqual">
      <formula>0.9</formula>
    </cfRule>
    <cfRule type="cellIs" dxfId="173" priority="264" operator="lessThanOrEqual">
      <formula>0.89</formula>
    </cfRule>
  </conditionalFormatting>
  <conditionalFormatting sqref="W28:AH28">
    <cfRule type="cellIs" dxfId="172" priority="255" operator="lessThanOrEqual">
      <formula>0.99</formula>
    </cfRule>
    <cfRule type="cellIs" dxfId="171" priority="256" operator="greaterThanOrEqual">
      <formula>100%</formula>
    </cfRule>
  </conditionalFormatting>
  <conditionalFormatting sqref="W33:AA33 AC33:AH33">
    <cfRule type="cellIs" dxfId="170" priority="253" operator="lessThan">
      <formula>0.01</formula>
    </cfRule>
    <cfRule type="cellIs" dxfId="169" priority="254" operator="greaterThan">
      <formula>0.009</formula>
    </cfRule>
  </conditionalFormatting>
  <conditionalFormatting sqref="AB39">
    <cfRule type="cellIs" dxfId="168" priority="210" operator="lessThan">
      <formula>0.7</formula>
    </cfRule>
    <cfRule type="cellIs" dxfId="167" priority="211" operator="greaterThan">
      <formula>0.69</formula>
    </cfRule>
  </conditionalFormatting>
  <conditionalFormatting sqref="AB39">
    <cfRule type="cellIs" dxfId="166" priority="209" operator="between">
      <formula>0.71</formula>
      <formula>0.99</formula>
    </cfRule>
  </conditionalFormatting>
  <conditionalFormatting sqref="AB47">
    <cfRule type="cellIs" dxfId="165" priority="207" operator="greaterThan">
      <formula>1%</formula>
    </cfRule>
    <cfRule type="cellIs" dxfId="164" priority="208" operator="lessThan">
      <formula>0.9%</formula>
    </cfRule>
  </conditionalFormatting>
  <conditionalFormatting sqref="AB47">
    <cfRule type="cellIs" dxfId="163" priority="206" operator="lessThan">
      <formula>0.009</formula>
    </cfRule>
  </conditionalFormatting>
  <conditionalFormatting sqref="X38:AB38">
    <cfRule type="containsBlanks" dxfId="162" priority="205">
      <formula>LEN(TRIM(X38))=0</formula>
    </cfRule>
  </conditionalFormatting>
  <conditionalFormatting sqref="X38:AB38">
    <cfRule type="cellIs" dxfId="161" priority="203" operator="lessThan">
      <formula>90</formula>
    </cfRule>
    <cfRule type="cellIs" dxfId="160" priority="204" operator="greaterThan">
      <formula>89</formula>
    </cfRule>
  </conditionalFormatting>
  <conditionalFormatting sqref="X38:AB38">
    <cfRule type="cellIs" dxfId="159" priority="201" operator="lessThan">
      <formula>0.06</formula>
    </cfRule>
    <cfRule type="cellIs" dxfId="158" priority="202" operator="greaterThan">
      <formula>0.05</formula>
    </cfRule>
  </conditionalFormatting>
  <conditionalFormatting sqref="X38:AB38">
    <cfRule type="cellIs" dxfId="157" priority="200" operator="between">
      <formula>-1</formula>
      <formula>0</formula>
    </cfRule>
  </conditionalFormatting>
  <conditionalFormatting sqref="W65">
    <cfRule type="cellIs" dxfId="156" priority="185" operator="between">
      <formula>0.93</formula>
      <formula>0.99</formula>
    </cfRule>
  </conditionalFormatting>
  <conditionalFormatting sqref="X65:AD65">
    <cfRule type="cellIs" dxfId="155" priority="184" operator="between">
      <formula>0.93</formula>
      <formula>0.99</formula>
    </cfRule>
  </conditionalFormatting>
  <conditionalFormatting sqref="AE65:AH65">
    <cfRule type="cellIs" dxfId="154" priority="183" operator="between">
      <formula>0.93</formula>
      <formula>0.99</formula>
    </cfRule>
  </conditionalFormatting>
  <conditionalFormatting sqref="X65:AH65">
    <cfRule type="cellIs" dxfId="153" priority="182" operator="between">
      <formula>0.93</formula>
      <formula>0.99</formula>
    </cfRule>
  </conditionalFormatting>
  <conditionalFormatting sqref="Y27">
    <cfRule type="cellIs" dxfId="152" priority="171" operator="greaterThan">
      <formula>0.91</formula>
    </cfRule>
    <cfRule type="cellIs" dxfId="151" priority="172" operator="lessThanOrEqual">
      <formula>0.89</formula>
    </cfRule>
  </conditionalFormatting>
  <conditionalFormatting sqref="AB49">
    <cfRule type="cellIs" dxfId="150" priority="168" operator="between">
      <formula>0.8</formula>
      <formula>0.99</formula>
    </cfRule>
    <cfRule type="cellIs" dxfId="149" priority="169" operator="greaterThanOrEqual">
      <formula>1</formula>
    </cfRule>
    <cfRule type="cellIs" dxfId="148" priority="170" operator="lessThan">
      <formula>0.89</formula>
    </cfRule>
  </conditionalFormatting>
  <conditionalFormatting sqref="W12">
    <cfRule type="cellIs" dxfId="147" priority="165" operator="between">
      <formula>0.9</formula>
      <formula>0.99</formula>
    </cfRule>
    <cfRule type="cellIs" dxfId="146" priority="166" operator="greaterThanOrEqual">
      <formula>1</formula>
    </cfRule>
    <cfRule type="cellIs" dxfId="145" priority="167" operator="lessThanOrEqual">
      <formula>0.89</formula>
    </cfRule>
  </conditionalFormatting>
  <conditionalFormatting sqref="X12:AH12">
    <cfRule type="cellIs" dxfId="144" priority="162" operator="between">
      <formula>0.9</formula>
      <formula>0.99</formula>
    </cfRule>
    <cfRule type="cellIs" dxfId="143" priority="163" operator="greaterThanOrEqual">
      <formula>1</formula>
    </cfRule>
    <cfRule type="cellIs" dxfId="142" priority="164" operator="lessThanOrEqual">
      <formula>0.89</formula>
    </cfRule>
  </conditionalFormatting>
  <conditionalFormatting sqref="AB42">
    <cfRule type="cellIs" dxfId="141" priority="161" operator="between">
      <formula>0.8</formula>
      <formula>1</formula>
    </cfRule>
  </conditionalFormatting>
  <conditionalFormatting sqref="W63:AH64">
    <cfRule type="cellIs" dxfId="140" priority="159" operator="lessThanOrEqual">
      <formula>32.24%</formula>
    </cfRule>
    <cfRule type="cellIs" dxfId="139" priority="160" operator="greaterThanOrEqual">
      <formula>32.25%</formula>
    </cfRule>
  </conditionalFormatting>
  <conditionalFormatting sqref="AE24">
    <cfRule type="cellIs" dxfId="138" priority="157" operator="lessThan">
      <formula>99%</formula>
    </cfRule>
    <cfRule type="cellIs" dxfId="137" priority="158" operator="greaterThan">
      <formula>79%</formula>
    </cfRule>
  </conditionalFormatting>
  <conditionalFormatting sqref="AE47">
    <cfRule type="cellIs" dxfId="136" priority="155" operator="greaterThan">
      <formula>1%</formula>
    </cfRule>
    <cfRule type="cellIs" dxfId="135" priority="156" operator="lessThan">
      <formula>0.9%</formula>
    </cfRule>
  </conditionalFormatting>
  <conditionalFormatting sqref="AE47">
    <cfRule type="cellIs" dxfId="134" priority="154" operator="lessThan">
      <formula>0.009</formula>
    </cfRule>
  </conditionalFormatting>
  <conditionalFormatting sqref="AB54">
    <cfRule type="cellIs" dxfId="133" priority="149" operator="between">
      <formula>0.76</formula>
      <formula>0.99</formula>
    </cfRule>
    <cfRule type="cellIs" dxfId="132" priority="150" operator="greaterThanOrEqual">
      <formula>1</formula>
    </cfRule>
    <cfRule type="cellIs" dxfId="131" priority="151" operator="lessThan">
      <formula>0.759</formula>
    </cfRule>
  </conditionalFormatting>
  <conditionalFormatting sqref="AE54">
    <cfRule type="cellIs" dxfId="130" priority="143" operator="between">
      <formula>0.76</formula>
      <formula>0.99</formula>
    </cfRule>
    <cfRule type="cellIs" dxfId="129" priority="144" operator="greaterThanOrEqual">
      <formula>1</formula>
    </cfRule>
    <cfRule type="cellIs" dxfId="128" priority="145" operator="lessThan">
      <formula>0.759</formula>
    </cfRule>
  </conditionalFormatting>
  <conditionalFormatting sqref="AH54">
    <cfRule type="cellIs" dxfId="127" priority="140" operator="between">
      <formula>0.76</formula>
      <formula>0.99</formula>
    </cfRule>
    <cfRule type="cellIs" dxfId="126" priority="141" operator="greaterThanOrEqual">
      <formula>1</formula>
    </cfRule>
    <cfRule type="cellIs" dxfId="125" priority="142" operator="lessThan">
      <formula>0.759</formula>
    </cfRule>
  </conditionalFormatting>
  <conditionalFormatting sqref="AA62:AB62">
    <cfRule type="cellIs" dxfId="124" priority="139" operator="between">
      <formula>0.75</formula>
      <formula>0.99</formula>
    </cfRule>
  </conditionalFormatting>
  <conditionalFormatting sqref="AH62">
    <cfRule type="cellIs" dxfId="123" priority="137" operator="lessThanOrEqual">
      <formula>74%</formula>
    </cfRule>
    <cfRule type="cellIs" dxfId="122" priority="138" operator="greaterThanOrEqual">
      <formula>1</formula>
    </cfRule>
  </conditionalFormatting>
  <conditionalFormatting sqref="AH62">
    <cfRule type="cellIs" dxfId="121" priority="136" operator="between">
      <formula>0.75</formula>
      <formula>0.99</formula>
    </cfRule>
  </conditionalFormatting>
  <conditionalFormatting sqref="W14">
    <cfRule type="cellIs" dxfId="120" priority="130" operator="between">
      <formula>0.1</formula>
      <formula>1.99</formula>
    </cfRule>
  </conditionalFormatting>
  <conditionalFormatting sqref="X14:AH14">
    <cfRule type="cellIs" dxfId="119" priority="129" operator="between">
      <formula>0.1</formula>
      <formula>1.99</formula>
    </cfRule>
  </conditionalFormatting>
  <conditionalFormatting sqref="W21">
    <cfRule type="cellIs" dxfId="118" priority="127" operator="greaterThanOrEqual">
      <formula>2%</formula>
    </cfRule>
    <cfRule type="cellIs" dxfId="117" priority="128" operator="lessThanOrEqual">
      <formula>0</formula>
    </cfRule>
  </conditionalFormatting>
  <conditionalFormatting sqref="W21">
    <cfRule type="cellIs" dxfId="116" priority="126" operator="between">
      <formula>0.1</formula>
      <formula>1.99</formula>
    </cfRule>
  </conditionalFormatting>
  <conditionalFormatting sqref="AC21:AH21">
    <cfRule type="cellIs" dxfId="115" priority="124" operator="greaterThanOrEqual">
      <formula>2%</formula>
    </cfRule>
    <cfRule type="cellIs" dxfId="114" priority="125" operator="lessThanOrEqual">
      <formula>0</formula>
    </cfRule>
  </conditionalFormatting>
  <conditionalFormatting sqref="AC21:AH21">
    <cfRule type="cellIs" dxfId="113" priority="123" operator="between">
      <formula>0.1</formula>
      <formula>1.99</formula>
    </cfRule>
  </conditionalFormatting>
  <conditionalFormatting sqref="X21">
    <cfRule type="cellIs" dxfId="112" priority="121" operator="greaterThanOrEqual">
      <formula>2%</formula>
    </cfRule>
    <cfRule type="cellIs" dxfId="111" priority="122" operator="lessThanOrEqual">
      <formula>0</formula>
    </cfRule>
  </conditionalFormatting>
  <conditionalFormatting sqref="X21">
    <cfRule type="cellIs" dxfId="110" priority="120" operator="between">
      <formula>0.1</formula>
      <formula>1.99</formula>
    </cfRule>
  </conditionalFormatting>
  <conditionalFormatting sqref="Y21">
    <cfRule type="cellIs" dxfId="109" priority="118" operator="greaterThanOrEqual">
      <formula>2%</formula>
    </cfRule>
    <cfRule type="cellIs" dxfId="108" priority="119" operator="lessThanOrEqual">
      <formula>0</formula>
    </cfRule>
  </conditionalFormatting>
  <conditionalFormatting sqref="Y21">
    <cfRule type="cellIs" dxfId="107" priority="117" operator="between">
      <formula>0.1</formula>
      <formula>1.99</formula>
    </cfRule>
  </conditionalFormatting>
  <conditionalFormatting sqref="Z21">
    <cfRule type="cellIs" dxfId="106" priority="115" operator="greaterThanOrEqual">
      <formula>2%</formula>
    </cfRule>
    <cfRule type="cellIs" dxfId="105" priority="116" operator="lessThanOrEqual">
      <formula>0</formula>
    </cfRule>
  </conditionalFormatting>
  <conditionalFormatting sqref="Z21">
    <cfRule type="cellIs" dxfId="104" priority="114" operator="between">
      <formula>0.1</formula>
      <formula>1.99</formula>
    </cfRule>
  </conditionalFormatting>
  <conditionalFormatting sqref="AA21">
    <cfRule type="cellIs" dxfId="103" priority="112" operator="greaterThanOrEqual">
      <formula>2%</formula>
    </cfRule>
    <cfRule type="cellIs" dxfId="102" priority="113" operator="lessThanOrEqual">
      <formula>0</formula>
    </cfRule>
  </conditionalFormatting>
  <conditionalFormatting sqref="AA21">
    <cfRule type="cellIs" dxfId="101" priority="111" operator="between">
      <formula>0.1</formula>
      <formula>1.99</formula>
    </cfRule>
  </conditionalFormatting>
  <conditionalFormatting sqref="AB21">
    <cfRule type="cellIs" dxfId="100" priority="109" operator="greaterThanOrEqual">
      <formula>2%</formula>
    </cfRule>
    <cfRule type="cellIs" dxfId="99" priority="110" operator="lessThanOrEqual">
      <formula>0</formula>
    </cfRule>
  </conditionalFormatting>
  <conditionalFormatting sqref="AB21">
    <cfRule type="cellIs" dxfId="98" priority="108" operator="between">
      <formula>0.1</formula>
      <formula>1.99</formula>
    </cfRule>
  </conditionalFormatting>
  <conditionalFormatting sqref="W29">
    <cfRule type="cellIs" dxfId="97" priority="106" operator="greaterThanOrEqual">
      <formula>9%</formula>
    </cfRule>
    <cfRule type="cellIs" dxfId="96" priority="107" operator="lessThanOrEqual">
      <formula>0</formula>
    </cfRule>
  </conditionalFormatting>
  <conditionalFormatting sqref="W29">
    <cfRule type="cellIs" dxfId="95" priority="105" operator="between">
      <formula>0.1</formula>
      <formula>9.99</formula>
    </cfRule>
  </conditionalFormatting>
  <conditionalFormatting sqref="X29:AH29">
    <cfRule type="cellIs" dxfId="94" priority="103" operator="greaterThanOrEqual">
      <formula>9%</formula>
    </cfRule>
    <cfRule type="cellIs" dxfId="93" priority="104" operator="lessThanOrEqual">
      <formula>0</formula>
    </cfRule>
  </conditionalFormatting>
  <conditionalFormatting sqref="X29:AH29">
    <cfRule type="cellIs" dxfId="92" priority="102" operator="between">
      <formula>0.1</formula>
      <formula>9.99</formula>
    </cfRule>
  </conditionalFormatting>
  <conditionalFormatting sqref="W66:AH68">
    <cfRule type="cellIs" dxfId="91" priority="100" operator="lessThan">
      <formula>91%</formula>
    </cfRule>
    <cfRule type="cellIs" dxfId="90" priority="101" operator="greaterThan">
      <formula>92%</formula>
    </cfRule>
  </conditionalFormatting>
  <conditionalFormatting sqref="W66:AH68">
    <cfRule type="cellIs" dxfId="89" priority="99" operator="between">
      <formula>0.93</formula>
      <formula>0.99</formula>
    </cfRule>
  </conditionalFormatting>
  <conditionalFormatting sqref="X69">
    <cfRule type="cellIs" dxfId="88" priority="97" operator="greaterThanOrEqual">
      <formula>0.1</formula>
    </cfRule>
    <cfRule type="cellIs" dxfId="87" priority="98" operator="lessThanOrEqual">
      <formula>0</formula>
    </cfRule>
  </conditionalFormatting>
  <conditionalFormatting sqref="Y69:AH69">
    <cfRule type="cellIs" dxfId="86" priority="95" operator="greaterThanOrEqual">
      <formula>0.1</formula>
    </cfRule>
    <cfRule type="cellIs" dxfId="85" priority="96" operator="lessThanOrEqual">
      <formula>0</formula>
    </cfRule>
  </conditionalFormatting>
  <conditionalFormatting sqref="W69">
    <cfRule type="cellIs" dxfId="84" priority="93" operator="greaterThanOrEqual">
      <formula>0.1</formula>
    </cfRule>
    <cfRule type="cellIs" dxfId="83" priority="94" operator="lessThanOrEqual">
      <formula>0</formula>
    </cfRule>
  </conditionalFormatting>
  <conditionalFormatting sqref="W70:AH70">
    <cfRule type="cellIs" dxfId="82" priority="91" operator="lessThan">
      <formula>0.99</formula>
    </cfRule>
    <cfRule type="cellIs" dxfId="81" priority="92" operator="greaterThanOrEqual">
      <formula>1</formula>
    </cfRule>
  </conditionalFormatting>
  <conditionalFormatting sqref="W73">
    <cfRule type="cellIs" dxfId="80" priority="89" operator="lessThanOrEqual">
      <formula>0.91</formula>
    </cfRule>
    <cfRule type="cellIs" dxfId="79" priority="90" operator="greaterThanOrEqual">
      <formula>0.95</formula>
    </cfRule>
  </conditionalFormatting>
  <conditionalFormatting sqref="X73:AH73">
    <cfRule type="cellIs" dxfId="78" priority="87" operator="lessThanOrEqual">
      <formula>0.91</formula>
    </cfRule>
    <cfRule type="cellIs" dxfId="77" priority="88" operator="greaterThanOrEqual">
      <formula>0.95</formula>
    </cfRule>
  </conditionalFormatting>
  <conditionalFormatting sqref="W74:AH74">
    <cfRule type="cellIs" dxfId="76" priority="85" operator="lessThanOrEqual">
      <formula>0.91</formula>
    </cfRule>
    <cfRule type="cellIs" dxfId="75" priority="86" operator="greaterThanOrEqual">
      <formula>0.95</formula>
    </cfRule>
  </conditionalFormatting>
  <conditionalFormatting sqref="W75">
    <cfRule type="cellIs" dxfId="74" priority="82" operator="between">
      <formula>0.2</formula>
      <formula>24.9</formula>
    </cfRule>
    <cfRule type="cellIs" dxfId="73" priority="83" operator="lessThan">
      <formula>19</formula>
    </cfRule>
    <cfRule type="cellIs" dxfId="72" priority="84" operator="greaterThanOrEqual">
      <formula>0.25</formula>
    </cfRule>
  </conditionalFormatting>
  <conditionalFormatting sqref="X75:AH75">
    <cfRule type="cellIs" dxfId="71" priority="80" operator="lessThan">
      <formula>0.3224</formula>
    </cfRule>
    <cfRule type="cellIs" dxfId="70" priority="81" operator="greaterThanOrEqual">
      <formula>32.25%</formula>
    </cfRule>
  </conditionalFormatting>
  <conditionalFormatting sqref="W76">
    <cfRule type="cellIs" dxfId="69" priority="77" operator="lessThan">
      <formula>0.79</formula>
    </cfRule>
    <cfRule type="cellIs" dxfId="68" priority="78" operator="greaterThanOrEqual">
      <formula>0.8</formula>
    </cfRule>
  </conditionalFormatting>
  <conditionalFormatting sqref="X76:AH76">
    <cfRule type="cellIs" dxfId="67" priority="75" operator="lessThan">
      <formula>0.79</formula>
    </cfRule>
    <cfRule type="cellIs" dxfId="66" priority="76" operator="greaterThanOrEqual">
      <formula>0.8</formula>
    </cfRule>
  </conditionalFormatting>
  <conditionalFormatting sqref="W77">
    <cfRule type="cellIs" dxfId="65" priority="72" operator="between">
      <formula>0.2</formula>
      <formula>24.9</formula>
    </cfRule>
    <cfRule type="cellIs" dxfId="64" priority="73" operator="lessThan">
      <formula>19</formula>
    </cfRule>
    <cfRule type="cellIs" dxfId="63" priority="74" operator="greaterThanOrEqual">
      <formula>0.25</formula>
    </cfRule>
  </conditionalFormatting>
  <conditionalFormatting sqref="X77:AH77">
    <cfRule type="cellIs" dxfId="62" priority="70" operator="lessThan">
      <formula>39%</formula>
    </cfRule>
    <cfRule type="cellIs" dxfId="61" priority="71" operator="greaterThanOrEqual">
      <formula>40%</formula>
    </cfRule>
  </conditionalFormatting>
  <conditionalFormatting sqref="W78">
    <cfRule type="cellIs" dxfId="60" priority="67" operator="lessThanOrEqual">
      <formula>0.89</formula>
    </cfRule>
    <cfRule type="cellIs" dxfId="59" priority="68" operator="greaterThanOrEqual">
      <formula>0.9</formula>
    </cfRule>
  </conditionalFormatting>
  <conditionalFormatting sqref="X78:AH78">
    <cfRule type="cellIs" dxfId="58" priority="65" operator="lessThanOrEqual">
      <formula>0.89</formula>
    </cfRule>
    <cfRule type="cellIs" dxfId="57" priority="66" operator="greaterThanOrEqual">
      <formula>0.9</formula>
    </cfRule>
  </conditionalFormatting>
  <conditionalFormatting sqref="W79">
    <cfRule type="cellIs" dxfId="56" priority="63" operator="lessThan">
      <formula>0.74</formula>
    </cfRule>
    <cfRule type="cellIs" dxfId="55" priority="64" operator="greaterThanOrEqual">
      <formula>1</formula>
    </cfRule>
  </conditionalFormatting>
  <conditionalFormatting sqref="X79:AH79">
    <cfRule type="cellIs" dxfId="54" priority="61" operator="lessThan">
      <formula>0.74</formula>
    </cfRule>
    <cfRule type="cellIs" dxfId="53" priority="62" operator="greaterThanOrEqual">
      <formula>1</formula>
    </cfRule>
  </conditionalFormatting>
  <conditionalFormatting sqref="W81">
    <cfRule type="cellIs" dxfId="52" priority="52" operator="between">
      <formula>0.96</formula>
      <formula>0.99</formula>
    </cfRule>
    <cfRule type="cellIs" dxfId="51" priority="53" operator="greaterThanOrEqual">
      <formula>1</formula>
    </cfRule>
    <cfRule type="cellIs" dxfId="50" priority="54" operator="lessThanOrEqual">
      <formula>0.95</formula>
    </cfRule>
  </conditionalFormatting>
  <conditionalFormatting sqref="X81:AH81">
    <cfRule type="cellIs" dxfId="49" priority="49" operator="between">
      <formula>0.96</formula>
      <formula>0.99</formula>
    </cfRule>
    <cfRule type="cellIs" dxfId="48" priority="50" operator="greaterThanOrEqual">
      <formula>1</formula>
    </cfRule>
    <cfRule type="cellIs" dxfId="47" priority="51" operator="lessThanOrEqual">
      <formula>0.95</formula>
    </cfRule>
  </conditionalFormatting>
  <conditionalFormatting sqref="W83:AH100">
    <cfRule type="cellIs" dxfId="46" priority="46" operator="between">
      <formula>0.96</formula>
      <formula>0.99</formula>
    </cfRule>
    <cfRule type="cellIs" dxfId="45" priority="47" operator="greaterThanOrEqual">
      <formula>1</formula>
    </cfRule>
    <cfRule type="cellIs" dxfId="44" priority="48" operator="lessThanOrEqual">
      <formula>0.95</formula>
    </cfRule>
  </conditionalFormatting>
  <conditionalFormatting sqref="AB85">
    <cfRule type="cellIs" dxfId="43" priority="45" operator="between">
      <formula>0.81</formula>
      <formula>0.99</formula>
    </cfRule>
  </conditionalFormatting>
  <conditionalFormatting sqref="W45">
    <cfRule type="cellIs" dxfId="42" priority="43" operator="lessThanOrEqual">
      <formula>0.99</formula>
    </cfRule>
    <cfRule type="cellIs" dxfId="41" priority="44" operator="greaterThanOrEqual">
      <formula>1</formula>
    </cfRule>
  </conditionalFormatting>
  <conditionalFormatting sqref="X45:AH45">
    <cfRule type="cellIs" dxfId="40" priority="41" operator="lessThanOrEqual">
      <formula>0.99</formula>
    </cfRule>
    <cfRule type="cellIs" dxfId="39" priority="42" operator="greaterThanOrEqual">
      <formula>1</formula>
    </cfRule>
  </conditionalFormatting>
  <conditionalFormatting sqref="W46">
    <cfRule type="cellIs" dxfId="38" priority="39" operator="greaterThanOrEqual">
      <formula>230</formula>
    </cfRule>
    <cfRule type="cellIs" dxfId="37" priority="40" operator="lessThanOrEqual">
      <formula>180</formula>
    </cfRule>
  </conditionalFormatting>
  <conditionalFormatting sqref="X46:AH46">
    <cfRule type="cellIs" dxfId="36" priority="37" operator="greaterThanOrEqual">
      <formula>230</formula>
    </cfRule>
    <cfRule type="cellIs" dxfId="35" priority="38" operator="lessThanOrEqual">
      <formula>180</formula>
    </cfRule>
  </conditionalFormatting>
  <conditionalFormatting sqref="AB80">
    <cfRule type="cellIs" dxfId="34" priority="34" operator="between">
      <formula>0.8</formula>
      <formula>0.99</formula>
    </cfRule>
    <cfRule type="cellIs" dxfId="33" priority="35" operator="lessThanOrEqual">
      <formula>0.79</formula>
    </cfRule>
    <cfRule type="cellIs" dxfId="32" priority="36" operator="greaterThanOrEqual">
      <formula>1</formula>
    </cfRule>
  </conditionalFormatting>
  <conditionalFormatting sqref="W80:AA80">
    <cfRule type="cellIs" dxfId="31" priority="31" operator="between">
      <formula>0.8</formula>
      <formula>0.99</formula>
    </cfRule>
    <cfRule type="cellIs" dxfId="30" priority="32" operator="lessThanOrEqual">
      <formula>0.79</formula>
    </cfRule>
    <cfRule type="cellIs" dxfId="29" priority="33" operator="greaterThanOrEqual">
      <formula>1</formula>
    </cfRule>
  </conditionalFormatting>
  <conditionalFormatting sqref="AC80:AH80">
    <cfRule type="cellIs" dxfId="28" priority="28" operator="between">
      <formula>0.8</formula>
      <formula>0.99</formula>
    </cfRule>
    <cfRule type="cellIs" dxfId="27" priority="29" operator="lessThanOrEqual">
      <formula>0.79</formula>
    </cfRule>
    <cfRule type="cellIs" dxfId="26" priority="30" operator="greaterThanOrEqual">
      <formula>1</formula>
    </cfRule>
  </conditionalFormatting>
  <conditionalFormatting sqref="AB18">
    <cfRule type="cellIs" dxfId="25" priority="25" operator="between">
      <formula>90%</formula>
      <formula>99%</formula>
    </cfRule>
    <cfRule type="cellIs" dxfId="24" priority="26" operator="lessThanOrEqual">
      <formula>89</formula>
    </cfRule>
    <cfRule type="cellIs" dxfId="23" priority="27" operator="greaterThanOrEqual">
      <formula>100</formula>
    </cfRule>
  </conditionalFormatting>
  <conditionalFormatting sqref="AC18:AH18">
    <cfRule type="cellIs" dxfId="22" priority="22" operator="between">
      <formula>90</formula>
      <formula>99</formula>
    </cfRule>
    <cfRule type="cellIs" dxfId="21" priority="23" operator="lessThanOrEqual">
      <formula>89</formula>
    </cfRule>
    <cfRule type="cellIs" dxfId="20" priority="24" operator="greaterThanOrEqual">
      <formula>100</formula>
    </cfRule>
  </conditionalFormatting>
  <conditionalFormatting sqref="AB32">
    <cfRule type="cellIs" dxfId="19" priority="19" operator="between">
      <formula>0.62</formula>
      <formula>0.74</formula>
    </cfRule>
    <cfRule type="cellIs" dxfId="18" priority="20" operator="lessThanOrEqual">
      <formula>0.619</formula>
    </cfRule>
    <cfRule type="cellIs" dxfId="17" priority="21" operator="greaterThanOrEqual">
      <formula>0.75</formula>
    </cfRule>
  </conditionalFormatting>
  <conditionalFormatting sqref="AC32:AH32">
    <cfRule type="cellIs" dxfId="16" priority="16" operator="between">
      <formula>0.62</formula>
      <formula>0.74</formula>
    </cfRule>
    <cfRule type="cellIs" dxfId="15" priority="17" operator="lessThanOrEqual">
      <formula>0.619</formula>
    </cfRule>
    <cfRule type="cellIs" dxfId="14" priority="18" operator="greaterThanOrEqual">
      <formula>0.75</formula>
    </cfRule>
  </conditionalFormatting>
  <conditionalFormatting sqref="AB33">
    <cfRule type="cellIs" dxfId="13" priority="14" operator="lessThanOrEqual">
      <formula>14.9</formula>
    </cfRule>
    <cfRule type="cellIs" dxfId="12" priority="15" operator="greaterThanOrEqual">
      <formula>15</formula>
    </cfRule>
  </conditionalFormatting>
  <conditionalFormatting sqref="AB31">
    <cfRule type="cellIs" dxfId="11" priority="12" operator="lessThanOrEqual">
      <formula>79%</formula>
    </cfRule>
    <cfRule type="cellIs" dxfId="10" priority="13" operator="greaterThanOrEqual">
      <formula>100%</formula>
    </cfRule>
  </conditionalFormatting>
  <conditionalFormatting sqref="W72:AH72">
    <cfRule type="cellIs" dxfId="9" priority="10" operator="lessThanOrEqual">
      <formula>0.39</formula>
    </cfRule>
    <cfRule type="cellIs" dxfId="8" priority="11" operator="greaterThanOrEqual">
      <formula>0.4</formula>
    </cfRule>
  </conditionalFormatting>
  <conditionalFormatting sqref="AA17:AB17">
    <cfRule type="cellIs" dxfId="7" priority="7" operator="lessThanOrEqual">
      <formula>0.004</formula>
    </cfRule>
    <cfRule type="cellIs" dxfId="6" priority="9" operator="greaterThanOrEqual">
      <formula>0.0049</formula>
    </cfRule>
  </conditionalFormatting>
  <conditionalFormatting sqref="W71:AH71">
    <cfRule type="cellIs" dxfId="5" priority="5" operator="lessThan">
      <formula>0.99</formula>
    </cfRule>
    <cfRule type="cellIs" dxfId="4" priority="6" operator="greaterThanOrEqual">
      <formula>1</formula>
    </cfRule>
  </conditionalFormatting>
  <conditionalFormatting sqref="W82:AH82">
    <cfRule type="cellIs" dxfId="3" priority="3" operator="lessThan">
      <formula>0.99</formula>
    </cfRule>
    <cfRule type="cellIs" dxfId="2" priority="4" operator="greaterThanOrEqual">
      <formula>1</formula>
    </cfRule>
  </conditionalFormatting>
  <conditionalFormatting sqref="W101:AH101">
    <cfRule type="cellIs" dxfId="1" priority="1" operator="lessThan">
      <formula>0.99</formula>
    </cfRule>
    <cfRule type="cellIs" dxfId="0" priority="2" operator="greaterThanOrEqual">
      <formula>1</formula>
    </cfRule>
  </conditionalFormatting>
  <pageMargins left="0.7" right="0.7" top="0.75" bottom="0.75" header="0.3" footer="0.3"/>
  <pageSetup scale="1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8"/>
  <sheetViews>
    <sheetView showGridLines="0" workbookViewId="0">
      <selection activeCell="A7" sqref="A7"/>
    </sheetView>
  </sheetViews>
  <sheetFormatPr baseColWidth="10" defaultRowHeight="14.5" x14ac:dyDescent="0.35"/>
  <cols>
    <col min="1" max="1" width="11.453125" style="115"/>
    <col min="2" max="2" width="13.81640625" style="115" customWidth="1"/>
    <col min="3" max="3" width="96" bestFit="1" customWidth="1"/>
  </cols>
  <sheetData>
    <row r="1" spans="1:3" ht="15" x14ac:dyDescent="0.25">
      <c r="A1" s="189" t="s">
        <v>623</v>
      </c>
      <c r="B1" s="189"/>
      <c r="C1" s="189"/>
    </row>
    <row r="2" spans="1:3" x14ac:dyDescent="0.35">
      <c r="A2" s="114" t="s">
        <v>624</v>
      </c>
      <c r="B2" s="114" t="s">
        <v>625</v>
      </c>
      <c r="C2" s="113" t="s">
        <v>626</v>
      </c>
    </row>
    <row r="3" spans="1:3" x14ac:dyDescent="0.35">
      <c r="A3" s="49">
        <v>0</v>
      </c>
      <c r="B3" s="116">
        <v>44331</v>
      </c>
      <c r="C3" s="112" t="s">
        <v>627</v>
      </c>
    </row>
    <row r="4" spans="1:3" x14ac:dyDescent="0.35">
      <c r="A4" s="49">
        <v>1</v>
      </c>
      <c r="B4" s="116">
        <v>44377</v>
      </c>
      <c r="C4" s="112" t="s">
        <v>629</v>
      </c>
    </row>
    <row r="5" spans="1:3" x14ac:dyDescent="0.35">
      <c r="A5" s="49">
        <v>2</v>
      </c>
      <c r="B5" s="116">
        <v>44414</v>
      </c>
      <c r="C5" s="112" t="s">
        <v>628</v>
      </c>
    </row>
    <row r="6" spans="1:3" x14ac:dyDescent="0.35">
      <c r="A6" s="49">
        <v>2</v>
      </c>
      <c r="B6" s="116">
        <v>44417</v>
      </c>
      <c r="C6" s="112" t="s">
        <v>647</v>
      </c>
    </row>
    <row r="7" spans="1:3" ht="15" x14ac:dyDescent="0.25">
      <c r="A7" s="49"/>
      <c r="B7" s="116"/>
      <c r="C7" s="112"/>
    </row>
    <row r="8" spans="1:3" ht="15" x14ac:dyDescent="0.25">
      <c r="A8" s="49"/>
      <c r="B8" s="116"/>
      <c r="C8" s="112"/>
    </row>
  </sheetData>
  <sheetProtection password="8020" sheet="1" objects="1" scenarios="1"/>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56"/>
  <sheetViews>
    <sheetView topLeftCell="A2" zoomScale="70" zoomScaleNormal="70" workbookViewId="0">
      <selection activeCell="B10" sqref="B10"/>
    </sheetView>
  </sheetViews>
  <sheetFormatPr baseColWidth="10" defaultColWidth="11.453125" defaultRowHeight="14" zeroHeight="1" x14ac:dyDescent="0.35"/>
  <cols>
    <col min="1" max="1" width="3" style="39" customWidth="1"/>
    <col min="2" max="2" width="48.7265625" style="30" customWidth="1"/>
    <col min="3" max="3" width="17" style="39" customWidth="1"/>
    <col min="4" max="4" width="18.453125" style="39" customWidth="1"/>
    <col min="5" max="5" width="19" style="39" customWidth="1"/>
    <col min="6" max="6" width="30.54296875" style="40" customWidth="1"/>
    <col min="7" max="16384" width="11.453125" style="39"/>
  </cols>
  <sheetData>
    <row r="1" spans="2:6" ht="14.25" x14ac:dyDescent="0.25"/>
    <row r="2" spans="2:6" ht="55.5" customHeight="1" x14ac:dyDescent="0.35">
      <c r="B2" s="192" t="s">
        <v>106</v>
      </c>
      <c r="C2" s="192"/>
      <c r="D2" s="192"/>
      <c r="E2" s="192"/>
      <c r="F2" s="192"/>
    </row>
    <row r="3" spans="2:6" ht="10.5" customHeight="1" x14ac:dyDescent="0.25">
      <c r="B3" s="193"/>
      <c r="C3" s="193"/>
      <c r="D3" s="193"/>
      <c r="E3" s="193"/>
      <c r="F3" s="193"/>
    </row>
    <row r="4" spans="2:6" ht="20.149999999999999" customHeight="1" x14ac:dyDescent="0.25">
      <c r="B4" s="62" t="s">
        <v>84</v>
      </c>
      <c r="C4" s="194">
        <v>44347</v>
      </c>
      <c r="D4" s="194"/>
      <c r="E4" s="194"/>
      <c r="F4" s="194"/>
    </row>
    <row r="5" spans="2:6" ht="20.149999999999999" customHeight="1" x14ac:dyDescent="0.25">
      <c r="B5" s="62" t="s">
        <v>83</v>
      </c>
      <c r="C5" s="194">
        <v>44365</v>
      </c>
      <c r="D5" s="194"/>
      <c r="E5" s="194"/>
      <c r="F5" s="194"/>
    </row>
    <row r="6" spans="2:6" ht="20.149999999999999" customHeight="1" x14ac:dyDescent="0.25">
      <c r="B6" s="62" t="s">
        <v>79</v>
      </c>
      <c r="C6" s="195" t="s">
        <v>3</v>
      </c>
      <c r="D6" s="195"/>
      <c r="E6" s="195"/>
      <c r="F6" s="195"/>
    </row>
    <row r="7" spans="2:6" ht="11.25" customHeight="1" x14ac:dyDescent="0.25">
      <c r="B7" s="196"/>
      <c r="C7" s="196"/>
      <c r="D7" s="196"/>
      <c r="E7" s="196"/>
      <c r="F7" s="196"/>
    </row>
    <row r="8" spans="2:6" ht="23.25" customHeight="1" x14ac:dyDescent="0.35">
      <c r="B8" s="190" t="s">
        <v>14</v>
      </c>
      <c r="C8" s="191" t="s">
        <v>64</v>
      </c>
      <c r="D8" s="191"/>
      <c r="E8" s="191"/>
      <c r="F8" s="190" t="s">
        <v>81</v>
      </c>
    </row>
    <row r="9" spans="2:6" ht="45.75" customHeight="1" x14ac:dyDescent="0.35">
      <c r="B9" s="190"/>
      <c r="C9" s="63" t="s">
        <v>80</v>
      </c>
      <c r="D9" s="64" t="s">
        <v>85</v>
      </c>
      <c r="E9" s="65" t="s">
        <v>107</v>
      </c>
      <c r="F9" s="190"/>
    </row>
    <row r="10" spans="2:6" ht="30" customHeight="1" x14ac:dyDescent="0.25">
      <c r="B10" s="75" t="s">
        <v>108</v>
      </c>
      <c r="C10" s="66" t="s">
        <v>82</v>
      </c>
      <c r="D10" s="68"/>
      <c r="E10" s="69"/>
      <c r="F10" s="67"/>
    </row>
    <row r="11" spans="2:6" ht="30" customHeight="1" x14ac:dyDescent="0.25">
      <c r="B11" s="75" t="s">
        <v>109</v>
      </c>
      <c r="C11" s="66" t="s">
        <v>82</v>
      </c>
      <c r="D11" s="70"/>
      <c r="E11" s="69"/>
      <c r="F11" s="67"/>
    </row>
    <row r="12" spans="2:6" ht="30" customHeight="1" x14ac:dyDescent="0.25">
      <c r="B12" s="75" t="s">
        <v>110</v>
      </c>
      <c r="C12" s="66" t="s">
        <v>82</v>
      </c>
      <c r="D12" s="68"/>
      <c r="E12" s="69"/>
      <c r="F12" s="67"/>
    </row>
    <row r="13" spans="2:6" ht="30" customHeight="1" x14ac:dyDescent="0.25">
      <c r="B13" s="75" t="s">
        <v>112</v>
      </c>
      <c r="C13" s="66" t="s">
        <v>82</v>
      </c>
      <c r="D13" s="68"/>
      <c r="E13" s="73"/>
      <c r="F13" s="67"/>
    </row>
    <row r="14" spans="2:6" ht="30" customHeight="1" x14ac:dyDescent="0.25">
      <c r="B14" s="75" t="s">
        <v>113</v>
      </c>
      <c r="C14" s="66" t="s">
        <v>82</v>
      </c>
      <c r="D14" s="68"/>
      <c r="E14" s="73"/>
      <c r="F14" s="67"/>
    </row>
    <row r="15" spans="2:6" ht="30" customHeight="1" x14ac:dyDescent="0.35">
      <c r="B15" s="75" t="s">
        <v>114</v>
      </c>
      <c r="C15" s="66" t="s">
        <v>82</v>
      </c>
      <c r="D15" s="68"/>
      <c r="E15" s="73"/>
      <c r="F15" s="67"/>
    </row>
    <row r="16" spans="2:6" ht="30" customHeight="1" x14ac:dyDescent="0.25">
      <c r="B16" s="75" t="s">
        <v>119</v>
      </c>
      <c r="C16" s="66" t="s">
        <v>82</v>
      </c>
      <c r="D16" s="68"/>
      <c r="E16" s="73"/>
      <c r="F16" s="67"/>
    </row>
    <row r="17" spans="2:6" ht="30" customHeight="1" x14ac:dyDescent="0.35">
      <c r="B17" s="75" t="s">
        <v>118</v>
      </c>
      <c r="C17" s="66" t="s">
        <v>82</v>
      </c>
      <c r="D17" s="68"/>
      <c r="E17" s="73"/>
      <c r="F17" s="67"/>
    </row>
    <row r="18" spans="2:6" ht="14.25" x14ac:dyDescent="0.25"/>
    <row r="19" spans="2:6" x14ac:dyDescent="0.35"/>
    <row r="20" spans="2:6" x14ac:dyDescent="0.35">
      <c r="B20" s="71" t="s">
        <v>97</v>
      </c>
      <c r="C20" s="72">
        <v>8</v>
      </c>
      <c r="D20" s="72">
        <v>0</v>
      </c>
      <c r="E20" s="72">
        <v>0</v>
      </c>
    </row>
    <row r="21" spans="2:6" x14ac:dyDescent="0.35"/>
    <row r="22" spans="2:6" x14ac:dyDescent="0.35"/>
    <row r="23" spans="2:6" x14ac:dyDescent="0.35"/>
    <row r="24" spans="2:6" x14ac:dyDescent="0.35"/>
    <row r="25" spans="2:6" x14ac:dyDescent="0.35"/>
    <row r="26" spans="2:6" x14ac:dyDescent="0.35"/>
    <row r="27" spans="2:6" x14ac:dyDescent="0.35"/>
    <row r="28" spans="2:6" x14ac:dyDescent="0.35"/>
    <row r="29" spans="2:6" x14ac:dyDescent="0.35"/>
    <row r="30" spans="2:6" x14ac:dyDescent="0.35"/>
    <row r="31" spans="2:6" x14ac:dyDescent="0.35"/>
    <row r="32" spans="2: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sheetData>
  <mergeCells count="9">
    <mergeCell ref="B8:B9"/>
    <mergeCell ref="C8:E8"/>
    <mergeCell ref="F8:F9"/>
    <mergeCell ref="B2:F2"/>
    <mergeCell ref="B3:F3"/>
    <mergeCell ref="C4:F4"/>
    <mergeCell ref="C5:F5"/>
    <mergeCell ref="C6:F6"/>
    <mergeCell ref="B7:F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88"/>
  <sheetViews>
    <sheetView workbookViewId="0">
      <selection activeCell="B47" sqref="B47"/>
    </sheetView>
  </sheetViews>
  <sheetFormatPr baseColWidth="10" defaultColWidth="11.453125" defaultRowHeight="14" zeroHeight="1" x14ac:dyDescent="0.35"/>
  <cols>
    <col min="1" max="1" width="3" style="39" customWidth="1"/>
    <col min="2" max="2" width="48.7265625" style="30" customWidth="1"/>
    <col min="3" max="3" width="17" style="39" customWidth="1"/>
    <col min="4" max="4" width="18.453125" style="39" customWidth="1"/>
    <col min="5" max="5" width="19" style="39" customWidth="1"/>
    <col min="6" max="6" width="30.54296875" style="40" customWidth="1"/>
    <col min="7" max="16384" width="11.453125" style="39"/>
  </cols>
  <sheetData>
    <row r="1" spans="2:6" ht="14.25" x14ac:dyDescent="0.25"/>
    <row r="2" spans="2:6" ht="55.5" customHeight="1" x14ac:dyDescent="0.35">
      <c r="B2" s="192" t="s">
        <v>106</v>
      </c>
      <c r="C2" s="192"/>
      <c r="D2" s="192"/>
      <c r="E2" s="192"/>
      <c r="F2" s="192"/>
    </row>
    <row r="3" spans="2:6" ht="10.5" customHeight="1" x14ac:dyDescent="0.25">
      <c r="B3" s="193"/>
      <c r="C3" s="193"/>
      <c r="D3" s="193"/>
      <c r="E3" s="193"/>
      <c r="F3" s="193"/>
    </row>
    <row r="4" spans="2:6" ht="20.149999999999999" customHeight="1" x14ac:dyDescent="0.25">
      <c r="B4" s="62" t="s">
        <v>84</v>
      </c>
      <c r="C4" s="194">
        <v>44377</v>
      </c>
      <c r="D4" s="194"/>
      <c r="E4" s="194"/>
      <c r="F4" s="194"/>
    </row>
    <row r="5" spans="2:6" ht="20.149999999999999" customHeight="1" x14ac:dyDescent="0.25">
      <c r="B5" s="62" t="s">
        <v>83</v>
      </c>
      <c r="C5" s="194">
        <v>44393</v>
      </c>
      <c r="D5" s="194"/>
      <c r="E5" s="194"/>
      <c r="F5" s="194"/>
    </row>
    <row r="6" spans="2:6" ht="20.149999999999999" customHeight="1" x14ac:dyDescent="0.25">
      <c r="B6" s="62" t="s">
        <v>79</v>
      </c>
      <c r="C6" s="195" t="s">
        <v>593</v>
      </c>
      <c r="D6" s="195"/>
      <c r="E6" s="195"/>
      <c r="F6" s="195"/>
    </row>
    <row r="7" spans="2:6" ht="11.25" customHeight="1" x14ac:dyDescent="0.25">
      <c r="B7" s="196"/>
      <c r="C7" s="196"/>
      <c r="D7" s="196"/>
      <c r="E7" s="196"/>
      <c r="F7" s="196"/>
    </row>
    <row r="8" spans="2:6" ht="23.25" customHeight="1" x14ac:dyDescent="0.35">
      <c r="B8" s="190" t="s">
        <v>14</v>
      </c>
      <c r="C8" s="191" t="s">
        <v>64</v>
      </c>
      <c r="D8" s="191"/>
      <c r="E8" s="191"/>
      <c r="F8" s="190" t="s">
        <v>81</v>
      </c>
    </row>
    <row r="9" spans="2:6" ht="45.75" customHeight="1" x14ac:dyDescent="0.35">
      <c r="B9" s="190"/>
      <c r="C9" s="63" t="s">
        <v>80</v>
      </c>
      <c r="D9" s="64" t="s">
        <v>85</v>
      </c>
      <c r="E9" s="65" t="s">
        <v>107</v>
      </c>
      <c r="F9" s="190"/>
    </row>
    <row r="10" spans="2:6" ht="30" customHeight="1" x14ac:dyDescent="0.25">
      <c r="B10" s="75" t="s">
        <v>132</v>
      </c>
      <c r="C10" s="86" t="s">
        <v>82</v>
      </c>
      <c r="D10" s="68"/>
      <c r="E10" s="69"/>
      <c r="F10" s="67" t="s">
        <v>609</v>
      </c>
    </row>
    <row r="11" spans="2:6" ht="30" customHeight="1" x14ac:dyDescent="0.25">
      <c r="B11" s="75" t="s">
        <v>161</v>
      </c>
      <c r="C11" s="66" t="s">
        <v>82</v>
      </c>
      <c r="D11" s="70"/>
      <c r="E11" s="69"/>
      <c r="F11" s="67" t="s">
        <v>609</v>
      </c>
    </row>
    <row r="12" spans="2:6" ht="30" customHeight="1" x14ac:dyDescent="0.25">
      <c r="B12" s="75" t="s">
        <v>174</v>
      </c>
      <c r="C12" s="66" t="s">
        <v>82</v>
      </c>
      <c r="D12" s="68"/>
      <c r="E12" s="69"/>
      <c r="F12" s="67" t="s">
        <v>597</v>
      </c>
    </row>
    <row r="13" spans="2:6" ht="30" customHeight="1" x14ac:dyDescent="0.25">
      <c r="B13" s="75" t="s">
        <v>110</v>
      </c>
      <c r="C13" s="66" t="s">
        <v>594</v>
      </c>
      <c r="D13" s="68"/>
      <c r="E13" s="73"/>
      <c r="F13" s="67" t="s">
        <v>595</v>
      </c>
    </row>
    <row r="14" spans="2:6" ht="30" customHeight="1" x14ac:dyDescent="0.35">
      <c r="B14" s="75" t="s">
        <v>236</v>
      </c>
      <c r="C14" s="66" t="s">
        <v>594</v>
      </c>
      <c r="D14" s="68"/>
      <c r="E14" s="73"/>
      <c r="F14" s="67" t="s">
        <v>596</v>
      </c>
    </row>
    <row r="15" spans="2:6" ht="30" customHeight="1" x14ac:dyDescent="0.35">
      <c r="B15" s="75" t="s">
        <v>243</v>
      </c>
      <c r="C15" s="66" t="s">
        <v>594</v>
      </c>
      <c r="D15" s="68"/>
      <c r="E15" s="73"/>
      <c r="F15" s="67" t="s">
        <v>597</v>
      </c>
    </row>
    <row r="16" spans="2:6" ht="30" customHeight="1" x14ac:dyDescent="0.35">
      <c r="B16" s="75" t="s">
        <v>252</v>
      </c>
      <c r="C16" s="66" t="s">
        <v>594</v>
      </c>
      <c r="D16" s="68"/>
      <c r="E16" s="73"/>
      <c r="F16" s="67" t="s">
        <v>598</v>
      </c>
    </row>
    <row r="17" spans="2:6" ht="30" customHeight="1" x14ac:dyDescent="0.35">
      <c r="B17" s="75" t="s">
        <v>259</v>
      </c>
      <c r="C17" s="66" t="s">
        <v>594</v>
      </c>
      <c r="D17" s="68"/>
      <c r="E17" s="73"/>
      <c r="F17" s="67" t="s">
        <v>596</v>
      </c>
    </row>
    <row r="18" spans="2:6" ht="30" customHeight="1" x14ac:dyDescent="0.35">
      <c r="B18" s="75" t="s">
        <v>29</v>
      </c>
      <c r="C18" s="66" t="s">
        <v>594</v>
      </c>
      <c r="D18" s="68"/>
      <c r="E18" s="73"/>
      <c r="F18" s="67" t="s">
        <v>599</v>
      </c>
    </row>
    <row r="19" spans="2:6" ht="30" customHeight="1" x14ac:dyDescent="0.35">
      <c r="B19" s="75" t="s">
        <v>275</v>
      </c>
      <c r="C19" s="66" t="s">
        <v>594</v>
      </c>
      <c r="D19" s="68"/>
      <c r="E19" s="73"/>
      <c r="F19" s="67" t="s">
        <v>596</v>
      </c>
    </row>
    <row r="20" spans="2:6" ht="30" customHeight="1" x14ac:dyDescent="0.35">
      <c r="B20" s="75" t="s">
        <v>9</v>
      </c>
      <c r="C20" s="66" t="s">
        <v>594</v>
      </c>
      <c r="D20" s="68"/>
      <c r="E20" s="73"/>
      <c r="F20" s="67" t="s">
        <v>596</v>
      </c>
    </row>
    <row r="21" spans="2:6" ht="30" customHeight="1" x14ac:dyDescent="0.35">
      <c r="B21" s="75" t="s">
        <v>8</v>
      </c>
      <c r="C21" s="66" t="s">
        <v>594</v>
      </c>
      <c r="D21" s="68"/>
      <c r="E21" s="73"/>
      <c r="F21" s="67" t="s">
        <v>596</v>
      </c>
    </row>
    <row r="22" spans="2:6" ht="30" customHeight="1" x14ac:dyDescent="0.35">
      <c r="B22" s="75" t="s">
        <v>308</v>
      </c>
      <c r="C22" s="66" t="s">
        <v>594</v>
      </c>
      <c r="D22" s="68"/>
      <c r="E22" s="73"/>
      <c r="F22" s="67" t="s">
        <v>596</v>
      </c>
    </row>
    <row r="23" spans="2:6" ht="30" customHeight="1" x14ac:dyDescent="0.35">
      <c r="B23" s="75" t="s">
        <v>312</v>
      </c>
      <c r="C23" s="66" t="s">
        <v>594</v>
      </c>
      <c r="D23" s="68"/>
      <c r="E23" s="73"/>
      <c r="F23" s="67" t="s">
        <v>596</v>
      </c>
    </row>
    <row r="24" spans="2:6" ht="30" customHeight="1" x14ac:dyDescent="0.35">
      <c r="B24" s="75" t="s">
        <v>316</v>
      </c>
      <c r="C24" s="66" t="s">
        <v>594</v>
      </c>
      <c r="D24" s="68"/>
      <c r="E24" s="73"/>
      <c r="F24" s="67" t="s">
        <v>598</v>
      </c>
    </row>
    <row r="25" spans="2:6" ht="30" customHeight="1" x14ac:dyDescent="0.35">
      <c r="B25" s="75" t="s">
        <v>111</v>
      </c>
      <c r="C25" s="66" t="s">
        <v>594</v>
      </c>
      <c r="D25" s="68"/>
      <c r="E25" s="73"/>
      <c r="F25" s="67" t="s">
        <v>599</v>
      </c>
    </row>
    <row r="26" spans="2:6" ht="30" customHeight="1" x14ac:dyDescent="0.35">
      <c r="B26" s="75" t="s">
        <v>370</v>
      </c>
      <c r="C26" s="66" t="s">
        <v>594</v>
      </c>
      <c r="D26" s="68"/>
      <c r="E26" s="73"/>
      <c r="F26" s="67" t="s">
        <v>597</v>
      </c>
    </row>
    <row r="27" spans="2:6" ht="30" customHeight="1" x14ac:dyDescent="0.35">
      <c r="B27" s="75" t="s">
        <v>112</v>
      </c>
      <c r="C27" s="66" t="s">
        <v>594</v>
      </c>
      <c r="D27" s="68"/>
      <c r="E27" s="73"/>
      <c r="F27" s="67" t="s">
        <v>601</v>
      </c>
    </row>
    <row r="28" spans="2:6" ht="30" customHeight="1" x14ac:dyDescent="0.35">
      <c r="B28" s="75" t="s">
        <v>113</v>
      </c>
      <c r="C28" s="66" t="s">
        <v>594</v>
      </c>
      <c r="D28" s="68"/>
      <c r="E28" s="73"/>
      <c r="F28" s="67" t="s">
        <v>601</v>
      </c>
    </row>
    <row r="29" spans="2:6" ht="30" customHeight="1" x14ac:dyDescent="0.35">
      <c r="B29" s="75" t="s">
        <v>119</v>
      </c>
      <c r="C29" s="66" t="s">
        <v>594</v>
      </c>
      <c r="D29" s="68"/>
      <c r="E29" s="73"/>
      <c r="F29" s="67" t="s">
        <v>601</v>
      </c>
    </row>
    <row r="30" spans="2:6" ht="37.5" x14ac:dyDescent="0.35">
      <c r="B30" s="75" t="s">
        <v>117</v>
      </c>
      <c r="C30" s="66"/>
      <c r="D30" s="70">
        <v>0.01</v>
      </c>
      <c r="E30" s="73"/>
      <c r="F30" s="67" t="s">
        <v>602</v>
      </c>
    </row>
    <row r="31" spans="2:6" ht="30" customHeight="1" x14ac:dyDescent="0.35">
      <c r="B31" s="75" t="s">
        <v>603</v>
      </c>
      <c r="C31" s="66" t="s">
        <v>594</v>
      </c>
      <c r="D31" s="68"/>
      <c r="E31" s="73"/>
      <c r="F31" s="67" t="s">
        <v>604</v>
      </c>
    </row>
    <row r="32" spans="2:6" ht="30" customHeight="1" x14ac:dyDescent="0.35">
      <c r="B32" s="75" t="s">
        <v>612</v>
      </c>
      <c r="C32" s="66" t="s">
        <v>594</v>
      </c>
      <c r="D32" s="68"/>
      <c r="E32" s="73"/>
      <c r="F32" s="67" t="s">
        <v>597</v>
      </c>
    </row>
    <row r="33" spans="2:6" ht="30" customHeight="1" x14ac:dyDescent="0.35">
      <c r="B33" s="75" t="s">
        <v>461</v>
      </c>
      <c r="C33" s="66" t="s">
        <v>594</v>
      </c>
      <c r="D33" s="68"/>
      <c r="E33" s="73"/>
      <c r="F33" s="67" t="s">
        <v>597</v>
      </c>
    </row>
    <row r="34" spans="2:6" ht="30" customHeight="1" x14ac:dyDescent="0.35">
      <c r="B34" s="75" t="s">
        <v>605</v>
      </c>
      <c r="C34" s="66" t="s">
        <v>82</v>
      </c>
      <c r="D34" s="68"/>
      <c r="E34" s="73"/>
      <c r="F34" s="67" t="s">
        <v>597</v>
      </c>
    </row>
    <row r="35" spans="2:6" ht="30" customHeight="1" x14ac:dyDescent="0.35">
      <c r="B35" s="75" t="s">
        <v>475</v>
      </c>
      <c r="C35" s="66" t="s">
        <v>82</v>
      </c>
      <c r="D35" s="68"/>
      <c r="E35" s="73"/>
      <c r="F35" s="67" t="s">
        <v>597</v>
      </c>
    </row>
    <row r="36" spans="2:6" ht="30" customHeight="1" x14ac:dyDescent="0.35">
      <c r="B36" s="75" t="s">
        <v>483</v>
      </c>
      <c r="C36" s="66"/>
      <c r="D36" s="70">
        <v>0.25</v>
      </c>
      <c r="E36" s="73"/>
      <c r="F36" s="67" t="s">
        <v>602</v>
      </c>
    </row>
    <row r="37" spans="2:6" ht="30" customHeight="1" x14ac:dyDescent="0.35">
      <c r="B37" s="75" t="s">
        <v>488</v>
      </c>
      <c r="C37" s="66" t="s">
        <v>594</v>
      </c>
      <c r="D37" s="68"/>
      <c r="E37" s="73"/>
      <c r="F37" s="67" t="s">
        <v>597</v>
      </c>
    </row>
    <row r="38" spans="2:6" ht="30" customHeight="1" x14ac:dyDescent="0.35">
      <c r="B38" s="75" t="s">
        <v>523</v>
      </c>
      <c r="C38" s="66"/>
      <c r="D38" s="70">
        <v>0</v>
      </c>
      <c r="E38" s="73"/>
      <c r="F38" s="67" t="s">
        <v>602</v>
      </c>
    </row>
    <row r="39" spans="2:6" ht="36.75" customHeight="1" x14ac:dyDescent="0.35">
      <c r="B39" s="75" t="s">
        <v>528</v>
      </c>
      <c r="C39" s="66"/>
      <c r="D39" s="70">
        <v>0</v>
      </c>
      <c r="E39" s="73"/>
      <c r="F39" s="67" t="s">
        <v>602</v>
      </c>
    </row>
    <row r="40" spans="2:6" ht="30" customHeight="1" x14ac:dyDescent="0.35">
      <c r="B40" s="75" t="s">
        <v>55</v>
      </c>
      <c r="C40" s="66"/>
      <c r="D40" s="70">
        <v>0</v>
      </c>
      <c r="E40" s="73"/>
      <c r="F40" s="67" t="s">
        <v>602</v>
      </c>
    </row>
    <row r="41" spans="2:6" ht="30" customHeight="1" x14ac:dyDescent="0.35">
      <c r="B41" s="75" t="s">
        <v>545</v>
      </c>
      <c r="C41" s="66" t="s">
        <v>594</v>
      </c>
      <c r="D41" s="68"/>
      <c r="E41" s="73"/>
      <c r="F41" s="67" t="s">
        <v>597</v>
      </c>
    </row>
    <row r="42" spans="2:6" ht="30" customHeight="1" x14ac:dyDescent="0.35">
      <c r="B42" s="75" t="s">
        <v>551</v>
      </c>
      <c r="C42" s="66" t="s">
        <v>594</v>
      </c>
      <c r="D42" s="68"/>
      <c r="E42" s="73"/>
      <c r="F42" s="67" t="s">
        <v>597</v>
      </c>
    </row>
    <row r="43" spans="2:6" ht="30" customHeight="1" x14ac:dyDescent="0.35">
      <c r="B43" s="75" t="s">
        <v>557</v>
      </c>
      <c r="C43" s="66" t="s">
        <v>594</v>
      </c>
      <c r="D43" s="68"/>
      <c r="E43" s="73"/>
      <c r="F43" s="67" t="s">
        <v>596</v>
      </c>
    </row>
    <row r="44" spans="2:6" ht="30" customHeight="1" x14ac:dyDescent="0.35">
      <c r="B44" s="75" t="s">
        <v>567</v>
      </c>
      <c r="C44" s="66" t="s">
        <v>594</v>
      </c>
      <c r="D44" s="68"/>
      <c r="E44" s="73"/>
      <c r="F44" s="67" t="s">
        <v>596</v>
      </c>
    </row>
    <row r="45" spans="2:6" ht="30" customHeight="1" x14ac:dyDescent="0.35">
      <c r="B45" s="75" t="s">
        <v>607</v>
      </c>
      <c r="C45" s="66" t="s">
        <v>594</v>
      </c>
      <c r="D45" s="68"/>
      <c r="E45" s="73"/>
      <c r="F45" s="67" t="s">
        <v>597</v>
      </c>
    </row>
    <row r="46" spans="2:6" ht="30" customHeight="1" x14ac:dyDescent="0.35">
      <c r="B46" s="75" t="s">
        <v>608</v>
      </c>
      <c r="C46" s="66"/>
      <c r="D46" s="70">
        <v>0.47</v>
      </c>
      <c r="E46" s="73"/>
      <c r="F46" s="67" t="s">
        <v>602</v>
      </c>
    </row>
    <row r="47" spans="2:6" ht="30" customHeight="1" x14ac:dyDescent="0.35">
      <c r="B47" s="75" t="s">
        <v>114</v>
      </c>
      <c r="C47" s="66" t="s">
        <v>594</v>
      </c>
      <c r="D47" s="68"/>
      <c r="E47" s="73"/>
      <c r="F47" s="67" t="s">
        <v>601</v>
      </c>
    </row>
    <row r="48" spans="2:6" ht="30" customHeight="1" x14ac:dyDescent="0.35">
      <c r="B48" s="39"/>
      <c r="F48" s="39"/>
    </row>
    <row r="49" spans="2:5" x14ac:dyDescent="0.35"/>
    <row r="50" spans="2:5" x14ac:dyDescent="0.35"/>
    <row r="51" spans="2:5" x14ac:dyDescent="0.35">
      <c r="B51" s="71" t="s">
        <v>97</v>
      </c>
      <c r="C51" s="72">
        <v>33</v>
      </c>
      <c r="D51" s="72">
        <v>5</v>
      </c>
      <c r="E51" s="72">
        <v>0</v>
      </c>
    </row>
    <row r="52" spans="2:5" x14ac:dyDescent="0.35"/>
    <row r="53" spans="2:5" x14ac:dyDescent="0.35"/>
    <row r="54" spans="2:5" x14ac:dyDescent="0.35"/>
    <row r="55" spans="2:5" x14ac:dyDescent="0.35"/>
    <row r="56" spans="2:5" x14ac:dyDescent="0.35"/>
    <row r="57" spans="2:5" x14ac:dyDescent="0.35"/>
    <row r="58" spans="2:5" x14ac:dyDescent="0.35"/>
    <row r="59" spans="2:5" x14ac:dyDescent="0.35"/>
    <row r="60" spans="2:5" x14ac:dyDescent="0.35"/>
    <row r="61" spans="2:5" x14ac:dyDescent="0.35"/>
    <row r="62" spans="2:5" x14ac:dyDescent="0.35"/>
    <row r="63" spans="2:5" x14ac:dyDescent="0.35"/>
    <row r="64" spans="2:5"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sheetData>
  <mergeCells count="9">
    <mergeCell ref="B8:B9"/>
    <mergeCell ref="C8:E8"/>
    <mergeCell ref="F8:F9"/>
    <mergeCell ref="B2:F2"/>
    <mergeCell ref="B3:F3"/>
    <mergeCell ref="C4:F4"/>
    <mergeCell ref="C5:F5"/>
    <mergeCell ref="C6:F6"/>
    <mergeCell ref="B7:F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88"/>
  <sheetViews>
    <sheetView topLeftCell="A7" workbookViewId="0">
      <selection activeCell="B12" sqref="B12"/>
    </sheetView>
  </sheetViews>
  <sheetFormatPr baseColWidth="10" defaultColWidth="11.453125" defaultRowHeight="14" zeroHeight="1" x14ac:dyDescent="0.35"/>
  <cols>
    <col min="1" max="1" width="3" style="39" customWidth="1"/>
    <col min="2" max="2" width="48.7265625" style="30" customWidth="1"/>
    <col min="3" max="3" width="17" style="39" customWidth="1"/>
    <col min="4" max="4" width="18.453125" style="39" customWidth="1"/>
    <col min="5" max="5" width="19" style="39" customWidth="1"/>
    <col min="6" max="6" width="30.54296875" style="40" customWidth="1"/>
    <col min="7" max="16384" width="11.453125" style="39"/>
  </cols>
  <sheetData>
    <row r="1" spans="2:6" ht="14.25" x14ac:dyDescent="0.25"/>
    <row r="2" spans="2:6" ht="55.5" customHeight="1" x14ac:dyDescent="0.35">
      <c r="B2" s="192" t="s">
        <v>106</v>
      </c>
      <c r="C2" s="192"/>
      <c r="D2" s="192"/>
      <c r="E2" s="192"/>
      <c r="F2" s="192"/>
    </row>
    <row r="3" spans="2:6" ht="10.5" customHeight="1" x14ac:dyDescent="0.25">
      <c r="B3" s="193"/>
      <c r="C3" s="193"/>
      <c r="D3" s="193"/>
      <c r="E3" s="193"/>
      <c r="F3" s="193"/>
    </row>
    <row r="4" spans="2:6" ht="20.149999999999999" customHeight="1" x14ac:dyDescent="0.25">
      <c r="B4" s="62" t="s">
        <v>84</v>
      </c>
      <c r="C4" s="194">
        <v>44377</v>
      </c>
      <c r="D4" s="194"/>
      <c r="E4" s="194"/>
      <c r="F4" s="194"/>
    </row>
    <row r="5" spans="2:6" ht="20.149999999999999" customHeight="1" x14ac:dyDescent="0.25">
      <c r="B5" s="62" t="s">
        <v>83</v>
      </c>
      <c r="C5" s="194">
        <v>44398</v>
      </c>
      <c r="D5" s="194"/>
      <c r="E5" s="194"/>
      <c r="F5" s="194"/>
    </row>
    <row r="6" spans="2:6" ht="20.149999999999999" customHeight="1" x14ac:dyDescent="0.25">
      <c r="B6" s="62" t="s">
        <v>79</v>
      </c>
      <c r="C6" s="195" t="s">
        <v>593</v>
      </c>
      <c r="D6" s="195"/>
      <c r="E6" s="195"/>
      <c r="F6" s="195"/>
    </row>
    <row r="7" spans="2:6" ht="11.25" customHeight="1" x14ac:dyDescent="0.25">
      <c r="B7" s="196"/>
      <c r="C7" s="196"/>
      <c r="D7" s="196"/>
      <c r="E7" s="196"/>
      <c r="F7" s="196"/>
    </row>
    <row r="8" spans="2:6" ht="23.25" customHeight="1" x14ac:dyDescent="0.35">
      <c r="B8" s="190" t="s">
        <v>14</v>
      </c>
      <c r="C8" s="191" t="s">
        <v>64</v>
      </c>
      <c r="D8" s="191"/>
      <c r="E8" s="191"/>
      <c r="F8" s="190" t="s">
        <v>81</v>
      </c>
    </row>
    <row r="9" spans="2:6" ht="45.75" customHeight="1" x14ac:dyDescent="0.35">
      <c r="B9" s="190"/>
      <c r="C9" s="63" t="s">
        <v>80</v>
      </c>
      <c r="D9" s="64" t="s">
        <v>85</v>
      </c>
      <c r="E9" s="65" t="s">
        <v>107</v>
      </c>
      <c r="F9" s="190"/>
    </row>
    <row r="10" spans="2:6" ht="30" customHeight="1" x14ac:dyDescent="0.35">
      <c r="B10" s="75" t="s">
        <v>236</v>
      </c>
      <c r="C10" s="66" t="s">
        <v>594</v>
      </c>
      <c r="D10" s="68"/>
      <c r="E10" s="73"/>
      <c r="F10" s="67" t="s">
        <v>596</v>
      </c>
    </row>
    <row r="11" spans="2:6" ht="30" customHeight="1" x14ac:dyDescent="0.35">
      <c r="B11" s="75" t="s">
        <v>243</v>
      </c>
      <c r="C11" s="66" t="s">
        <v>594</v>
      </c>
      <c r="D11" s="68"/>
      <c r="E11" s="73"/>
      <c r="F11" s="67" t="s">
        <v>597</v>
      </c>
    </row>
    <row r="12" spans="2:6" ht="30" customHeight="1" x14ac:dyDescent="0.25">
      <c r="B12" s="75" t="s">
        <v>112</v>
      </c>
      <c r="C12" s="66" t="s">
        <v>594</v>
      </c>
      <c r="D12" s="68"/>
      <c r="E12" s="73"/>
      <c r="F12" s="67" t="s">
        <v>601</v>
      </c>
    </row>
    <row r="13" spans="2:6" ht="30" customHeight="1" x14ac:dyDescent="0.25">
      <c r="B13" s="75" t="s">
        <v>113</v>
      </c>
      <c r="C13" s="66" t="s">
        <v>594</v>
      </c>
      <c r="D13" s="68"/>
      <c r="E13" s="73"/>
      <c r="F13" s="67" t="s">
        <v>601</v>
      </c>
    </row>
    <row r="14" spans="2:6" ht="30" customHeight="1" x14ac:dyDescent="0.25">
      <c r="B14" s="75" t="s">
        <v>119</v>
      </c>
      <c r="C14" s="66" t="s">
        <v>594</v>
      </c>
      <c r="D14" s="68"/>
      <c r="E14" s="73"/>
      <c r="F14" s="67" t="s">
        <v>601</v>
      </c>
    </row>
    <row r="15" spans="2:6" ht="25" x14ac:dyDescent="0.35">
      <c r="B15" s="75" t="s">
        <v>117</v>
      </c>
      <c r="C15" s="66"/>
      <c r="D15" s="70">
        <v>0.01</v>
      </c>
      <c r="E15" s="73"/>
      <c r="F15" s="67" t="s">
        <v>602</v>
      </c>
    </row>
    <row r="16" spans="2:6" ht="30" customHeight="1" x14ac:dyDescent="0.35">
      <c r="B16" s="75" t="s">
        <v>603</v>
      </c>
      <c r="C16" s="66" t="s">
        <v>594</v>
      </c>
      <c r="D16" s="68"/>
      <c r="E16" s="73"/>
      <c r="F16" s="67" t="s">
        <v>604</v>
      </c>
    </row>
    <row r="17" spans="2:6" ht="30" customHeight="1" x14ac:dyDescent="0.35">
      <c r="B17" s="75" t="s">
        <v>612</v>
      </c>
      <c r="C17" s="66" t="s">
        <v>594</v>
      </c>
      <c r="D17" s="68"/>
      <c r="E17" s="73"/>
      <c r="F17" s="67" t="s">
        <v>597</v>
      </c>
    </row>
    <row r="18" spans="2:6" ht="30" customHeight="1" x14ac:dyDescent="0.35">
      <c r="B18" s="75" t="s">
        <v>461</v>
      </c>
      <c r="C18" s="66" t="s">
        <v>594</v>
      </c>
      <c r="D18" s="68"/>
      <c r="E18" s="73"/>
      <c r="F18" s="67" t="s">
        <v>597</v>
      </c>
    </row>
    <row r="19" spans="2:6" ht="30" customHeight="1" x14ac:dyDescent="0.35">
      <c r="B19" s="75" t="s">
        <v>483</v>
      </c>
      <c r="C19" s="66"/>
      <c r="D19" s="70">
        <v>0.25</v>
      </c>
      <c r="E19" s="73"/>
      <c r="F19" s="67" t="s">
        <v>602</v>
      </c>
    </row>
    <row r="20" spans="2:6" ht="30" customHeight="1" x14ac:dyDescent="0.35">
      <c r="B20" s="75" t="s">
        <v>523</v>
      </c>
      <c r="C20" s="66"/>
      <c r="D20" s="70">
        <v>0</v>
      </c>
      <c r="E20" s="73"/>
      <c r="F20" s="67" t="s">
        <v>602</v>
      </c>
    </row>
    <row r="21" spans="2:6" ht="36.75" customHeight="1" x14ac:dyDescent="0.35">
      <c r="B21" s="75" t="s">
        <v>528</v>
      </c>
      <c r="C21" s="66"/>
      <c r="D21" s="70">
        <v>0</v>
      </c>
      <c r="E21" s="73"/>
      <c r="F21" s="67" t="s">
        <v>602</v>
      </c>
    </row>
    <row r="22" spans="2:6" ht="30" customHeight="1" x14ac:dyDescent="0.35">
      <c r="B22" s="75" t="s">
        <v>55</v>
      </c>
      <c r="C22" s="66"/>
      <c r="D22" s="70">
        <v>0</v>
      </c>
      <c r="E22" s="73"/>
      <c r="F22" s="67" t="s">
        <v>602</v>
      </c>
    </row>
    <row r="23" spans="2:6" ht="30" customHeight="1" x14ac:dyDescent="0.35">
      <c r="B23" s="75" t="s">
        <v>545</v>
      </c>
      <c r="C23" s="66" t="s">
        <v>594</v>
      </c>
      <c r="D23" s="68"/>
      <c r="E23" s="73"/>
      <c r="F23" s="67" t="s">
        <v>597</v>
      </c>
    </row>
    <row r="24" spans="2:6" ht="30" customHeight="1" x14ac:dyDescent="0.35">
      <c r="B24" s="75" t="s">
        <v>551</v>
      </c>
      <c r="C24" s="66" t="s">
        <v>594</v>
      </c>
      <c r="D24" s="68"/>
      <c r="E24" s="73"/>
      <c r="F24" s="67" t="s">
        <v>597</v>
      </c>
    </row>
    <row r="25" spans="2:6" ht="30" customHeight="1" x14ac:dyDescent="0.35">
      <c r="B25" s="75" t="s">
        <v>557</v>
      </c>
      <c r="C25" s="66" t="s">
        <v>594</v>
      </c>
      <c r="D25" s="68"/>
      <c r="E25" s="73"/>
      <c r="F25" s="67" t="s">
        <v>596</v>
      </c>
    </row>
    <row r="26" spans="2:6" ht="30" customHeight="1" x14ac:dyDescent="0.35">
      <c r="B26" s="75" t="s">
        <v>567</v>
      </c>
      <c r="C26" s="66" t="s">
        <v>594</v>
      </c>
      <c r="D26" s="68"/>
      <c r="E26" s="73"/>
      <c r="F26" s="67" t="s">
        <v>596</v>
      </c>
    </row>
    <row r="27" spans="2:6" ht="30" customHeight="1" x14ac:dyDescent="0.35">
      <c r="B27" s="75" t="s">
        <v>607</v>
      </c>
      <c r="C27" s="66" t="s">
        <v>594</v>
      </c>
      <c r="D27" s="68"/>
      <c r="E27" s="73"/>
      <c r="F27" s="67" t="s">
        <v>597</v>
      </c>
    </row>
    <row r="28" spans="2:6" ht="30" customHeight="1" x14ac:dyDescent="0.35">
      <c r="B28" s="75" t="s">
        <v>608</v>
      </c>
      <c r="C28" s="66"/>
      <c r="D28" s="70">
        <v>0.47</v>
      </c>
      <c r="E28" s="73"/>
      <c r="F28" s="67" t="s">
        <v>602</v>
      </c>
    </row>
    <row r="29" spans="2:6" ht="30" customHeight="1" x14ac:dyDescent="0.35">
      <c r="B29" s="75" t="s">
        <v>114</v>
      </c>
      <c r="C29" s="66" t="s">
        <v>594</v>
      </c>
      <c r="D29" s="68"/>
      <c r="E29" s="73"/>
      <c r="F29" s="67" t="s">
        <v>601</v>
      </c>
    </row>
    <row r="30" spans="2:6" ht="30" customHeight="1" x14ac:dyDescent="0.35">
      <c r="B30" s="39"/>
      <c r="F30" s="39"/>
    </row>
    <row r="31" spans="2:6" x14ac:dyDescent="0.35"/>
    <row r="32" spans="2:6" x14ac:dyDescent="0.35"/>
    <row r="33" spans="2:5" x14ac:dyDescent="0.35">
      <c r="B33" s="71" t="s">
        <v>97</v>
      </c>
      <c r="C33" s="72">
        <v>21</v>
      </c>
      <c r="D33" s="72">
        <v>5</v>
      </c>
      <c r="E33" s="72">
        <v>0</v>
      </c>
    </row>
    <row r="34" spans="2:5" x14ac:dyDescent="0.35"/>
    <row r="35" spans="2:5" x14ac:dyDescent="0.35"/>
    <row r="36" spans="2:5" x14ac:dyDescent="0.35"/>
    <row r="37" spans="2:5" x14ac:dyDescent="0.35"/>
    <row r="38" spans="2:5" x14ac:dyDescent="0.35"/>
    <row r="39" spans="2:5" x14ac:dyDescent="0.35"/>
    <row r="40" spans="2:5" x14ac:dyDescent="0.35"/>
    <row r="41" spans="2:5" x14ac:dyDescent="0.35"/>
    <row r="42" spans="2:5" x14ac:dyDescent="0.35"/>
    <row r="43" spans="2:5" x14ac:dyDescent="0.35"/>
    <row r="44" spans="2:5" x14ac:dyDescent="0.35"/>
    <row r="45" spans="2:5" x14ac:dyDescent="0.35"/>
    <row r="46" spans="2:5" x14ac:dyDescent="0.35"/>
    <row r="47" spans="2:5" x14ac:dyDescent="0.35"/>
    <row r="48" spans="2:5"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sheetData>
  <mergeCells count="9">
    <mergeCell ref="B8:B9"/>
    <mergeCell ref="C8:E8"/>
    <mergeCell ref="F8:F9"/>
    <mergeCell ref="B2:F2"/>
    <mergeCell ref="B3:F3"/>
    <mergeCell ref="C4:F4"/>
    <mergeCell ref="C5:F5"/>
    <mergeCell ref="C6:F6"/>
    <mergeCell ref="B7:F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1"/>
  <sheetViews>
    <sheetView topLeftCell="A4" workbookViewId="0">
      <selection activeCell="C7" sqref="C7"/>
    </sheetView>
  </sheetViews>
  <sheetFormatPr baseColWidth="10" defaultRowHeight="14.5" x14ac:dyDescent="0.35"/>
  <cols>
    <col min="1" max="1" width="37.453125" customWidth="1"/>
    <col min="2" max="2" width="14.26953125" customWidth="1"/>
    <col min="3" max="3" width="16.1796875" customWidth="1"/>
    <col min="4" max="4" width="36" customWidth="1"/>
    <col min="5" max="5" width="38.26953125" customWidth="1"/>
    <col min="6" max="6" width="45.1796875" customWidth="1"/>
  </cols>
  <sheetData>
    <row r="1" spans="1:6" ht="25.5" customHeight="1" x14ac:dyDescent="0.35">
      <c r="A1" s="197" t="s">
        <v>102</v>
      </c>
      <c r="B1" s="198"/>
      <c r="C1" s="198"/>
      <c r="D1" s="198"/>
      <c r="E1" s="198"/>
      <c r="F1" s="198"/>
    </row>
    <row r="2" spans="1:6" ht="37.5" customHeight="1" x14ac:dyDescent="0.25">
      <c r="A2" s="48" t="s">
        <v>88</v>
      </c>
      <c r="B2" s="48" t="s">
        <v>96</v>
      </c>
      <c r="C2" s="48" t="s">
        <v>58</v>
      </c>
      <c r="D2" s="52" t="s">
        <v>103</v>
      </c>
      <c r="E2" s="61" t="s">
        <v>104</v>
      </c>
      <c r="F2" s="48" t="s">
        <v>81</v>
      </c>
    </row>
    <row r="3" spans="1:6" ht="15" x14ac:dyDescent="0.25">
      <c r="A3" s="46" t="s">
        <v>89</v>
      </c>
      <c r="B3" s="49">
        <f>+'DESEMPEÑO INDICADORES'!D7</f>
        <v>1</v>
      </c>
      <c r="C3" s="51">
        <f>+'DESEMPEÑO INDICADORES'!E9</f>
        <v>1.0194222222222222</v>
      </c>
      <c r="D3" s="53"/>
      <c r="E3" s="53"/>
      <c r="F3" s="46"/>
    </row>
    <row r="4" spans="1:6" ht="15" x14ac:dyDescent="0.25">
      <c r="A4" s="46" t="s">
        <v>90</v>
      </c>
      <c r="B4" s="49">
        <v>5</v>
      </c>
      <c r="C4" s="51" t="e">
        <f>+'DESEMPEÑO INDICADORES'!#REF!</f>
        <v>#REF!</v>
      </c>
      <c r="D4" s="53"/>
      <c r="E4" s="53"/>
      <c r="F4" s="46"/>
    </row>
    <row r="5" spans="1:6" ht="15" x14ac:dyDescent="0.25">
      <c r="A5" s="46" t="s">
        <v>91</v>
      </c>
      <c r="B5" s="49">
        <v>2</v>
      </c>
      <c r="C5" s="51" t="e">
        <f>+'DESEMPEÑO INDICADORES'!#REF!</f>
        <v>#REF!</v>
      </c>
      <c r="D5" s="53"/>
      <c r="E5" s="53"/>
      <c r="F5" s="46"/>
    </row>
    <row r="6" spans="1:6" ht="116" x14ac:dyDescent="0.35">
      <c r="A6" s="46" t="s">
        <v>92</v>
      </c>
      <c r="B6" s="49">
        <f>+SUM('DESEMPEÑO INDICADORES'!D6,'DESEMPEÑO INDICADORES'!D8)</f>
        <v>4</v>
      </c>
      <c r="C6" s="51">
        <f>+AVERAGE('DESEMPEÑO INDICADORES'!E11,'DESEMPEÑO INDICADORES'!E19)</f>
        <v>1.2698412698412698</v>
      </c>
      <c r="D6" s="53"/>
      <c r="E6" s="53"/>
      <c r="F6" s="47" t="s">
        <v>105</v>
      </c>
    </row>
    <row r="7" spans="1:6" ht="43.5" x14ac:dyDescent="0.35">
      <c r="A7" s="46" t="s">
        <v>93</v>
      </c>
      <c r="B7" s="49" t="e">
        <f>+SUM('DESEMPEÑO INDICADORES'!D17,'DESEMPEÑO INDICADORES'!D18,'DESEMPEÑO INDICADORES'!D19,'DESEMPEÑO INDICADORES'!D20,'DESEMPEÑO INDICADORES'!#REF!)</f>
        <v>#REF!</v>
      </c>
      <c r="C7" s="51" t="e">
        <f>+AVERAGE('DESEMPEÑO INDICADORES'!E10,'DESEMPEÑO INDICADORES'!E12,'DESEMPEÑO INDICADORES'!E16,'DESEMPEÑO INDICADORES'!#REF!,'DESEMPEÑO INDICADORES'!E20)</f>
        <v>#REF!</v>
      </c>
      <c r="D7" s="53"/>
      <c r="E7" s="54" t="s">
        <v>101</v>
      </c>
      <c r="F7" s="46"/>
    </row>
    <row r="8" spans="1:6" ht="43.5" x14ac:dyDescent="0.35">
      <c r="A8" s="47" t="s">
        <v>94</v>
      </c>
      <c r="B8" s="49">
        <f>+SUM('DESEMPEÑO INDICADORES'!D10,'DESEMPEÑO INDICADORES'!D12,'DESEMPEÑO INDICADORES'!D14,'DESEMPEÑO INDICADORES'!D16)</f>
        <v>19</v>
      </c>
      <c r="C8" s="51" t="e">
        <f>+AVERAGE('DESEMPEÑO INDICADORES'!E13,'DESEMPEÑO INDICADORES'!E18,'DESEMPEÑO INDICADORES'!#REF!,'DESEMPEÑO INDICADORES'!E17)</f>
        <v>#REF!</v>
      </c>
      <c r="D8" s="53"/>
      <c r="E8" s="54" t="s">
        <v>98</v>
      </c>
      <c r="F8" s="46"/>
    </row>
    <row r="9" spans="1:6" ht="43.5" x14ac:dyDescent="0.35">
      <c r="A9" s="47" t="s">
        <v>95</v>
      </c>
      <c r="B9" s="49">
        <f>+SUM('DESEMPEÑO INDICADORES'!D9,'DESEMPEÑO INDICADORES'!D11,'DESEMPEÑO INDICADORES'!D13,'DESEMPEÑO INDICADORES'!D15)</f>
        <v>8</v>
      </c>
      <c r="C9" s="51" t="e">
        <f>+AVERAGE('DESEMPEÑO INDICADORES'!#REF!,'DESEMPEÑO INDICADORES'!E6,'DESEMPEÑO INDICADORES'!E7,'DESEMPEÑO INDICADORES'!E15)</f>
        <v>#REF!</v>
      </c>
      <c r="D9" s="54" t="s">
        <v>99</v>
      </c>
      <c r="E9" s="54" t="s">
        <v>100</v>
      </c>
      <c r="F9" s="46"/>
    </row>
    <row r="10" spans="1:6" s="50" customFormat="1" ht="15" x14ac:dyDescent="0.25">
      <c r="A10" s="55"/>
      <c r="B10" s="56"/>
      <c r="C10" s="56"/>
      <c r="D10" s="56"/>
      <c r="E10" s="57"/>
      <c r="F10" s="56"/>
    </row>
    <row r="11" spans="1:6" ht="32.25" customHeight="1" thickBot="1" x14ac:dyDescent="0.3">
      <c r="A11" s="59" t="s">
        <v>97</v>
      </c>
      <c r="B11" s="59" t="e">
        <f>+SUM(B3:B9)</f>
        <v>#REF!</v>
      </c>
      <c r="C11" s="60" t="e">
        <f>+AVERAGE(C3:C9)</f>
        <v>#REF!</v>
      </c>
      <c r="D11" s="58"/>
      <c r="E11" s="58"/>
      <c r="F11" s="58"/>
    </row>
  </sheetData>
  <mergeCells count="1">
    <mergeCell ref="A1:F1"/>
  </mergeCells>
  <conditionalFormatting sqref="C3:C9">
    <cfRule type="colorScale" priority="1">
      <colorScale>
        <cfvo type="min"/>
        <cfvo type="percentile" val="50"/>
        <cfvo type="max"/>
        <color rgb="FFF8696B"/>
        <color rgb="FFFCFCFF"/>
        <color rgb="FF63BE7B"/>
      </colorScale>
    </cfRule>
  </conditionalFormatting>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7" workbookViewId="0">
      <selection activeCell="F1" sqref="F1"/>
    </sheetView>
  </sheetViews>
  <sheetFormatPr baseColWidth="10" defaultRowHeight="14.5" x14ac:dyDescent="0.35"/>
  <cols>
    <col min="4" max="4" width="42.1796875" customWidth="1"/>
  </cols>
  <sheetData>
    <row r="1" spans="1:6" ht="72.5" x14ac:dyDescent="0.35">
      <c r="A1" t="s">
        <v>26</v>
      </c>
      <c r="B1" t="s">
        <v>43</v>
      </c>
      <c r="D1" s="11" t="s">
        <v>46</v>
      </c>
      <c r="F1" s="17" t="s">
        <v>59</v>
      </c>
    </row>
    <row r="2" spans="1:6" ht="87" x14ac:dyDescent="0.35">
      <c r="A2" t="s">
        <v>27</v>
      </c>
      <c r="B2" t="s">
        <v>38</v>
      </c>
      <c r="D2" s="11" t="s">
        <v>47</v>
      </c>
      <c r="F2" s="17" t="s">
        <v>58</v>
      </c>
    </row>
    <row r="3" spans="1:6" ht="101.5" x14ac:dyDescent="0.35">
      <c r="D3" s="11" t="s">
        <v>48</v>
      </c>
      <c r="F3" s="17" t="s">
        <v>60</v>
      </c>
    </row>
    <row r="4" spans="1:6" ht="72.5" x14ac:dyDescent="0.35">
      <c r="D4" s="11" t="s">
        <v>49</v>
      </c>
      <c r="F4" s="17" t="s">
        <v>61</v>
      </c>
    </row>
    <row r="5" spans="1:6" ht="72.5" x14ac:dyDescent="0.35">
      <c r="D5" s="11" t="s">
        <v>50</v>
      </c>
      <c r="F5" s="17" t="s">
        <v>62</v>
      </c>
    </row>
    <row r="6" spans="1:6" ht="101.5" x14ac:dyDescent="0.35">
      <c r="D6" s="11" t="s">
        <v>51</v>
      </c>
      <c r="F6" s="17" t="s">
        <v>63</v>
      </c>
    </row>
    <row r="7" spans="1:6" ht="101.5" x14ac:dyDescent="0.35">
      <c r="D7" s="11" t="s">
        <v>52</v>
      </c>
      <c r="F7" s="17" t="s">
        <v>64</v>
      </c>
    </row>
    <row r="8" spans="1:6" ht="116" x14ac:dyDescent="0.35">
      <c r="D8" s="11" t="s">
        <v>53</v>
      </c>
      <c r="F8" s="17"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DESEMPEÑO INDICADORES</vt:lpstr>
      <vt:lpstr>Seguimiento Indicadores SIG</vt:lpstr>
      <vt:lpstr>Control de cambios</vt:lpstr>
      <vt:lpstr>Resumen seguimiento 31-05-2021</vt:lpstr>
      <vt:lpstr>Resumen seguimiento 30-06-2021</vt:lpstr>
      <vt:lpstr>Resumen seguimiento 30-06-2 (2</vt:lpstr>
      <vt:lpstr>Desempeño por dependencia</vt:lpstr>
      <vt:lpstr>Hoja2</vt:lpstr>
      <vt:lpstr>'DESEMPEÑO INDICADORES'!Área_de_impresión</vt:lpstr>
      <vt:lpstr>'Seguimiento Indicadores SIG'!Área_de_impresión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Santamaría Gaona</dc:creator>
  <cp:lastModifiedBy>Carolina Huertas Tobon</cp:lastModifiedBy>
  <dcterms:created xsi:type="dcterms:W3CDTF">2020-03-09T16:01:23Z</dcterms:created>
  <dcterms:modified xsi:type="dcterms:W3CDTF">2021-08-20T20:38:10Z</dcterms:modified>
</cp:coreProperties>
</file>