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Archivos\Supersolidaria\SIG\SGC\2018\"/>
    </mc:Choice>
  </mc:AlternateContent>
  <bookViews>
    <workbookView xWindow="0" yWindow="0" windowWidth="24000" windowHeight="9735"/>
  </bookViews>
  <sheets>
    <sheet name="Formulacion POA " sheetId="1" r:id="rId1"/>
  </sheets>
  <definedNames>
    <definedName name="_xlnm.Print_Area" localSheetId="0">'Formulacion POA '!$B$6:$M$47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1" l="1"/>
  <c r="M48" i="1"/>
  <c r="M49" i="1"/>
  <c r="M50" i="1"/>
  <c r="M51" i="1"/>
  <c r="M53" i="1"/>
  <c r="M54" i="1"/>
  <c r="M55" i="1"/>
  <c r="M56" i="1"/>
  <c r="M57" i="1"/>
  <c r="M58" i="1"/>
  <c r="M59" i="1"/>
  <c r="M60" i="1"/>
  <c r="M61" i="1"/>
  <c r="M62" i="1"/>
  <c r="M63" i="1"/>
  <c r="M65" i="1"/>
  <c r="M66" i="1"/>
  <c r="M67" i="1"/>
  <c r="M68" i="1"/>
  <c r="M69" i="1"/>
  <c r="M70" i="1"/>
  <c r="M71" i="1"/>
  <c r="M74" i="1"/>
  <c r="M76" i="1"/>
  <c r="M78" i="1"/>
</calcChain>
</file>

<file path=xl/sharedStrings.xml><?xml version="1.0" encoding="utf-8"?>
<sst xmlns="http://schemas.openxmlformats.org/spreadsheetml/2006/main" count="433" uniqueCount="348">
  <si>
    <r>
      <t>Fecha de vigencia</t>
    </r>
    <r>
      <rPr>
        <sz val="8"/>
        <rFont val="Calibri"/>
        <family val="2"/>
        <scheme val="minor"/>
      </rPr>
      <t>: 05 de abril de 2018</t>
    </r>
  </si>
  <si>
    <r>
      <t>Aprobó:</t>
    </r>
    <r>
      <rPr>
        <sz val="8"/>
        <rFont val="Calibri"/>
        <family val="2"/>
        <scheme val="minor"/>
      </rPr>
      <t xml:space="preserve"> William Calderón Moreno</t>
    </r>
  </si>
  <si>
    <r>
      <t>Revisó:</t>
    </r>
    <r>
      <rPr>
        <sz val="8"/>
        <rFont val="Calibri"/>
        <family val="2"/>
        <scheme val="minor"/>
      </rPr>
      <t xml:space="preserve"> William Calderón Moreno</t>
    </r>
  </si>
  <si>
    <r>
      <t>Elaboró:</t>
    </r>
    <r>
      <rPr>
        <sz val="8"/>
        <rFont val="Calibri"/>
        <family val="2"/>
        <scheme val="minor"/>
      </rPr>
      <t xml:space="preserve">  Sandra Liliana Velandia Blanco, Martha Nohemy Arévalo Martínez, Jhon Jairo Jiménez Alvarez, Julián David Reyes Castillo, Javier Mauricio Segura</t>
    </r>
  </si>
  <si>
    <t>Procesos relacionados: 
PLANIFICACIÓN</t>
  </si>
  <si>
    <t>(N° de auditorias de gestión ejecutadas/ N° de auditorias de gestión programadas)</t>
  </si>
  <si>
    <t>Oficina Asesora de Control Interno</t>
  </si>
  <si>
    <t>Realizar las auditorias de gestión y especiales, según programación</t>
  </si>
  <si>
    <t>Verificar el nivel de cumplimiento de los objetivos, procesos, procedimientos y controles a través de auditorías que contribuyan al mejoramiento continuo</t>
  </si>
  <si>
    <t>Evaluar los resultados de la gestión y presentar las recomendaciones pertinentes</t>
  </si>
  <si>
    <t>(N° de boletines de control interno elaborados/ N° de boletines de control interno programados)</t>
  </si>
  <si>
    <t>Elaborar boletines de control interno para la promoción del autocontrol</t>
  </si>
  <si>
    <t>Promover la cultura del autocontrol que conduzca al mejoramiento de la gestión de la Supersolidaria</t>
  </si>
  <si>
    <t>(N° Seguimientos realizados / N° de Seguimientos programados)</t>
  </si>
  <si>
    <t>Realizar los seguimientos de verificación</t>
  </si>
  <si>
    <t>Hacer seguimiento a los planes, programas y proyectos  gestión y control en la Supersolidaria.</t>
  </si>
  <si>
    <t>Verificar el cumplimiento de los planes, programas y proyectos formulados</t>
  </si>
  <si>
    <t>EVALUACIÓN Y SEGUIMIENTO</t>
  </si>
  <si>
    <t xml:space="preserve">Aplicación de la Batería Sicosocial </t>
  </si>
  <si>
    <t>Secretaría General</t>
  </si>
  <si>
    <t xml:space="preserve">Realizar la aplicación de la batería de riesgo sicosocial </t>
  </si>
  <si>
    <t>Implementar el sistema de gestión de seguridad y salud en el trabajo</t>
  </si>
  <si>
    <t xml:space="preserve"> No de pisos adecuados / No de pisos programados </t>
  </si>
  <si>
    <t xml:space="preserve">Adecuación de puestos de trabajo y divisiones de oficina en los pisos 11 y 15 de propiedad de la Supersolidaria </t>
  </si>
  <si>
    <t>Plan de Bienestar Plan de bienestar ejecutado</t>
  </si>
  <si>
    <t>Ejecutar el Plan de Bienestar de la Supersolidaria</t>
  </si>
  <si>
    <t>Plan de Bienestar aprobado</t>
  </si>
  <si>
    <t>Establecer el Plan de Bienestar de la Supersolidaria</t>
  </si>
  <si>
    <t>Desarrollar nuevos programas dirigidos al bienestar y calidad de vida de los funcionarios</t>
  </si>
  <si>
    <t xml:space="preserve"> Mejoramiento de las condiciones laborales de los servidores públicos de la Supersolidaria</t>
  </si>
  <si>
    <t xml:space="preserve"> Plan ejecutado</t>
  </si>
  <si>
    <t>Ejecutar el Plan Institucional de Capacitación de la Supersolidaria</t>
  </si>
  <si>
    <t>Plan Institucional de Capacitación aprobado</t>
  </si>
  <si>
    <t>Establecer el Plan Institucional de Capacitación de la Supersolidaria</t>
  </si>
  <si>
    <t>Formación y capacitación para el fortalecimiento de las  competencias profesionales mediante el Plan Institucional de Capacitación</t>
  </si>
  <si>
    <t>(funcionarios capacitados/sobre los programados )</t>
  </si>
  <si>
    <t>Fortalecer las competencias de los supervisores normas de aseguramiento de la información  NIA</t>
  </si>
  <si>
    <t xml:space="preserve">(N° de servidores encargados o vinculados / N° de entrenamientos realizados </t>
  </si>
  <si>
    <t>Realizar entrenamiento en el puesto de trabajo a los servidores encargados o por nuevo nombramiento que pertenecen a la planta de personal</t>
  </si>
  <si>
    <t>Fortalecer las competencias de los profesionales de las áreas misionales, para realizar la supervisión bajo riesgos, NIIF y Normas de Aseguramiento de Información</t>
  </si>
  <si>
    <t xml:space="preserve">Modelo de evaluación de gestión adoptado </t>
  </si>
  <si>
    <t>Elaborar, adoptar e implementar el modelo de evaluación de gestión.</t>
  </si>
  <si>
    <t>Hacer seguimiento a la gestión para el mejoramiento de la productividad del capital humano</t>
  </si>
  <si>
    <t xml:space="preserve">(N° de servidores contratados / N° de servidores capacitados) </t>
  </si>
  <si>
    <t>Realizar el proceso de inducción y reinducción de los funcionarios y contratistas de la Superintendencia</t>
  </si>
  <si>
    <t xml:space="preserve">Procedimiento actualizado </t>
  </si>
  <si>
    <t xml:space="preserve">Actualizar el procedimiento de talento humano </t>
  </si>
  <si>
    <t>Guía actualizada</t>
  </si>
  <si>
    <t xml:space="preserve">Actualizar la guía de situaciones administrativas </t>
  </si>
  <si>
    <t>(N° de cargos provistos / N° de cargos vacantes)</t>
  </si>
  <si>
    <t xml:space="preserve">Proveer los cargos vacantes para el fortalecimiento de las áreas de la Superintendencia </t>
  </si>
  <si>
    <t>Ejecutar  el proceso de incorporación, inducción y reinducción para los funcionarios de la Entidad</t>
  </si>
  <si>
    <t>Fortalecer las competencias del talento humano</t>
  </si>
  <si>
    <t>BIENESTAR, INCENTIVOS Y FORMACIÓN DEL TALENTO HUMANO</t>
  </si>
  <si>
    <t>No de alianzas estratégicas establecidas</t>
  </si>
  <si>
    <t>Promover alianzas estratégicas y de cooperación técnica con organizaciones internacionales.</t>
  </si>
  <si>
    <t>Fortalecer las relaciones internacionales, para generar alianzas estratégicas y cooperación técnica</t>
  </si>
  <si>
    <t>Nº de espacios en los que se participó/No de espacios a los que fue convocada la entidad</t>
  </si>
  <si>
    <t>Despacho</t>
  </si>
  <si>
    <t xml:space="preserve">Participar activamente en los espacios convocados con las demás instituciones y con los gremios del sector </t>
  </si>
  <si>
    <t>Fortalecer los espacios de trabajo con las demás instituciones y con los gremios del sector</t>
  </si>
  <si>
    <t>(N° de actualizaciones a la intranet/ N° de actualizaciones a la intranet programadas)</t>
  </si>
  <si>
    <t>Actualizar la intranet de la entidad con las principales acciones desarrolladas por la Supersolidaria</t>
  </si>
  <si>
    <t>(N° de difusiones internas ejecutadas/ N° de difusiones internas programadas)</t>
  </si>
  <si>
    <t>Difusión de las acciones desarrolladas por la Supersolidaria a través de la cartelera electrónica.</t>
  </si>
  <si>
    <t>(N° de publicaciones internas ejecutadas/ N° de publicaciones internas programadas)</t>
  </si>
  <si>
    <t>Oficina de Comunicaciones</t>
  </si>
  <si>
    <t>Realizar mensualmente la  publicación interna del notisolidario con las principales acciones desarrolladas por la Supersolidaria</t>
  </si>
  <si>
    <t>Difundir a través de medios de comunicación interna las principales acciones desarrolladas por la Supersolidaria</t>
  </si>
  <si>
    <t>(No. eventos de otras entidades en los que participó la Superintendencia/ No. eventos organizados otras entidades)</t>
  </si>
  <si>
    <t>Participar en eventos realizados por entidades publicas y privadas del sector solidario.</t>
  </si>
  <si>
    <t>Coordinar con entidades públicas y privadas del sector, la participación en eventos para divulgar la labor de la Superintendencia.</t>
  </si>
  <si>
    <t>(No. Eventos de Sensibilización realizados/No. de Eventos de Sensibilización programados)</t>
  </si>
  <si>
    <t>Visibilizar a las organizaciones solidarias vigiladas en SARO, SARM, NIF y Normas de aseguramiento</t>
  </si>
  <si>
    <t>No. de campañas implementadas/ No. de campañas programadas</t>
  </si>
  <si>
    <t xml:space="preserve">Promover las campañas para fortalecer el portal Web y sensibilizar el uso de las APP (min hacienda) </t>
  </si>
  <si>
    <t>No. de mecanismos implementados/ No. de mecanismos programados</t>
  </si>
  <si>
    <t xml:space="preserve">Implementar un mecanismo para el acceso a la información básica y sobre la estructura de la entidad en medio diferentes al medio electrónico (Min hacienda) </t>
  </si>
  <si>
    <t>Informe de identificación de canales</t>
  </si>
  <si>
    <t>Identificar los mecanismos para garantizar el acceso a la información básica y sobre la estructura de la entidad en medios diferentes al medio electrónico (Min hacienda)</t>
  </si>
  <si>
    <t xml:space="preserve"> Sensibilizar y divulgar masivamente el esquema de supervisión de la Superintendencia</t>
  </si>
  <si>
    <t>Posicionar la labor de la Supersolidaria frente a las organizaciones de economía solidaria y a la ciudadanía</t>
  </si>
  <si>
    <t>COMUNICACIÓN Y PROYECCIÓN INSTITUCIONAL</t>
  </si>
  <si>
    <t>No. de revisiones realizadas/ No. de revisiones solicitadas</t>
  </si>
  <si>
    <t>Oficina Asesora Jurídica</t>
  </si>
  <si>
    <t xml:space="preserve">Realizar la revisión jurídica para la emisión de las normas, según la solicitud de parte de las Misionales </t>
  </si>
  <si>
    <t xml:space="preserve">  N° de revisiones  N° de circulares proyectadas a ajustar  </t>
  </si>
  <si>
    <t>Delegatura Asociativa
Delegatura Financiera
Despacho</t>
  </si>
  <si>
    <t>Revisar t/o actulaizar la Circular Básica Contable y Financiera y Circular Básica Jurídica, en cuanto a NIF, SARL Y SARLAFT</t>
  </si>
  <si>
    <t xml:space="preserve">  N° marcos regulatorios expedidos / N° de marcos regulatorios proyectados </t>
  </si>
  <si>
    <r>
      <t xml:space="preserve">Proyectar  un ajuste a la Circular Básica Contable y Financiera en materia de riesgo de crédito y riesgo de liquidez r  </t>
    </r>
    <r>
      <rPr>
        <sz val="10"/>
        <color rgb="FFFF0000"/>
        <rFont val="Arial Narrow"/>
        <family val="2"/>
      </rPr>
      <t xml:space="preserve"> </t>
    </r>
  </si>
  <si>
    <t>Expedir el marco regulatorio en materia de supervisión para el sector vigilado</t>
  </si>
  <si>
    <t>N° proyectos legislativos analizados / N° total de proyectos legislativos presentados para análisis</t>
  </si>
  <si>
    <t>Presentar y conceptuar sobre  iniciativas legislativas o reglamentarias aplicables al sector</t>
  </si>
  <si>
    <t>Promover los proyectos normativos relacionados con el sector de la economía solidaria</t>
  </si>
  <si>
    <t>Formular y expedir marcos regulatorios para la labor de supervisión</t>
  </si>
  <si>
    <t>N° de normas identificadas / N° de normas existentes que aplican al sector vigilado</t>
  </si>
  <si>
    <t>Compilar la normativa aplicable al sector vigilado por la Supersolidaria.</t>
  </si>
  <si>
    <t>Actualizar las normas que regulan a las Organizaciones de la Economía Solidaria bajo Supervisión de esta Superintendencia</t>
  </si>
  <si>
    <t>Cinco (5) conceptos unificados en aspectos de supervisión.</t>
  </si>
  <si>
    <t>Emitir criterios unificadores en aspectos de supervisión</t>
  </si>
  <si>
    <t>Unificar los criterios jurídicos en materia de supervisión</t>
  </si>
  <si>
    <t>Compilar las principales normas que regulan al sector de la economía solidaria, la jurisprudencia unificada nacional y la doctrina institucional</t>
  </si>
  <si>
    <t>% avance en la identificación, elaboración de acciones y ejecución de éstas dentro de la política para la prevención del daño antijurídico.</t>
  </si>
  <si>
    <t>Identificar causas de fallos condenatorios en contra de la Superintendencia.
Construir acciones para mitigar las causas que originaron fallos condenatorios.
Ejecutar dichas acciones dentro del término programado.</t>
  </si>
  <si>
    <t xml:space="preserve"> Establecer políticas para la prevención del daño antijurídico</t>
  </si>
  <si>
    <t>Controlar de manera efectiva la defensa jurídica de la Supersolidaria</t>
  </si>
  <si>
    <t>GESTIÓN JURÍDICA</t>
  </si>
  <si>
    <t>30/06/218</t>
  </si>
  <si>
    <t xml:space="preserve"> (N° de Veedurías Ciudadanas conformadas/N° de Veedurías Ciudadanas a conformar)</t>
  </si>
  <si>
    <t>Grupo de  Servicio al Ciudadano - Delegatura para la supervisión del ahorro y la forma asociativa y Despacho</t>
  </si>
  <si>
    <t>Realizar acciones de promoción para la conformación de veedurías ciudadanas.</t>
  </si>
  <si>
    <t>Promover      la      conformación      de veedurías ciudadanas para el ejercicio del       control       social       en       las organizaciones vigiladas.</t>
  </si>
  <si>
    <t xml:space="preserve">No de eventos en los que se promociona las cartillas y documentos donde se promocionan las cartillas  / No, de eventos programados </t>
  </si>
  <si>
    <t>Comunicaciones y Despacho</t>
  </si>
  <si>
    <t>Difundir las cartillas y documentos que incluyan  deberes y derechos de los asociados y las organizaciones vigiladas</t>
  </si>
  <si>
    <t xml:space="preserve">Diseñar instrumentos que contribuyan a la protección de los intereses de los asociados   y    el   ejercicio    de   sus derechos      al      interior      de      las organizaciones vigiladas </t>
  </si>
  <si>
    <t xml:space="preserve">(Nº de seguimientos realizados//No seguimientos programados </t>
  </si>
  <si>
    <t>Grupo de  Servicio al Ciudadano - Delegatura para la supervisión del ahorro y la forma asociativa</t>
  </si>
  <si>
    <t xml:space="preserve">Realizar seguimiento trimestral de la atención al ciudadano y del Servicio al ciudadano  </t>
  </si>
  <si>
    <t xml:space="preserve">Fortalecer la estrategia de Rendición de Cuentas. </t>
  </si>
  <si>
    <t xml:space="preserve">Hacer seguimiento a  la Matriz de riesgo  </t>
  </si>
  <si>
    <t xml:space="preserve"> No, de actualizaciones realizadas / No de actualizaciones programadas </t>
  </si>
  <si>
    <t xml:space="preserve">Actualizar la matriz de riesgos </t>
  </si>
  <si>
    <t xml:space="preserve">Ajustar la Matriz de Riesgos desde el ámbito de la Participación Social y la Atención Ciudadana. </t>
  </si>
  <si>
    <t>Fortalecer los componentes de lucha contra la corrupción.</t>
  </si>
  <si>
    <t xml:space="preserve"> No, de informes Numero de informes estadísticos presentados / No. De informes estadísticos programados </t>
  </si>
  <si>
    <t>Presentar informe estadístico de entidades más recurrentes  en Derechos de Petición</t>
  </si>
  <si>
    <t>Articular la Participación Social a las funciones de VIC.</t>
  </si>
  <si>
    <t xml:space="preserve">  Plan de Presencia Institucional</t>
  </si>
  <si>
    <t>Ejecutar el Plan de Presencia Institucional en el marco de la Participación Social</t>
  </si>
  <si>
    <t xml:space="preserve">Plan de Presencia Institucional </t>
  </si>
  <si>
    <t>Establecer el Plan de Presencia Institucional en el marco de la Participación Social</t>
  </si>
  <si>
    <t>Mejorar la presencia institucional en las regiones.</t>
  </si>
  <si>
    <t>Diseñar mecanismos de Participación Social.</t>
  </si>
  <si>
    <t xml:space="preserve">No. de ajustes realizados / No. De ajustes programados </t>
  </si>
  <si>
    <t xml:space="preserve">Grupo de  Servicio al Ciudadano - Delegatura para la supervisión del ahorro y la forma asociativa Oficina Asesora de Planeación y sistemas y Despacho </t>
  </si>
  <si>
    <t>Solicitar ajustes tecnológicos implementados para atender las PQRSD</t>
  </si>
  <si>
    <t>Proponer ajustes tecnológicos para atender las necesidades del tramite de los Derechos de Petición en la entidad.</t>
  </si>
  <si>
    <t xml:space="preserve"> (Nº de seguimientos realizados/No. De siguientes programas</t>
  </si>
  <si>
    <t>Velar por el cumplimiento  de la Resolución por medio de la cual se reglamentó el Derecho de Petición en la entidad</t>
  </si>
  <si>
    <t>Reorientar el procedimiento de trámite de los Derechos de Petición en la entidad.</t>
  </si>
  <si>
    <t>(Nº de seguimientos realizados/ Nº de seguimientos programados)</t>
  </si>
  <si>
    <t xml:space="preserve">Hacer seguimiento trimestral a la atención de PQRS </t>
  </si>
  <si>
    <t>Protocolo</t>
  </si>
  <si>
    <t>Implementar una actividad para el mejoramiento de la Atención al Ciudadano (Protocolo de Atención y Servicio al ciudadano)</t>
  </si>
  <si>
    <t>Mejorar los mecanismos y herramientas de Atención al Usuario</t>
  </si>
  <si>
    <t>Diseñar un modelo para mejorar la atención de Derechos de Petición (Peticiones, Quejas, Reclamos, Manifestación, Consultas e Información)</t>
  </si>
  <si>
    <t>PARTICIPACIÓN SOCIAL, ATENCIÓN AL USUARIO Y ANTICORRUPCIÓN</t>
  </si>
  <si>
    <t xml:space="preserve">Traslado de archivo físico </t>
  </si>
  <si>
    <t>Oficina Asesora de Planeación y Sistemas</t>
  </si>
  <si>
    <t>Traslado de archivo fisico de gestión del piso 11 a DANSOCIAL</t>
  </si>
  <si>
    <t>Presentación ante comité de archivo</t>
  </si>
  <si>
    <t>Presentación ante el comité de archivo de las tablas de valoración documental</t>
  </si>
  <si>
    <t>Actualizaciones realizadas</t>
  </si>
  <si>
    <t>Actualización de las tablas de retención documental TRD</t>
  </si>
  <si>
    <t>Modernizar los procesos de gestión documental</t>
  </si>
  <si>
    <t xml:space="preserve">Auditoria de certificación </t>
  </si>
  <si>
    <t>Auditoría de certificación del sistema de gestión de seguridad de información ISO 27001.</t>
  </si>
  <si>
    <t>Auditoría interna</t>
  </si>
  <si>
    <t>Auditoría interna al sistema de gestión de seguridad de información ISO 27001.</t>
  </si>
  <si>
    <t>Acto administrativo</t>
  </si>
  <si>
    <t>Expedición acto administrativo donde se adopta ISO 27001 como marco estandar para la gestión de la seguridad de la información</t>
  </si>
  <si>
    <t>No sensibilizaciones ejecutadas / N sensibilizaciones programadas</t>
  </si>
  <si>
    <t>Sensibilización en el sistema de gestión de seguridad de información ISO 27001</t>
  </si>
  <si>
    <t>No auditorias cumplimiento realizadas / No auditorias cumplimiento programadas</t>
  </si>
  <si>
    <t>Auditoría de cumplimiento de ISO 14001</t>
  </si>
  <si>
    <t>Sensibilización en el sistema integral ISO 14001</t>
  </si>
  <si>
    <t>Implementar, sostener y mejorar un sistema integrado de gestión</t>
  </si>
  <si>
    <t>No seguimientos realizados / No seguimientos programados</t>
  </si>
  <si>
    <t>Realizar seguimiento a las acciones para mitigación de los riesgos priorizados</t>
  </si>
  <si>
    <t>No Riesgos priorizados cargados / No Riesgos priorizados programados para cargar</t>
  </si>
  <si>
    <t>Cargar y parametrizar en iSolución los riesgos priorizados.</t>
  </si>
  <si>
    <t>Consolidar el sistema de gestión integral de riesgos en la Entidad</t>
  </si>
  <si>
    <t>No migraciones realizadas / No migraciones programadas</t>
  </si>
  <si>
    <t>Migración del sistema esigna de MySQL a Oracle</t>
  </si>
  <si>
    <t>Integrar los sistemas de gestión documental  en la nueva plataforma tecnológica de información. (Migrar hacia un solo sistema de gestión documental  los archivos de los sistemas anteriores)</t>
  </si>
  <si>
    <t xml:space="preserve">Diagnóstico institucional </t>
  </si>
  <si>
    <t>Elaboración de un diagnóstico institucional del nuevo Modelo Integrado de Planeación y Gestión al sistema de gestión institucional con base en las herramientas de autodiagnósticos de la Función Pública y los resultados del FURAG, según aplique a la entidad.</t>
  </si>
  <si>
    <t>No trámites llevados a sede electróica / No trámites Identificados para actualizar</t>
  </si>
  <si>
    <t>Llevar a la sede electrónica los trámites que se deriven de la actualización de procesos, procedimientos y formatos.</t>
  </si>
  <si>
    <t>No divulgaciones realizadas /No divulgaciones programadas</t>
  </si>
  <si>
    <t>Ampliar divulgación de uso de la sede electrónica dirigido a los funcionarios y entidades vigiladas</t>
  </si>
  <si>
    <t>Mejorar los sistemas de información para el direccionamiento y atención oportuna de trámites</t>
  </si>
  <si>
    <t>Monitoreo realizado</t>
  </si>
  <si>
    <t>Monitoreo de la fase 1 y 2 de la taxonomía para su correcto funcionamiento</t>
  </si>
  <si>
    <t>Adoptar un lenguaje técnico para intercambio de infromación financiera (XBRL)</t>
  </si>
  <si>
    <t>Anteproyecto de presupuesto</t>
  </si>
  <si>
    <t>Presentar anteproyecto de presupuesto para vigencia 2019 incorporando los elementos de gobernanza de TI</t>
  </si>
  <si>
    <t>No  proyectos formulados / No proyectos programados</t>
  </si>
  <si>
    <t>Formulación de los proyectos de inversión 2019 - 2022 bajos las lineas de gobernanza de TI</t>
  </si>
  <si>
    <t>No documentos realizados / No documentos programados</t>
  </si>
  <si>
    <t>Análisis comparativo de tendencias del mercado tecnológico, marco definido por ministerio TIC y marco legal de la Supersolidaria.</t>
  </si>
  <si>
    <t>Adoptar un marco de gobierno de tecnología que permita apalancar los procesos misionales de la Entidad para hacerla más eficiente.</t>
  </si>
  <si>
    <t>Documento realizado</t>
  </si>
  <si>
    <t>Identificar los procesos que serán automatizados</t>
  </si>
  <si>
    <t>Procesos llevados a ISolución / total procesos Actualizados</t>
  </si>
  <si>
    <t>Llevar los procesos actualizados a Isolución y establecer mediante el software la carga, seguimiento y divulgación de los resultados en cada uno de los procesos.</t>
  </si>
  <si>
    <t>Actualización realizada</t>
  </si>
  <si>
    <t>Actualización de procesos, procedimientos y formatos de la entidad en Isolución</t>
  </si>
  <si>
    <t>Levantamiento de requisitos y desarrollo de productos bajo estandares de metodología SCRUM</t>
  </si>
  <si>
    <t>No. De ambientes separados / No. De ambientes programados</t>
  </si>
  <si>
    <t>Separar los ambientes de desarrollo y producción en hardware</t>
  </si>
  <si>
    <t>No capacitaciones realizadoas / No Capacitaciones Programadas</t>
  </si>
  <si>
    <t>Estructurar y capacitar sobre el uso interno de la metodología SCRUM por parte de usuarios y desarrolladores dentro de la entidad</t>
  </si>
  <si>
    <t>Análisis comparado de los aplicativos inventariados contra la metodología SCRUM para establecer las brechas de cada uno de ellos.</t>
  </si>
  <si>
    <t>Inventario realizado</t>
  </si>
  <si>
    <t>Hacer inventario de todos los desarrollos propios y contratados que tiene la Superintendencia</t>
  </si>
  <si>
    <t>Robustecer los sistemas de información de la Superintendencia en los esquemas de supervisión acorde con las exigencias normativas aplicadas al sector de la economía solidaria.</t>
  </si>
  <si>
    <t>No Cubos implementados / No de cubos programados</t>
  </si>
  <si>
    <t>Incluir nuevas variables del formulario de rendición de cuentas de la circular básica contable y financiera y los ajustes, para la aplicación de normas NIIF y supervisión por riesgos, en la herramienta de inteligencia de negocios (Cubos de información).</t>
  </si>
  <si>
    <t>Documento registrado</t>
  </si>
  <si>
    <t>Entrega de producto y registro intelectual del producto</t>
  </si>
  <si>
    <t>No capacitaciones realizadas / No capacitaciones programadas</t>
  </si>
  <si>
    <t>Capacitar el usuario final sobre el alcance y uso de la herramienta</t>
  </si>
  <si>
    <t>Actualizar el marco de referencia técnica en la inteligencia de negocios</t>
  </si>
  <si>
    <t>Implementar inteligencia de negocios para la toma de decisiones en todos los niveles de la organización.</t>
  </si>
  <si>
    <t>No. De entidades que se incorporan en la base de datos/No. De entidades del universo identificadas que no reportaron</t>
  </si>
  <si>
    <t>Establecer las reglas de negocio, intercambio y remisión de información  con  confecamaras (RUES) para realizar seguimiento del reporte de rendición de cuentas del universo de organizaciones vigiladas.</t>
  </si>
  <si>
    <t>Crecimiento en el No. De organizaciones que reportan información</t>
  </si>
  <si>
    <t>Llevar a una solucion informática con la caracterización del modelo para el crecimiento del universo de las entidades que deben reportar información.</t>
  </si>
  <si>
    <t>Establecer el modelo estadístico que permita identificar el universo de las organizaciones vigiladas y sus principales componentes</t>
  </si>
  <si>
    <t>Implementar buenas prácticas de gestión en la Supersolidaria.</t>
  </si>
  <si>
    <t>DESARROLLO DE LAS TIC PARA UNA GESTIÓN EFICIENTE</t>
  </si>
  <si>
    <t xml:space="preserve"> Número de sensibilizaciones realizadas/Número de sensibilizaciones programadas </t>
  </si>
  <si>
    <t>Delegatura Asociativa
Delegatura Financiera
Despacho</t>
  </si>
  <si>
    <t>Realizar sensibilización sobre prácticas de Buen Gobierno en organizaciones del nivel 1 de supervisión</t>
  </si>
  <si>
    <t>Velar por las prácticas de buen gobierno  al interior de las organizaciones vigiladas</t>
  </si>
  <si>
    <t xml:space="preserve"># Videoconferencias realizadas / videoconferencias programadas </t>
  </si>
  <si>
    <t xml:space="preserve">Delegatura para la supervisión del ahorro y la forma asociativa </t>
  </si>
  <si>
    <t>Sensibilizar la  circular externa para presentación del balance social en asambleas</t>
  </si>
  <si>
    <t>Actividades realizadas del proceso de formulación del balance social / Actividades programadas del proceso de formulación del balance social</t>
  </si>
  <si>
    <t>Delegatura  la supervisión del ahorro y la forma asociativa 
Delegatura para la supervisión de la actividad financiera
Oficina Jurídica
Despacho</t>
  </si>
  <si>
    <t xml:space="preserve">Realizar una prueba piloto, ajustar el formato de medición de balance social y expedir la circular externa para su aplicación </t>
  </si>
  <si>
    <t>Establecer el modelo para medir el balance social de las organizaciones vigiladas</t>
  </si>
  <si>
    <t xml:space="preserve">Número de reuniones con los gremios realizadas  Número de reuniones programadas </t>
  </si>
  <si>
    <t>Delegatura  la supervisión del ahorro y la forma asociativa 
Delegatura para la supervisión de la actividad financiera
Despacho</t>
  </si>
  <si>
    <t>Realizar mesas técnicas con los gremios</t>
  </si>
  <si>
    <t>Promover el compromiso de los gremios del sector para que las organizaciones realicen e informen el balance social a los asociados y a la ciudadanía</t>
  </si>
  <si>
    <t>Visibilizar a través de la supervisión el balance social y gobierno social generado por las organizaciones del sector de la economía solidaria</t>
  </si>
  <si>
    <t xml:space="preserve">Número de guías elaboradas / Número de guías programadas </t>
  </si>
  <si>
    <t>Delegatura para la supervisión del ahorro y la forma asociativa</t>
  </si>
  <si>
    <t xml:space="preserve">Ajustar la metodología de inspección en sus etapas de planeación, ejecución y elaboración de informes para fondos de empleados, ante nuevo marco regulatorio. </t>
  </si>
  <si>
    <t>Número de guías elaboradas / Número de guías a elaborar</t>
  </si>
  <si>
    <t>Delegatura  la supervisión del ahorro y la forma asociativa 
Delegatura para la supervisión de la actividad financiera</t>
  </si>
  <si>
    <t>Ajustar la metodología de inspección en sus etapas de planeación, ejecución y elaboración de informes en el riesgo de liquidez</t>
  </si>
  <si>
    <t xml:space="preserve"> Elaborar guías metodológicas para la labor de supervisión</t>
  </si>
  <si>
    <t>Contar con herramientas que contribuyan a una labor de supervisión efectiva y oportuna</t>
  </si>
  <si>
    <t>(N°  de organizaciones que reportan información / N° organizaciones que se espera reporten información)</t>
  </si>
  <si>
    <t>1500 nuevas organizaciones reportando información financiera</t>
  </si>
  <si>
    <t>(N°de entidades requeridas / No. De entidades a requerir programadas</t>
  </si>
  <si>
    <t>Delegatura para la supervisión del ahorro y la forma asociativa y Oficina Asesora de Planeación y Sistemas</t>
  </si>
  <si>
    <t xml:space="preserve">Realizar requerimientos a las organizaciones  que no reportaron información financiera durante el 2016 y 2017 </t>
  </si>
  <si>
    <t>Identificar organizaciones del sector solidario activas que no estén reportando información a la Supersolidaria</t>
  </si>
  <si>
    <t xml:space="preserve">No. Convenios realizados en el periodo / numero de convenios programados en el periodo </t>
  </si>
  <si>
    <t xml:space="preserve">Delegatura  la supervisión del ahorro y la forma asociativa 
Delegatura para la supervisión de la actividad financiera
Oficina Asesora Jurídica
Despacho  </t>
  </si>
  <si>
    <t>Realizar nuevos convenios interinstitucionales</t>
  </si>
  <si>
    <t xml:space="preserve">Establecer nuevos convenios para fortalecer los procesos de inspección, vigilancia y control en las organizaciones del sector solidario </t>
  </si>
  <si>
    <t>(N° de evaluaciones extrasitu realizadas y/o requerimientos / N° de evaluaciones extrasitu y/o requerimientos programadas)</t>
  </si>
  <si>
    <t>Hacer evaluación extrasitu a organizaciones solidarias, con énfasis en las organizaciones diferentes a fondos de empleados  del nivel 1, 2 y 3 de supervisión y/o seguimientos a las evaluaciones realizadas en el año 2017.
Nota: Incluidos 150 (pendientes del año 2016), correspondiente a la actividad: "Revisar estados financieros del régimen simplificado  a organizaciones del grupo 3"</t>
  </si>
  <si>
    <t>(N° de decisiones de fondo y/o actos de tramite de investigaciones realizados/ N° de seguimientos a investigaciones programados)</t>
  </si>
  <si>
    <t xml:space="preserve">Desarrollar las investigaciones en curso para emitir la decisión que en derecho corresponda y/o dar inicio a las que soliciten los grupos internos de trabajo.
Nota: Incluidos 500 (pendientes del año 2016), correspondiente a la actividad POA: "Realizar seguimiento a las organizaciones requeridas que no reportaron información financiera durante los años 2014 y 2015"  </t>
  </si>
  <si>
    <t>(N° de controles de legalidad realizados/ N° de controles de legalidad programados)</t>
  </si>
  <si>
    <t xml:space="preserve">Hacer evaluaciones jurídicas (control de legalidad) a 181 a organizaciones de primer nivel , 531 del segundo nivel y 825 de tercer nivel  y/o requerimiento (560 fondos de empleados 977 demás organizaciones) </t>
  </si>
  <si>
    <t xml:space="preserve">Evaluaciones realizadas / evaluaciones programadas </t>
  </si>
  <si>
    <t xml:space="preserve">Realizar la evaluación los 90 planes de acción para autorizar o requerir </t>
  </si>
  <si>
    <t xml:space="preserve">( No. de evaluaciones realizadas / NO. de  evaluaciones programadas </t>
  </si>
  <si>
    <t xml:space="preserve">Realizar 800 evaluaciones extra situs a los fondos de empelados y/o seguimientos a las evaluaciones realizadas en el año 2017 </t>
  </si>
  <si>
    <t>(N° informes realizados sobre la visita in-situ/ N° de visitas programadas)</t>
  </si>
  <si>
    <t xml:space="preserve">Realizar visitas de inspección a organizaciones que se encuentran en nivel 1 y  2 de supervisión </t>
  </si>
  <si>
    <t>(N° organizaciones solidarias visitadas / N° organizaciones solidarias visitadas)</t>
  </si>
  <si>
    <t>Realizar visitas de inspección a las organizaciones que se encuentran en nivel 3 de supervisión</t>
  </si>
  <si>
    <t>Solicitudes atendidas dentro de los términos/Solicitudes presentadas</t>
  </si>
  <si>
    <t>Delegatura para la supervisión de la actividad Asociativa (Grupo de Asuntos Especiales )</t>
  </si>
  <si>
    <t>Adelantar los tramites de autorización previa (Fusión, incorporación, transformación o escisión) de las organizaciones vigiladas</t>
  </si>
  <si>
    <t>Medidas ejecutadas /Medidas  adoptadas</t>
  </si>
  <si>
    <t xml:space="preserve">Delegatura para la supervisión del ahorro y la forma asociativa 
Asuntos Especiales </t>
  </si>
  <si>
    <t xml:space="preserve">Adelantar las medidas de toma de posesión y/o de adopción de institutos de salvamento </t>
  </si>
  <si>
    <t>No. De seguimientos realizados / No. De seguimientos programados</t>
  </si>
  <si>
    <t>Hacer seguimiento a los procesos de intervención forzosa administrativa e institutos de salvamento, de las organizaciones de los niveles 1,2 y 3 que se encuentren bajo estas medidas, a través de visitas de inspección o evaluaciones extra situ o de informes de gestión</t>
  </si>
  <si>
    <t xml:space="preserve">N° publicaciones realizadas/ No. de publicaciones programas </t>
  </si>
  <si>
    <t>Delegatura para la supervisión de la actividad financiera</t>
  </si>
  <si>
    <t>Disponer  estadísticas actualizadas respecto de la gestión que se realiza en la  delegatura financiera.</t>
  </si>
  <si>
    <t>Número de traslados y acuses de recibo respecto de las peticiones, quejas, reclamos y solicitudes realizadas / No. de traslados y acuses de recibo respecto de las peticiones, quejas, reclamos y solicitudes recibidos.</t>
  </si>
  <si>
    <t xml:space="preserve">Realizar los traslados y acuses de recibo respecto de los requerimientos y solicitudes que se presenten a la Delegatura Financiera de acuerdo a los tiempos establecidos en CBJ. </t>
  </si>
  <si>
    <t xml:space="preserve"> Número de posesiones tramitadas//No de solicitudes de posesiones recibidas </t>
  </si>
  <si>
    <t>Realizar el trámite de posesión de los directivos de las cooperativas de ahorro y crédito y multiactivas con sección de ahorro y crédito de acuerdo a los tiempos establecidos en CBJ</t>
  </si>
  <si>
    <t xml:space="preserve">Número de controles realizados//No. de controles de legalidad solicitados  </t>
  </si>
  <si>
    <t>Realizar los controles de legalidad de las reformas estatutarias adelantadas por las cooperativas de ahorro y crédito y multiactivas con sección de ahorro y crédito de acuerdo a los tiempos establecidos en CBJ</t>
  </si>
  <si>
    <t>(No. informes o No. actas realizados / N° de visitas o reuniones programadas)</t>
  </si>
  <si>
    <t>Hacer seguimiento a cooperativas de ahorro y crédito mediante visitas de inspección in situ o reuniones con directivos de la entidad.</t>
  </si>
  <si>
    <t>Informes evaluados / Informes presentados</t>
  </si>
  <si>
    <t xml:space="preserve">Hacer seguimiento a los procesos de intervención forzosa administrativa e institutos de salvamento, de las cooperativas de ahorro y crédito que se encuentren bajo estas medidas, a través de visitas de inspección o evaluaciones extra situ o de informes de gestión </t>
  </si>
  <si>
    <t xml:space="preserve">Medidas Ejecutadas / Medidas adoptadas </t>
  </si>
  <si>
    <t>Fortalecer la labor de auditoria de cumplimiento en los niveles 1, 2 y 3 en las organizaciones solidarias</t>
  </si>
  <si>
    <t>Ampliar la cobertura de supervisión y adelantar las acciones pertinentes</t>
  </si>
  <si>
    <t>Formulación de herramientas y metodología</t>
  </si>
  <si>
    <t>Delegatura para la supervisión de la actividad financiera
Oficina Asesora de Planeación y Sistemas</t>
  </si>
  <si>
    <t>Proyectar la formulación de herramientas y metodología para el análisis de alertas tempranas  para evaluar la exposición al riesgo de entidades con actividad financiera.</t>
  </si>
  <si>
    <t xml:space="preserve">Herramienta actualizada en fábrica para la determinar las matrices de transición </t>
  </si>
  <si>
    <t>Delegatura  la supervisión del ahorro y la forma asociativa 
Delegatura para la supervisión de la actividad financiera
Oficina Asesora de Planeación y Sistemas</t>
  </si>
  <si>
    <t>Actualizar la herramienta de supervisión (Fábrica de Reportes) para la determinar las matrices de transición.</t>
  </si>
  <si>
    <t>Formulario actualizado para la medición del Riesgo de Crédito</t>
  </si>
  <si>
    <t>Actualizar y/o elaborar los formatos del Formulario Oficial de Rendición de Cuentas  para la medición del Riesgo de Crédito.</t>
  </si>
  <si>
    <t>Formato actualizado para la medición del Riesgo de Liquidez</t>
  </si>
  <si>
    <t>Actualizar en la herramienta de supervisión (Fábrica de Reportes) la metodología para la medición del Riesgo de Liquidez.</t>
  </si>
  <si>
    <t>Formulario actualizado para la medición del Riesgo de Liquidez</t>
  </si>
  <si>
    <t>Actualizar y/o elaborar los formatos del Formulario Oficial de Rendición de Cuentas  para la medición del Riesgo de Liquidez.</t>
  </si>
  <si>
    <t>Procedimiento proyectado</t>
  </si>
  <si>
    <t>Proyectar el ajuste en Isolución de los procedimientos relacionados con el riesgo de liquidez.</t>
  </si>
  <si>
    <t xml:space="preserve"> Actualizar el esquema de supervisión con un enfoque basado en riesgos y NIIF</t>
  </si>
  <si>
    <t>Informe del resultado de pruebas</t>
  </si>
  <si>
    <t>Realizar pruebas al proyecto de modelo de pérdida esperada del riesgo de crédito SARC</t>
  </si>
  <si>
    <t>Cronograma de implementación</t>
  </si>
  <si>
    <t>Determinar la gradualidad para la implementación del  SARL.</t>
  </si>
  <si>
    <t>Matriz desarrollada en la herramienta de supervisión</t>
  </si>
  <si>
    <t xml:space="preserve">Desarrollar la matriz de riesgo LAFT como herramienta de supervisión. </t>
  </si>
  <si>
    <t>Revisar el estado actual de esquema de supervisión</t>
  </si>
  <si>
    <t>(N° de evaluaciones a respuestas informes de vista grupo 3 /N° de respuestas a informes de visitas 2017 de estados financieros programadas)</t>
  </si>
  <si>
    <t>Evaluar las respuestas a los informes de las visitas realizadas durante 2017 del régimen simplificado a organizaciones del grupo 3.</t>
  </si>
  <si>
    <t>(N° de evaluaciones a respuestas informes de visitas grupo 1 /N° de respuestas a informes de visitas 2017 de estados financieros programadas)</t>
  </si>
  <si>
    <t xml:space="preserve">Evaluar las respuestas a los informes de las visitas realizadas en el 2017 a organizaciones del grupo 1 que aplicaron NIIF plenas </t>
  </si>
  <si>
    <t xml:space="preserve">
50 </t>
  </si>
  <si>
    <t>(N°de evaluaciones a respuestas sobre ESFA/N° de evaluaciones de respuestas a ESFA programadas)</t>
  </si>
  <si>
    <t>Evaluar las respuestas sobre requerimientos realizados al ESFA en organizaciones del Grupo 2 en NIIF para PYMES.</t>
  </si>
  <si>
    <t xml:space="preserve"> (N° de seguimientos a los estados financieros consolidados/N° de seguimientos de estados financieros consolidados programadas)</t>
  </si>
  <si>
    <t>Realizar seguimiento a los  estados financieros consolidados (Conglomerados) con corte a diciembre de 2017 (Reportados bajo NIIF)</t>
  </si>
  <si>
    <t xml:space="preserve"> (N° de seguimientos a la información financiera  realizadas/N° de seguimientos de estados financieros programadas)</t>
  </si>
  <si>
    <t>Realizar seguimiento a la  información financiera de las cooperativas de ahorro y crédito (Reportada bajo NIIF)</t>
  </si>
  <si>
    <t>Verificar en las organizaciones vigiladas el cumplimiento del proceso de aplicación de los marcos técnicos normativos para NIIF, NIIF para PYMES y régimen simplificado.</t>
  </si>
  <si>
    <t>Fortalecer el modelo de supervisión con un enfoque basado en riesgos y en estándares NIIF en el sector vigilado.</t>
  </si>
  <si>
    <t>SUPERVISIÓN</t>
  </si>
  <si>
    <t xml:space="preserve">PRESUPUESTO ASIGNADO ($ Inversión) </t>
  </si>
  <si>
    <t>FECHA DE TERMINACIÓN</t>
  </si>
  <si>
    <t>FECHA DE INICIO</t>
  </si>
  <si>
    <t>PONDERACIÓN ACTIVIDAD</t>
  </si>
  <si>
    <t xml:space="preserve">META </t>
  </si>
  <si>
    <t>FÓRMULA DE INDICADOR</t>
  </si>
  <si>
    <t>DEPENDENCIA RESPONSABLE</t>
  </si>
  <si>
    <t>DECRIPCIÓN ACTIVIDAD</t>
  </si>
  <si>
    <t>PODERACIÓN ESTRATEGIA</t>
  </si>
  <si>
    <t>ESTRATEGIA</t>
  </si>
  <si>
    <t>OBJETIVO ESTRATEGICO</t>
  </si>
  <si>
    <t>LÍNEA DE ACCIÓN ESTRATÉGICA</t>
  </si>
  <si>
    <t>ITEM  EVIDENCIAS</t>
  </si>
  <si>
    <r>
      <t>VIGENCIA:</t>
    </r>
    <r>
      <rPr>
        <b/>
        <u/>
        <sz val="20"/>
        <rFont val="Calibri"/>
        <family val="2"/>
        <scheme val="minor"/>
      </rPr>
      <t xml:space="preserve"> </t>
    </r>
  </si>
  <si>
    <t>Código: F-PLAN-004
Versión: 05</t>
  </si>
  <si>
    <t>PLAN OPERATIVO ANUAL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</si>
</sst>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\ #,##0"/>
    <numFmt numFmtId="165" formatCode="_-&quot;$&quot;\ * #,##0_-;\-&quot;$&quot;\ * #,##0_-;_-&quot;$&quot;\ * &quot;-&quot;_-;_-@_-"/>
    <numFmt numFmtId="166" formatCode="0.0%"/>
  </numFmts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1"/>
      <name val="Arial Narrow"/>
      <family val="2"/>
    </font>
    <font>
      <b/>
      <sz val="11"/>
      <name val="Calibri"/>
      <family val="2"/>
      <scheme val="minor"/>
    </font>
    <font>
      <sz val="20"/>
      <name val="Calibri"/>
      <family val="2"/>
      <scheme val="minor"/>
    </font>
    <font>
      <b/>
      <sz val="20"/>
      <name val="Calibri"/>
      <family val="2"/>
      <scheme val="minor"/>
    </font>
    <font>
      <b/>
      <u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2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</cellStyleXfs>
  <cellXfs count="180">
    <xf numFmtId="0" fontId="0" fillId="0" borderId="0" xfId="0"/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" fillId="0" borderId="0" xfId="0" applyFont="1" applyFill="1" applyAlignment="1"/>
    <xf numFmtId="0" fontId="4" fillId="0" borderId="1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 vertical="top"/>
    </xf>
    <xf numFmtId="0" fontId="4" fillId="0" borderId="5" xfId="0" applyFont="1" applyFill="1" applyBorder="1" applyAlignment="1">
      <alignment horizontal="left" vertical="top"/>
    </xf>
    <xf numFmtId="0" fontId="4" fillId="0" borderId="6" xfId="0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9" xfId="0" applyFont="1" applyFill="1" applyBorder="1" applyAlignment="1">
      <alignment horizontal="left" wrapText="1"/>
    </xf>
    <xf numFmtId="0" fontId="4" fillId="0" borderId="10" xfId="0" applyFont="1" applyFill="1" applyBorder="1" applyAlignment="1">
      <alignment horizontal="left" vertical="top"/>
    </xf>
    <xf numFmtId="0" fontId="4" fillId="0" borderId="11" xfId="0" applyFont="1" applyFill="1" applyBorder="1" applyAlignment="1">
      <alignment horizontal="left" vertical="top"/>
    </xf>
    <xf numFmtId="0" fontId="4" fillId="0" borderId="12" xfId="0" applyFont="1" applyFill="1" applyBorder="1" applyAlignment="1">
      <alignment horizontal="left" vertical="top"/>
    </xf>
    <xf numFmtId="0" fontId="4" fillId="0" borderId="13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16" xfId="0" applyFont="1" applyFill="1" applyBorder="1" applyAlignment="1">
      <alignment horizontal="left" vertical="top"/>
    </xf>
    <xf numFmtId="0" fontId="4" fillId="0" borderId="17" xfId="0" applyFont="1" applyFill="1" applyBorder="1" applyAlignment="1">
      <alignment horizontal="left" vertical="top"/>
    </xf>
    <xf numFmtId="0" fontId="4" fillId="0" borderId="18" xfId="0" applyFont="1" applyFill="1" applyBorder="1" applyAlignment="1">
      <alignment horizontal="left" vertical="top" wrapText="1"/>
    </xf>
    <xf numFmtId="0" fontId="1" fillId="0" borderId="0" xfId="3" applyFont="1" applyFill="1" applyAlignment="1"/>
    <xf numFmtId="0" fontId="1" fillId="0" borderId="0" xfId="3" applyFont="1" applyFill="1" applyBorder="1"/>
    <xf numFmtId="0" fontId="6" fillId="0" borderId="19" xfId="3" applyFont="1" applyFill="1" applyBorder="1" applyAlignment="1">
      <alignment horizontal="center" vertical="center"/>
    </xf>
    <xf numFmtId="0" fontId="6" fillId="0" borderId="19" xfId="3" applyFont="1" applyFill="1" applyBorder="1"/>
    <xf numFmtId="0" fontId="6" fillId="0" borderId="19" xfId="3" applyFont="1" applyFill="1" applyBorder="1" applyAlignment="1">
      <alignment horizontal="left" vertical="center"/>
    </xf>
    <xf numFmtId="0" fontId="1" fillId="0" borderId="19" xfId="3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164" fontId="9" fillId="0" borderId="20" xfId="0" applyNumberFormat="1" applyFont="1" applyFill="1" applyBorder="1" applyAlignment="1">
      <alignment horizontal="center" vertical="center" wrapText="1"/>
    </xf>
    <xf numFmtId="15" fontId="9" fillId="0" borderId="5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164" fontId="9" fillId="0" borderId="5" xfId="4" applyNumberFormat="1" applyFont="1" applyFill="1" applyBorder="1" applyAlignment="1">
      <alignment horizontal="left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9" fillId="0" borderId="22" xfId="0" applyNumberFormat="1" applyFont="1" applyFill="1" applyBorder="1" applyAlignment="1">
      <alignment horizontal="center" vertical="center" wrapText="1"/>
    </xf>
    <xf numFmtId="15" fontId="9" fillId="0" borderId="23" xfId="0" applyNumberFormat="1" applyFont="1" applyFill="1" applyBorder="1" applyAlignment="1">
      <alignment horizontal="center" vertical="center" wrapText="1"/>
    </xf>
    <xf numFmtId="9" fontId="7" fillId="0" borderId="23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left" vertical="center" wrapText="1"/>
    </xf>
    <xf numFmtId="9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64" fontId="9" fillId="0" borderId="25" xfId="0" applyNumberFormat="1" applyFont="1" applyFill="1" applyBorder="1" applyAlignment="1">
      <alignment horizontal="center" vertical="center" wrapText="1"/>
    </xf>
    <xf numFmtId="15" fontId="9" fillId="0" borderId="17" xfId="0" applyNumberFormat="1" applyFont="1" applyFill="1" applyBorder="1" applyAlignment="1">
      <alignment horizontal="center" vertical="center" wrapText="1"/>
    </xf>
    <xf numFmtId="9" fontId="7" fillId="0" borderId="17" xfId="0" applyNumberFormat="1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9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15" fontId="7" fillId="0" borderId="23" xfId="0" applyNumberFormat="1" applyFont="1" applyFill="1" applyBorder="1" applyAlignment="1">
      <alignment horizontal="center" vertical="center"/>
    </xf>
    <xf numFmtId="9" fontId="9" fillId="0" borderId="23" xfId="0" applyNumberFormat="1" applyFont="1" applyFill="1" applyBorder="1" applyAlignment="1">
      <alignment horizontal="center" vertical="center"/>
    </xf>
    <xf numFmtId="164" fontId="9" fillId="0" borderId="23" xfId="4" applyNumberFormat="1" applyFont="1" applyFill="1" applyBorder="1" applyAlignment="1">
      <alignment horizontal="left" vertical="center" wrapText="1"/>
    </xf>
    <xf numFmtId="9" fontId="9" fillId="0" borderId="23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center" vertical="center" wrapText="1"/>
    </xf>
    <xf numFmtId="15" fontId="7" fillId="0" borderId="11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9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vertical="center" wrapText="1"/>
    </xf>
    <xf numFmtId="9" fontId="9" fillId="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Fill="1" applyBorder="1" applyAlignment="1">
      <alignment horizontal="center" vertical="center" wrapText="1"/>
    </xf>
    <xf numFmtId="164" fontId="9" fillId="0" borderId="11" xfId="4" applyNumberFormat="1" applyFont="1" applyFill="1" applyBorder="1" applyAlignment="1">
      <alignment horizontal="left" vertical="center" wrapText="1"/>
    </xf>
    <xf numFmtId="164" fontId="9" fillId="0" borderId="25" xfId="1" applyNumberFormat="1" applyFont="1" applyFill="1" applyBorder="1" applyAlignment="1">
      <alignment horizontal="center" vertical="center" wrapText="1"/>
    </xf>
    <xf numFmtId="15" fontId="7" fillId="0" borderId="17" xfId="0" applyNumberFormat="1" applyFont="1" applyFill="1" applyBorder="1" applyAlignment="1">
      <alignment horizontal="center" vertical="center"/>
    </xf>
    <xf numFmtId="9" fontId="9" fillId="0" borderId="17" xfId="0" applyNumberFormat="1" applyFont="1" applyFill="1" applyBorder="1" applyAlignment="1">
      <alignment horizontal="center" vertical="center"/>
    </xf>
    <xf numFmtId="9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left" vertical="center" wrapText="1"/>
    </xf>
    <xf numFmtId="164" fontId="9" fillId="0" borderId="22" xfId="4" applyNumberFormat="1" applyFont="1" applyFill="1" applyBorder="1" applyAlignment="1">
      <alignment horizontal="center" vertical="center" wrapText="1"/>
    </xf>
    <xf numFmtId="15" fontId="9" fillId="0" borderId="23" xfId="4" applyNumberFormat="1" applyFont="1" applyFill="1" applyBorder="1" applyAlignment="1">
      <alignment horizontal="center" vertical="center" wrapText="1"/>
    </xf>
    <xf numFmtId="9" fontId="9" fillId="0" borderId="23" xfId="4" applyNumberFormat="1" applyFont="1" applyFill="1" applyBorder="1" applyAlignment="1">
      <alignment horizontal="center" vertical="center" wrapText="1"/>
    </xf>
    <xf numFmtId="1" fontId="9" fillId="0" borderId="23" xfId="4" applyNumberFormat="1" applyFont="1" applyFill="1" applyBorder="1" applyAlignment="1">
      <alignment horizontal="center" vertical="center" wrapText="1"/>
    </xf>
    <xf numFmtId="0" fontId="9" fillId="0" borderId="23" xfId="4" applyFont="1" applyFill="1" applyBorder="1" applyAlignment="1">
      <alignment horizontal="center" vertical="center" wrapText="1"/>
    </xf>
    <xf numFmtId="164" fontId="9" fillId="0" borderId="29" xfId="4" applyNumberFormat="1" applyFont="1" applyFill="1" applyBorder="1" applyAlignment="1">
      <alignment horizontal="center" vertical="center" wrapText="1"/>
    </xf>
    <xf numFmtId="15" fontId="9" fillId="0" borderId="11" xfId="4" applyNumberFormat="1" applyFont="1" applyFill="1" applyBorder="1" applyAlignment="1">
      <alignment horizontal="center" vertical="center" wrapText="1"/>
    </xf>
    <xf numFmtId="9" fontId="9" fillId="0" borderId="11" xfId="4" applyNumberFormat="1" applyFont="1" applyFill="1" applyBorder="1" applyAlignment="1">
      <alignment horizontal="center" vertical="center" wrapText="1"/>
    </xf>
    <xf numFmtId="0" fontId="9" fillId="0" borderId="11" xfId="4" applyFont="1" applyFill="1" applyBorder="1" applyAlignment="1">
      <alignment horizontal="center" vertical="center" wrapText="1"/>
    </xf>
    <xf numFmtId="15" fontId="11" fillId="0" borderId="11" xfId="4" applyNumberFormat="1" applyFont="1" applyFill="1" applyBorder="1" applyAlignment="1">
      <alignment horizontal="center" vertical="center"/>
    </xf>
    <xf numFmtId="9" fontId="9" fillId="0" borderId="11" xfId="4" applyNumberFormat="1" applyFont="1" applyFill="1" applyBorder="1" applyAlignment="1">
      <alignment horizontal="center" vertical="center"/>
    </xf>
    <xf numFmtId="0" fontId="9" fillId="0" borderId="11" xfId="4" applyNumberFormat="1" applyFont="1" applyFill="1" applyBorder="1" applyAlignment="1">
      <alignment horizontal="center" vertical="center"/>
    </xf>
    <xf numFmtId="9" fontId="9" fillId="0" borderId="11" xfId="5" applyNumberFormat="1" applyFont="1" applyFill="1" applyBorder="1" applyAlignment="1">
      <alignment horizontal="center" vertical="center" wrapText="1"/>
    </xf>
    <xf numFmtId="0" fontId="9" fillId="0" borderId="11" xfId="4" applyNumberFormat="1" applyFont="1" applyFill="1" applyBorder="1" applyAlignment="1">
      <alignment horizontal="center" vertical="center" wrapText="1"/>
    </xf>
    <xf numFmtId="164" fontId="9" fillId="0" borderId="11" xfId="4" applyNumberFormat="1" applyFont="1" applyFill="1" applyBorder="1" applyAlignment="1">
      <alignment horizontal="center" vertical="center" wrapText="1"/>
    </xf>
    <xf numFmtId="9" fontId="9" fillId="0" borderId="11" xfId="2" applyFont="1" applyFill="1" applyBorder="1" applyAlignment="1">
      <alignment horizontal="center" vertical="center" wrapText="1"/>
    </xf>
    <xf numFmtId="164" fontId="9" fillId="0" borderId="25" xfId="4" applyNumberFormat="1" applyFont="1" applyFill="1" applyBorder="1" applyAlignment="1">
      <alignment horizontal="center" vertical="center" wrapText="1"/>
    </xf>
    <xf numFmtId="15" fontId="9" fillId="0" borderId="17" xfId="4" applyNumberFormat="1" applyFont="1" applyFill="1" applyBorder="1" applyAlignment="1">
      <alignment horizontal="center" vertical="center" wrapText="1"/>
    </xf>
    <xf numFmtId="9" fontId="9" fillId="0" borderId="17" xfId="2" applyFont="1" applyFill="1" applyBorder="1" applyAlignment="1">
      <alignment horizontal="center" vertical="center" wrapText="1"/>
    </xf>
    <xf numFmtId="9" fontId="9" fillId="0" borderId="23" xfId="0" applyNumberFormat="1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15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horizontal="justify" vertical="center" wrapText="1"/>
    </xf>
    <xf numFmtId="9" fontId="9" fillId="0" borderId="30" xfId="2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justify" vertical="center" wrapText="1"/>
    </xf>
    <xf numFmtId="9" fontId="9" fillId="0" borderId="23" xfId="2" applyFont="1" applyFill="1" applyBorder="1" applyAlignment="1">
      <alignment horizontal="center" vertical="center" wrapText="1"/>
    </xf>
    <xf numFmtId="9" fontId="9" fillId="0" borderId="31" xfId="2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9" fontId="9" fillId="0" borderId="11" xfId="2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justify" vertical="center" wrapText="1"/>
    </xf>
    <xf numFmtId="9" fontId="9" fillId="0" borderId="32" xfId="2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horizontal="center" vertical="center" wrapText="1"/>
    </xf>
    <xf numFmtId="164" fontId="9" fillId="0" borderId="34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/>
    </xf>
    <xf numFmtId="9" fontId="9" fillId="0" borderId="31" xfId="0" applyNumberFormat="1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vertical="center" wrapText="1"/>
    </xf>
    <xf numFmtId="15" fontId="11" fillId="0" borderId="11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horizontal="left" vertical="center" wrapText="1"/>
    </xf>
    <xf numFmtId="9" fontId="9" fillId="0" borderId="31" xfId="0" applyNumberFormat="1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left" vertical="center" wrapText="1"/>
    </xf>
    <xf numFmtId="164" fontId="9" fillId="0" borderId="34" xfId="0" applyNumberFormat="1" applyFont="1" applyFill="1" applyBorder="1" applyAlignment="1">
      <alignment horizontal="center" vertical="center" wrapText="1"/>
    </xf>
    <xf numFmtId="164" fontId="9" fillId="0" borderId="35" xfId="0" applyNumberFormat="1" applyFont="1" applyFill="1" applyBorder="1" applyAlignment="1">
      <alignment horizontal="center" vertical="center" wrapText="1"/>
    </xf>
    <xf numFmtId="9" fontId="9" fillId="0" borderId="30" xfId="0" applyNumberFormat="1" applyFont="1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center" vertical="center" wrapText="1"/>
    </xf>
    <xf numFmtId="164" fontId="9" fillId="0" borderId="22" xfId="0" applyNumberFormat="1" applyFont="1" applyFill="1" applyBorder="1" applyAlignment="1">
      <alignment horizontal="center" vertical="center" wrapText="1"/>
    </xf>
    <xf numFmtId="166" fontId="9" fillId="0" borderId="11" xfId="0" applyNumberFormat="1" applyFont="1" applyFill="1" applyBorder="1" applyAlignment="1">
      <alignment horizontal="center" vertical="center" wrapText="1"/>
    </xf>
    <xf numFmtId="3" fontId="9" fillId="0" borderId="11" xfId="0" applyNumberFormat="1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164" fontId="9" fillId="0" borderId="36" xfId="0" applyNumberFormat="1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13" fillId="0" borderId="0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40" xfId="0" applyFont="1" applyFill="1" applyBorder="1" applyAlignment="1">
      <alignment horizontal="center" vertical="center" wrapText="1"/>
    </xf>
    <xf numFmtId="0" fontId="8" fillId="2" borderId="4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5" fillId="0" borderId="0" xfId="0" applyFont="1" applyFill="1" applyAlignment="1"/>
    <xf numFmtId="0" fontId="15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4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43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8" fillId="0" borderId="44" xfId="0" applyFont="1" applyFill="1" applyBorder="1" applyAlignment="1">
      <alignment horizontal="center" vertical="center" wrapText="1"/>
    </xf>
    <xf numFmtId="0" fontId="18" fillId="0" borderId="45" xfId="0" applyFont="1" applyFill="1" applyBorder="1" applyAlignment="1">
      <alignment horizontal="center" vertical="center" wrapText="1"/>
    </xf>
    <xf numFmtId="0" fontId="19" fillId="0" borderId="46" xfId="0" applyFont="1" applyFill="1" applyBorder="1" applyAlignment="1">
      <alignment horizontal="center" vertical="center"/>
    </xf>
    <xf numFmtId="0" fontId="19" fillId="0" borderId="42" xfId="0" applyFont="1" applyFill="1" applyBorder="1" applyAlignment="1">
      <alignment horizontal="center" vertical="center"/>
    </xf>
    <xf numFmtId="0" fontId="19" fillId="0" borderId="4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8" fillId="0" borderId="47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</cellXfs>
  <cellStyles count="6">
    <cellStyle name="Moneda [0]" xfId="1" builtinId="7"/>
    <cellStyle name="Normal" xfId="0" builtinId="0"/>
    <cellStyle name="Normal 2 2" xfId="5"/>
    <cellStyle name="Normal 3" xfId="3"/>
    <cellStyle name="Normal 4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3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4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5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6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7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8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9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0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1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2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3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4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5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6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7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8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19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0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1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2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3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4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5</xdr:row>
      <xdr:rowOff>0</xdr:rowOff>
    </xdr:from>
    <xdr:to>
      <xdr:col>13</xdr:col>
      <xdr:colOff>0</xdr:colOff>
      <xdr:row>6</xdr:row>
      <xdr:rowOff>0</xdr:rowOff>
    </xdr:to>
    <xdr:sp macro="" textlink="">
      <xdr:nvSpPr>
        <xdr:cNvPr id="25" name="AutoShape 10"/>
        <xdr:cNvSpPr>
          <a:spLocks noChangeArrowheads="1"/>
        </xdr:cNvSpPr>
      </xdr:nvSpPr>
      <xdr:spPr bwMode="auto">
        <a:xfrm>
          <a:off x="2019300" y="952500"/>
          <a:ext cx="11106150" cy="1905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1693488</xdr:colOff>
      <xdr:row>0</xdr:row>
      <xdr:rowOff>71437</xdr:rowOff>
    </xdr:from>
    <xdr:ext cx="4312825" cy="1157287"/>
    <xdr:pic>
      <xdr:nvPicPr>
        <xdr:cNvPr id="26" name="Imagen 25" descr="Resultado de imagen para logo supersolidar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7338" y="71437"/>
          <a:ext cx="4312825" cy="11572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27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28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29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0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1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2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3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4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5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6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7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8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39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0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1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2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3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4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5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6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7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8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49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3</xdr:row>
      <xdr:rowOff>0</xdr:rowOff>
    </xdr:from>
    <xdr:to>
      <xdr:col>13</xdr:col>
      <xdr:colOff>0</xdr:colOff>
      <xdr:row>5</xdr:row>
      <xdr:rowOff>0</xdr:rowOff>
    </xdr:to>
    <xdr:sp macro="" textlink="">
      <xdr:nvSpPr>
        <xdr:cNvPr id="50" name="AutoShape 10"/>
        <xdr:cNvSpPr>
          <a:spLocks noChangeArrowheads="1"/>
        </xdr:cNvSpPr>
      </xdr:nvSpPr>
      <xdr:spPr bwMode="auto">
        <a:xfrm>
          <a:off x="0" y="571500"/>
          <a:ext cx="13125450" cy="381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30"/>
  <sheetViews>
    <sheetView showGridLines="0" tabSelected="1" topLeftCell="E1" zoomScaleNormal="100" workbookViewId="0">
      <pane ySplit="6" topLeftCell="A7" activePane="bottomLeft" state="frozen"/>
      <selection pane="bottomLeft" activeCell="M68" sqref="M68"/>
    </sheetView>
  </sheetViews>
  <sheetFormatPr baseColWidth="10" defaultColWidth="15.140625" defaultRowHeight="15" x14ac:dyDescent="0.25"/>
  <cols>
    <col min="1" max="1" width="19.5703125" style="1" customWidth="1"/>
    <col min="2" max="2" width="32.5703125" style="1" customWidth="1"/>
    <col min="3" max="3" width="43.140625" style="1" customWidth="1"/>
    <col min="4" max="4" width="61.42578125" style="1" customWidth="1"/>
    <col min="5" max="5" width="18.42578125" style="4" customWidth="1"/>
    <col min="6" max="6" width="37.85546875" style="5" customWidth="1"/>
    <col min="7" max="7" width="19.85546875" style="4" customWidth="1"/>
    <col min="8" max="8" width="23.42578125" style="1" customWidth="1"/>
    <col min="9" max="9" width="23.5703125" style="1" customWidth="1"/>
    <col min="10" max="10" width="23" style="1" customWidth="1"/>
    <col min="11" max="12" width="23" style="3" customWidth="1"/>
    <col min="13" max="13" width="23" style="2" customWidth="1"/>
    <col min="14" max="14" width="5.5703125" style="1" customWidth="1"/>
    <col min="15" max="16384" width="15.140625" style="1"/>
  </cols>
  <sheetData>
    <row r="1" spans="1:15" s="6" customFormat="1" ht="51.75" customHeight="1" x14ac:dyDescent="0.25">
      <c r="A1" s="179"/>
      <c r="B1" s="178"/>
      <c r="C1" s="178"/>
      <c r="D1" s="177"/>
      <c r="E1" s="176" t="s">
        <v>347</v>
      </c>
      <c r="F1" s="175"/>
      <c r="G1" s="175"/>
      <c r="H1" s="175"/>
      <c r="I1" s="175"/>
      <c r="J1" s="175"/>
      <c r="K1" s="174"/>
      <c r="L1" s="173" t="s">
        <v>346</v>
      </c>
      <c r="M1" s="172"/>
    </row>
    <row r="2" spans="1:15" s="6" customFormat="1" ht="51.75" customHeight="1" thickBot="1" x14ac:dyDescent="0.3">
      <c r="A2" s="171"/>
      <c r="B2" s="170"/>
      <c r="C2" s="170"/>
      <c r="D2" s="169"/>
      <c r="E2" s="168"/>
      <c r="F2" s="167"/>
      <c r="G2" s="167"/>
      <c r="H2" s="167"/>
      <c r="I2" s="167"/>
      <c r="J2" s="167"/>
      <c r="K2" s="166"/>
      <c r="L2" s="165"/>
      <c r="M2" s="164"/>
    </row>
    <row r="3" spans="1:15" s="6" customFormat="1" ht="16.5" customHeight="1" x14ac:dyDescent="0.25">
      <c r="A3" s="163"/>
      <c r="B3" s="163"/>
      <c r="C3" s="163"/>
      <c r="D3" s="163"/>
      <c r="E3" s="161"/>
      <c r="F3" s="162"/>
      <c r="G3" s="161"/>
      <c r="H3" s="161"/>
      <c r="I3" s="161"/>
      <c r="J3" s="161"/>
      <c r="K3" s="161"/>
      <c r="L3" s="161"/>
      <c r="M3" s="160"/>
    </row>
    <row r="4" spans="1:15" s="152" customFormat="1" ht="27" thickBot="1" x14ac:dyDescent="0.45">
      <c r="A4" s="159" t="s">
        <v>345</v>
      </c>
      <c r="B4" s="158"/>
      <c r="C4" s="157">
        <v>2018</v>
      </c>
      <c r="D4" s="154"/>
      <c r="E4" s="155"/>
      <c r="F4" s="156"/>
      <c r="G4" s="155"/>
      <c r="H4" s="154"/>
      <c r="I4" s="154"/>
      <c r="J4" s="154"/>
      <c r="K4" s="154"/>
      <c r="M4" s="153"/>
    </row>
    <row r="5" spans="1:15" s="6" customFormat="1" ht="15.75" thickBot="1" x14ac:dyDescent="0.3">
      <c r="A5" s="151"/>
      <c r="B5" s="151"/>
      <c r="C5" s="151"/>
      <c r="D5" s="151"/>
      <c r="E5" s="150"/>
      <c r="F5" s="151"/>
      <c r="G5" s="150"/>
      <c r="H5" s="151"/>
      <c r="I5" s="151"/>
      <c r="J5" s="151"/>
      <c r="K5" s="151"/>
      <c r="L5" s="151"/>
      <c r="M5" s="150"/>
    </row>
    <row r="6" spans="1:15" ht="83.25" customHeight="1" thickBot="1" x14ac:dyDescent="0.3">
      <c r="A6" s="149" t="s">
        <v>344</v>
      </c>
      <c r="B6" s="148" t="s">
        <v>343</v>
      </c>
      <c r="C6" s="147" t="s">
        <v>342</v>
      </c>
      <c r="D6" s="147" t="s">
        <v>341</v>
      </c>
      <c r="E6" s="147" t="s">
        <v>340</v>
      </c>
      <c r="F6" s="147" t="s">
        <v>339</v>
      </c>
      <c r="G6" s="147" t="s">
        <v>338</v>
      </c>
      <c r="H6" s="147" t="s">
        <v>337</v>
      </c>
      <c r="I6" s="147" t="s">
        <v>336</v>
      </c>
      <c r="J6" s="147" t="s">
        <v>335</v>
      </c>
      <c r="K6" s="147" t="s">
        <v>334</v>
      </c>
      <c r="L6" s="147" t="s">
        <v>333</v>
      </c>
      <c r="M6" s="146" t="s">
        <v>332</v>
      </c>
      <c r="N6" s="145"/>
      <c r="O6" s="144"/>
    </row>
    <row r="7" spans="1:15" s="31" customFormat="1" ht="83.25" customHeight="1" x14ac:dyDescent="0.2">
      <c r="A7" s="65">
        <v>1</v>
      </c>
      <c r="B7" s="143" t="s">
        <v>331</v>
      </c>
      <c r="C7" s="120" t="s">
        <v>330</v>
      </c>
      <c r="D7" s="142" t="s">
        <v>329</v>
      </c>
      <c r="E7" s="119">
        <v>0.4</v>
      </c>
      <c r="F7" s="61" t="s">
        <v>328</v>
      </c>
      <c r="G7" s="60" t="s">
        <v>281</v>
      </c>
      <c r="H7" s="59" t="s">
        <v>327</v>
      </c>
      <c r="I7" s="59">
        <v>543</v>
      </c>
      <c r="J7" s="62">
        <v>0.35</v>
      </c>
      <c r="K7" s="56">
        <v>43191</v>
      </c>
      <c r="L7" s="56">
        <v>43464</v>
      </c>
      <c r="M7" s="141">
        <v>3611955613</v>
      </c>
      <c r="N7" s="33"/>
      <c r="O7" s="32"/>
    </row>
    <row r="8" spans="1:15" s="31" customFormat="1" ht="83.25" customHeight="1" x14ac:dyDescent="0.2">
      <c r="A8" s="54">
        <v>2</v>
      </c>
      <c r="B8" s="122"/>
      <c r="C8" s="112"/>
      <c r="D8" s="139"/>
      <c r="E8" s="111"/>
      <c r="F8" s="76" t="s">
        <v>326</v>
      </c>
      <c r="G8" s="49"/>
      <c r="H8" s="140" t="s">
        <v>325</v>
      </c>
      <c r="I8" s="75">
        <v>5</v>
      </c>
      <c r="J8" s="51">
        <v>0.1</v>
      </c>
      <c r="K8" s="108">
        <v>43252</v>
      </c>
      <c r="L8" s="108">
        <v>43464</v>
      </c>
      <c r="M8" s="133"/>
      <c r="N8" s="33"/>
      <c r="O8" s="32"/>
    </row>
    <row r="9" spans="1:15" s="31" customFormat="1" ht="83.25" customHeight="1" x14ac:dyDescent="0.2">
      <c r="A9" s="54">
        <v>3</v>
      </c>
      <c r="B9" s="122"/>
      <c r="C9" s="112"/>
      <c r="D9" s="139"/>
      <c r="E9" s="111"/>
      <c r="F9" s="76" t="s">
        <v>324</v>
      </c>
      <c r="G9" s="70" t="s">
        <v>241</v>
      </c>
      <c r="H9" s="75" t="s">
        <v>323</v>
      </c>
      <c r="I9" s="75" t="s">
        <v>322</v>
      </c>
      <c r="J9" s="51">
        <v>0.35</v>
      </c>
      <c r="K9" s="108">
        <v>43132</v>
      </c>
      <c r="L9" s="108">
        <v>43464</v>
      </c>
      <c r="M9" s="133"/>
      <c r="N9" s="33"/>
      <c r="O9" s="32"/>
    </row>
    <row r="10" spans="1:15" s="31" customFormat="1" ht="83.25" customHeight="1" x14ac:dyDescent="0.2">
      <c r="A10" s="54">
        <v>4</v>
      </c>
      <c r="B10" s="122"/>
      <c r="C10" s="112"/>
      <c r="D10" s="139"/>
      <c r="E10" s="111"/>
      <c r="F10" s="76" t="s">
        <v>321</v>
      </c>
      <c r="G10" s="112"/>
      <c r="H10" s="75" t="s">
        <v>320</v>
      </c>
      <c r="I10" s="75">
        <v>9</v>
      </c>
      <c r="J10" s="51">
        <v>0.1</v>
      </c>
      <c r="K10" s="108">
        <v>43132</v>
      </c>
      <c r="L10" s="108">
        <v>43464</v>
      </c>
      <c r="M10" s="133"/>
      <c r="N10" s="33"/>
      <c r="O10" s="32"/>
    </row>
    <row r="11" spans="1:15" s="31" customFormat="1" ht="83.25" customHeight="1" x14ac:dyDescent="0.2">
      <c r="A11" s="54">
        <v>5</v>
      </c>
      <c r="B11" s="122"/>
      <c r="C11" s="112"/>
      <c r="D11" s="128"/>
      <c r="E11" s="115"/>
      <c r="F11" s="76" t="s">
        <v>319</v>
      </c>
      <c r="G11" s="116"/>
      <c r="H11" s="75" t="s">
        <v>318</v>
      </c>
      <c r="I11" s="75">
        <v>30</v>
      </c>
      <c r="J11" s="51">
        <v>0.1</v>
      </c>
      <c r="K11" s="108">
        <v>43132</v>
      </c>
      <c r="L11" s="108">
        <v>43464</v>
      </c>
      <c r="M11" s="133"/>
      <c r="N11" s="33"/>
      <c r="O11" s="32"/>
    </row>
    <row r="12" spans="1:15" s="31" customFormat="1" ht="127.5" x14ac:dyDescent="0.2">
      <c r="A12" s="54">
        <v>6</v>
      </c>
      <c r="B12" s="122"/>
      <c r="C12" s="112"/>
      <c r="D12" s="129" t="s">
        <v>317</v>
      </c>
      <c r="E12" s="114">
        <v>0.3</v>
      </c>
      <c r="F12" s="76" t="s">
        <v>316</v>
      </c>
      <c r="G12" s="75" t="s">
        <v>300</v>
      </c>
      <c r="H12" s="75" t="s">
        <v>315</v>
      </c>
      <c r="I12" s="80">
        <v>1</v>
      </c>
      <c r="J12" s="51">
        <v>0.3</v>
      </c>
      <c r="K12" s="108">
        <v>43191</v>
      </c>
      <c r="L12" s="108">
        <v>43464</v>
      </c>
      <c r="M12" s="133"/>
      <c r="N12" s="33"/>
      <c r="O12" s="32"/>
    </row>
    <row r="13" spans="1:15" s="31" customFormat="1" ht="127.5" x14ac:dyDescent="0.2">
      <c r="A13" s="54">
        <v>7</v>
      </c>
      <c r="B13" s="122"/>
      <c r="C13" s="112"/>
      <c r="D13" s="139"/>
      <c r="E13" s="111"/>
      <c r="F13" s="76" t="s">
        <v>314</v>
      </c>
      <c r="G13" s="75" t="s">
        <v>300</v>
      </c>
      <c r="H13" s="75" t="s">
        <v>313</v>
      </c>
      <c r="I13" s="80">
        <v>1</v>
      </c>
      <c r="J13" s="51">
        <v>0.4</v>
      </c>
      <c r="K13" s="108">
        <v>43191</v>
      </c>
      <c r="L13" s="108">
        <v>43464</v>
      </c>
      <c r="M13" s="133"/>
      <c r="N13" s="33"/>
      <c r="O13" s="32"/>
    </row>
    <row r="14" spans="1:15" s="31" customFormat="1" ht="127.5" x14ac:dyDescent="0.2">
      <c r="A14" s="54">
        <v>8</v>
      </c>
      <c r="B14" s="122"/>
      <c r="C14" s="112"/>
      <c r="D14" s="128"/>
      <c r="E14" s="115"/>
      <c r="F14" s="76" t="s">
        <v>312</v>
      </c>
      <c r="G14" s="75" t="s">
        <v>300</v>
      </c>
      <c r="H14" s="75" t="s">
        <v>311</v>
      </c>
      <c r="I14" s="80">
        <v>1</v>
      </c>
      <c r="J14" s="51">
        <v>0.3</v>
      </c>
      <c r="K14" s="108">
        <v>43191</v>
      </c>
      <c r="L14" s="108">
        <v>43464</v>
      </c>
      <c r="M14" s="133"/>
      <c r="N14" s="33"/>
      <c r="O14" s="32"/>
    </row>
    <row r="15" spans="1:15" s="31" customFormat="1" ht="127.5" x14ac:dyDescent="0.2">
      <c r="A15" s="54">
        <v>9</v>
      </c>
      <c r="B15" s="122"/>
      <c r="C15" s="112"/>
      <c r="D15" s="129" t="s">
        <v>310</v>
      </c>
      <c r="E15" s="114">
        <v>0.3</v>
      </c>
      <c r="F15" s="76" t="s">
        <v>309</v>
      </c>
      <c r="G15" s="75" t="s">
        <v>300</v>
      </c>
      <c r="H15" s="75" t="s">
        <v>308</v>
      </c>
      <c r="I15" s="80">
        <v>1</v>
      </c>
      <c r="J15" s="51">
        <v>0.3</v>
      </c>
      <c r="K15" s="108">
        <v>43252</v>
      </c>
      <c r="L15" s="108">
        <v>43464</v>
      </c>
      <c r="M15" s="133"/>
      <c r="N15" s="33"/>
      <c r="O15" s="32"/>
    </row>
    <row r="16" spans="1:15" s="31" customFormat="1" ht="89.25" x14ac:dyDescent="0.2">
      <c r="A16" s="54">
        <v>10</v>
      </c>
      <c r="B16" s="122"/>
      <c r="C16" s="112"/>
      <c r="D16" s="139"/>
      <c r="E16" s="111"/>
      <c r="F16" s="76" t="s">
        <v>307</v>
      </c>
      <c r="G16" s="75" t="s">
        <v>244</v>
      </c>
      <c r="H16" s="75" t="s">
        <v>306</v>
      </c>
      <c r="I16" s="80">
        <v>1</v>
      </c>
      <c r="J16" s="51">
        <v>0.15</v>
      </c>
      <c r="K16" s="108">
        <v>43252</v>
      </c>
      <c r="L16" s="108">
        <v>43464</v>
      </c>
      <c r="M16" s="133"/>
      <c r="N16" s="33"/>
      <c r="O16" s="32"/>
    </row>
    <row r="17" spans="1:15" s="31" customFormat="1" ht="127.5" x14ac:dyDescent="0.2">
      <c r="A17" s="54">
        <v>11</v>
      </c>
      <c r="B17" s="122"/>
      <c r="C17" s="112"/>
      <c r="D17" s="139"/>
      <c r="E17" s="111"/>
      <c r="F17" s="76" t="s">
        <v>305</v>
      </c>
      <c r="G17" s="75" t="s">
        <v>300</v>
      </c>
      <c r="H17" s="75" t="s">
        <v>304</v>
      </c>
      <c r="I17" s="80">
        <v>1</v>
      </c>
      <c r="J17" s="51">
        <v>0.15</v>
      </c>
      <c r="K17" s="108">
        <v>43252</v>
      </c>
      <c r="L17" s="108">
        <v>43464</v>
      </c>
      <c r="M17" s="133"/>
      <c r="N17" s="33"/>
      <c r="O17" s="32"/>
    </row>
    <row r="18" spans="1:15" s="31" customFormat="1" ht="38.25" x14ac:dyDescent="0.2">
      <c r="A18" s="54">
        <v>12</v>
      </c>
      <c r="B18" s="122"/>
      <c r="C18" s="112"/>
      <c r="D18" s="139"/>
      <c r="E18" s="111"/>
      <c r="F18" s="76" t="s">
        <v>303</v>
      </c>
      <c r="G18" s="75" t="s">
        <v>281</v>
      </c>
      <c r="H18" s="75" t="s">
        <v>302</v>
      </c>
      <c r="I18" s="80">
        <v>1</v>
      </c>
      <c r="J18" s="51">
        <v>0.15</v>
      </c>
      <c r="K18" s="108">
        <v>43252</v>
      </c>
      <c r="L18" s="108">
        <v>43464</v>
      </c>
      <c r="M18" s="133"/>
      <c r="N18" s="33"/>
      <c r="O18" s="32"/>
    </row>
    <row r="19" spans="1:15" s="31" customFormat="1" ht="127.5" x14ac:dyDescent="0.2">
      <c r="A19" s="54">
        <v>13</v>
      </c>
      <c r="B19" s="122"/>
      <c r="C19" s="112"/>
      <c r="D19" s="139"/>
      <c r="E19" s="111"/>
      <c r="F19" s="76" t="s">
        <v>301</v>
      </c>
      <c r="G19" s="75" t="s">
        <v>300</v>
      </c>
      <c r="H19" s="75" t="s">
        <v>299</v>
      </c>
      <c r="I19" s="80">
        <v>1</v>
      </c>
      <c r="J19" s="51">
        <v>0.15</v>
      </c>
      <c r="K19" s="108">
        <v>43252</v>
      </c>
      <c r="L19" s="108">
        <v>43464</v>
      </c>
      <c r="M19" s="133"/>
      <c r="N19" s="33"/>
      <c r="O19" s="32"/>
    </row>
    <row r="20" spans="1:15" s="31" customFormat="1" ht="76.5" x14ac:dyDescent="0.2">
      <c r="A20" s="54">
        <v>14</v>
      </c>
      <c r="B20" s="122"/>
      <c r="C20" s="116"/>
      <c r="D20" s="128"/>
      <c r="E20" s="115"/>
      <c r="F20" s="76" t="s">
        <v>298</v>
      </c>
      <c r="G20" s="75" t="s">
        <v>297</v>
      </c>
      <c r="H20" s="75" t="s">
        <v>296</v>
      </c>
      <c r="I20" s="80">
        <v>1</v>
      </c>
      <c r="J20" s="51">
        <v>0.1</v>
      </c>
      <c r="K20" s="108">
        <v>43221</v>
      </c>
      <c r="L20" s="108">
        <v>43464</v>
      </c>
      <c r="M20" s="132"/>
      <c r="N20" s="33"/>
      <c r="O20" s="32"/>
    </row>
    <row r="21" spans="1:15" s="31" customFormat="1" ht="83.25" customHeight="1" x14ac:dyDescent="0.2">
      <c r="A21" s="54">
        <v>15</v>
      </c>
      <c r="B21" s="122"/>
      <c r="C21" s="70" t="s">
        <v>295</v>
      </c>
      <c r="D21" s="70" t="s">
        <v>294</v>
      </c>
      <c r="E21" s="106">
        <v>0.6</v>
      </c>
      <c r="F21" s="76" t="s">
        <v>277</v>
      </c>
      <c r="G21" s="75" t="s">
        <v>281</v>
      </c>
      <c r="H21" s="75" t="s">
        <v>293</v>
      </c>
      <c r="I21" s="51">
        <v>1</v>
      </c>
      <c r="J21" s="137">
        <v>0.03</v>
      </c>
      <c r="K21" s="108">
        <v>43132</v>
      </c>
      <c r="L21" s="108">
        <v>43464</v>
      </c>
      <c r="M21" s="136">
        <v>1016461810</v>
      </c>
      <c r="N21" s="33"/>
      <c r="O21" s="32"/>
    </row>
    <row r="22" spans="1:15" s="31" customFormat="1" ht="83.25" customHeight="1" x14ac:dyDescent="0.2">
      <c r="A22" s="54">
        <v>16</v>
      </c>
      <c r="B22" s="122"/>
      <c r="C22" s="112"/>
      <c r="D22" s="112"/>
      <c r="E22" s="134"/>
      <c r="F22" s="76" t="s">
        <v>274</v>
      </c>
      <c r="G22" s="75" t="s">
        <v>281</v>
      </c>
      <c r="H22" s="75" t="s">
        <v>272</v>
      </c>
      <c r="I22" s="51">
        <v>1</v>
      </c>
      <c r="J22" s="137">
        <v>0.03</v>
      </c>
      <c r="K22" s="108">
        <v>43132</v>
      </c>
      <c r="L22" s="108">
        <v>43464</v>
      </c>
      <c r="M22" s="133"/>
      <c r="N22" s="33"/>
      <c r="O22" s="32"/>
    </row>
    <row r="23" spans="1:15" s="31" customFormat="1" ht="83.25" customHeight="1" x14ac:dyDescent="0.2">
      <c r="A23" s="54">
        <v>17</v>
      </c>
      <c r="B23" s="122"/>
      <c r="C23" s="112"/>
      <c r="D23" s="112"/>
      <c r="E23" s="134"/>
      <c r="F23" s="76" t="s">
        <v>292</v>
      </c>
      <c r="G23" s="75" t="s">
        <v>281</v>
      </c>
      <c r="H23" s="75" t="s">
        <v>291</v>
      </c>
      <c r="I23" s="51">
        <v>1</v>
      </c>
      <c r="J23" s="137">
        <v>0.02</v>
      </c>
      <c r="K23" s="108">
        <v>43132</v>
      </c>
      <c r="L23" s="108">
        <v>43464</v>
      </c>
      <c r="M23" s="133"/>
      <c r="N23" s="33"/>
      <c r="O23" s="32"/>
    </row>
    <row r="24" spans="1:15" s="31" customFormat="1" ht="83.25" customHeight="1" x14ac:dyDescent="0.2">
      <c r="A24" s="54">
        <v>18</v>
      </c>
      <c r="B24" s="122"/>
      <c r="C24" s="112"/>
      <c r="D24" s="112"/>
      <c r="E24" s="134"/>
      <c r="F24" s="76" t="s">
        <v>290</v>
      </c>
      <c r="G24" s="75" t="s">
        <v>281</v>
      </c>
      <c r="H24" s="75" t="s">
        <v>289</v>
      </c>
      <c r="I24" s="138">
        <v>90</v>
      </c>
      <c r="J24" s="79">
        <v>0.08</v>
      </c>
      <c r="K24" s="108">
        <v>43132</v>
      </c>
      <c r="L24" s="108">
        <v>43464</v>
      </c>
      <c r="M24" s="133"/>
      <c r="N24" s="33"/>
      <c r="O24" s="32"/>
    </row>
    <row r="25" spans="1:15" s="31" customFormat="1" ht="83.25" customHeight="1" x14ac:dyDescent="0.2">
      <c r="A25" s="54">
        <v>19</v>
      </c>
      <c r="B25" s="122"/>
      <c r="C25" s="112"/>
      <c r="D25" s="112"/>
      <c r="E25" s="134"/>
      <c r="F25" s="76" t="s">
        <v>288</v>
      </c>
      <c r="G25" s="75" t="s">
        <v>281</v>
      </c>
      <c r="H25" s="75" t="s">
        <v>287</v>
      </c>
      <c r="I25" s="79">
        <v>1</v>
      </c>
      <c r="J25" s="51">
        <v>0.08</v>
      </c>
      <c r="K25" s="108">
        <v>43132</v>
      </c>
      <c r="L25" s="108">
        <v>43464</v>
      </c>
      <c r="M25" s="133"/>
      <c r="N25" s="33"/>
      <c r="O25" s="32"/>
    </row>
    <row r="26" spans="1:15" s="31" customFormat="1" ht="83.25" customHeight="1" x14ac:dyDescent="0.2">
      <c r="A26" s="54">
        <v>20</v>
      </c>
      <c r="B26" s="122"/>
      <c r="C26" s="112"/>
      <c r="D26" s="112"/>
      <c r="E26" s="134"/>
      <c r="F26" s="76" t="s">
        <v>286</v>
      </c>
      <c r="G26" s="75" t="s">
        <v>281</v>
      </c>
      <c r="H26" s="75" t="s">
        <v>285</v>
      </c>
      <c r="I26" s="79">
        <v>1</v>
      </c>
      <c r="J26" s="51">
        <v>0.08</v>
      </c>
      <c r="K26" s="108">
        <v>43132</v>
      </c>
      <c r="L26" s="108">
        <v>43464</v>
      </c>
      <c r="M26" s="133"/>
      <c r="N26" s="33"/>
      <c r="O26" s="32"/>
    </row>
    <row r="27" spans="1:15" s="31" customFormat="1" ht="102" x14ac:dyDescent="0.2">
      <c r="A27" s="54">
        <v>21</v>
      </c>
      <c r="B27" s="122"/>
      <c r="C27" s="112"/>
      <c r="D27" s="112"/>
      <c r="E27" s="134"/>
      <c r="F27" s="76" t="s">
        <v>284</v>
      </c>
      <c r="G27" s="75" t="s">
        <v>281</v>
      </c>
      <c r="H27" s="75" t="s">
        <v>283</v>
      </c>
      <c r="I27" s="79">
        <v>1</v>
      </c>
      <c r="J27" s="137">
        <v>0.03</v>
      </c>
      <c r="K27" s="108">
        <v>43132</v>
      </c>
      <c r="L27" s="108">
        <v>43464</v>
      </c>
      <c r="M27" s="133"/>
      <c r="N27" s="33"/>
      <c r="O27" s="32"/>
    </row>
    <row r="28" spans="1:15" s="31" customFormat="1" ht="83.25" customHeight="1" x14ac:dyDescent="0.2">
      <c r="A28" s="54">
        <v>22</v>
      </c>
      <c r="B28" s="122"/>
      <c r="C28" s="112"/>
      <c r="D28" s="112"/>
      <c r="E28" s="134"/>
      <c r="F28" s="76" t="s">
        <v>282</v>
      </c>
      <c r="G28" s="75" t="s">
        <v>281</v>
      </c>
      <c r="H28" s="75" t="s">
        <v>280</v>
      </c>
      <c r="I28" s="75">
        <v>3</v>
      </c>
      <c r="J28" s="137">
        <v>0.02</v>
      </c>
      <c r="K28" s="108">
        <v>43191</v>
      </c>
      <c r="L28" s="108">
        <v>43464</v>
      </c>
      <c r="M28" s="132"/>
      <c r="N28" s="33"/>
      <c r="O28" s="32"/>
    </row>
    <row r="29" spans="1:15" s="31" customFormat="1" ht="83.25" customHeight="1" x14ac:dyDescent="0.2">
      <c r="A29" s="54">
        <v>23</v>
      </c>
      <c r="B29" s="122"/>
      <c r="C29" s="112"/>
      <c r="D29" s="112"/>
      <c r="E29" s="134"/>
      <c r="F29" s="76" t="s">
        <v>279</v>
      </c>
      <c r="G29" s="75" t="s">
        <v>276</v>
      </c>
      <c r="H29" s="75" t="s">
        <v>278</v>
      </c>
      <c r="I29" s="75">
        <v>100</v>
      </c>
      <c r="J29" s="51">
        <v>0.02</v>
      </c>
      <c r="K29" s="135">
        <v>43132</v>
      </c>
      <c r="L29" s="135">
        <v>43465</v>
      </c>
      <c r="M29" s="136">
        <v>287775857</v>
      </c>
      <c r="N29" s="33"/>
      <c r="O29" s="32"/>
    </row>
    <row r="30" spans="1:15" s="31" customFormat="1" ht="83.25" customHeight="1" x14ac:dyDescent="0.2">
      <c r="A30" s="54">
        <v>24</v>
      </c>
      <c r="B30" s="122"/>
      <c r="C30" s="112"/>
      <c r="D30" s="112"/>
      <c r="E30" s="134"/>
      <c r="F30" s="76" t="s">
        <v>277</v>
      </c>
      <c r="G30" s="75" t="s">
        <v>276</v>
      </c>
      <c r="H30" s="75" t="s">
        <v>275</v>
      </c>
      <c r="I30" s="51">
        <v>1</v>
      </c>
      <c r="J30" s="51">
        <v>0.03</v>
      </c>
      <c r="K30" s="135">
        <v>43132</v>
      </c>
      <c r="L30" s="135">
        <v>43465</v>
      </c>
      <c r="M30" s="133"/>
      <c r="N30" s="33"/>
      <c r="O30" s="32"/>
    </row>
    <row r="31" spans="1:15" s="31" customFormat="1" ht="83.25" customHeight="1" x14ac:dyDescent="0.2">
      <c r="A31" s="54">
        <v>25</v>
      </c>
      <c r="B31" s="122"/>
      <c r="C31" s="112"/>
      <c r="D31" s="112"/>
      <c r="E31" s="134"/>
      <c r="F31" s="76" t="s">
        <v>274</v>
      </c>
      <c r="G31" s="75" t="s">
        <v>273</v>
      </c>
      <c r="H31" s="75" t="s">
        <v>272</v>
      </c>
      <c r="I31" s="51">
        <v>1</v>
      </c>
      <c r="J31" s="51">
        <v>0.02</v>
      </c>
      <c r="K31" s="135">
        <v>43132</v>
      </c>
      <c r="L31" s="135">
        <v>43465</v>
      </c>
      <c r="M31" s="133"/>
      <c r="N31" s="33"/>
      <c r="O31" s="32"/>
    </row>
    <row r="32" spans="1:15" s="31" customFormat="1" ht="83.25" customHeight="1" x14ac:dyDescent="0.2">
      <c r="A32" s="54">
        <v>26</v>
      </c>
      <c r="B32" s="122"/>
      <c r="C32" s="112"/>
      <c r="D32" s="112"/>
      <c r="E32" s="134"/>
      <c r="F32" s="76" t="s">
        <v>271</v>
      </c>
      <c r="G32" s="75" t="s">
        <v>229</v>
      </c>
      <c r="H32" s="75" t="s">
        <v>270</v>
      </c>
      <c r="I32" s="124">
        <v>70</v>
      </c>
      <c r="J32" s="79">
        <v>0.08</v>
      </c>
      <c r="K32" s="135">
        <v>43132</v>
      </c>
      <c r="L32" s="135">
        <v>43465</v>
      </c>
      <c r="M32" s="133"/>
      <c r="N32" s="33"/>
      <c r="O32" s="32"/>
    </row>
    <row r="33" spans="1:15" s="31" customFormat="1" ht="83.25" customHeight="1" x14ac:dyDescent="0.2">
      <c r="A33" s="54">
        <v>27</v>
      </c>
      <c r="B33" s="122"/>
      <c r="C33" s="112"/>
      <c r="D33" s="112"/>
      <c r="E33" s="134"/>
      <c r="F33" s="76" t="s">
        <v>269</v>
      </c>
      <c r="G33" s="75" t="s">
        <v>229</v>
      </c>
      <c r="H33" s="75" t="s">
        <v>268</v>
      </c>
      <c r="I33" s="124">
        <v>70</v>
      </c>
      <c r="J33" s="79">
        <v>0.08</v>
      </c>
      <c r="K33" s="135">
        <v>43132</v>
      </c>
      <c r="L33" s="135">
        <v>43465</v>
      </c>
      <c r="M33" s="133"/>
      <c r="N33" s="33"/>
      <c r="O33" s="32"/>
    </row>
    <row r="34" spans="1:15" s="31" customFormat="1" ht="83.25" customHeight="1" x14ac:dyDescent="0.2">
      <c r="A34" s="54">
        <v>28</v>
      </c>
      <c r="B34" s="122"/>
      <c r="C34" s="112"/>
      <c r="D34" s="112"/>
      <c r="E34" s="134"/>
      <c r="F34" s="76" t="s">
        <v>267</v>
      </c>
      <c r="G34" s="75" t="s">
        <v>229</v>
      </c>
      <c r="H34" s="75" t="s">
        <v>266</v>
      </c>
      <c r="I34" s="124">
        <v>800</v>
      </c>
      <c r="J34" s="79">
        <v>0.08</v>
      </c>
      <c r="K34" s="135">
        <v>43160</v>
      </c>
      <c r="L34" s="135">
        <v>43465</v>
      </c>
      <c r="M34" s="133"/>
      <c r="N34" s="33"/>
      <c r="O34" s="32"/>
    </row>
    <row r="35" spans="1:15" s="31" customFormat="1" ht="83.25" customHeight="1" x14ac:dyDescent="0.2">
      <c r="A35" s="54">
        <v>29</v>
      </c>
      <c r="B35" s="122"/>
      <c r="C35" s="112"/>
      <c r="D35" s="112"/>
      <c r="E35" s="134"/>
      <c r="F35" s="76" t="s">
        <v>265</v>
      </c>
      <c r="G35" s="75" t="s">
        <v>229</v>
      </c>
      <c r="H35" s="75" t="s">
        <v>264</v>
      </c>
      <c r="I35" s="124">
        <v>90</v>
      </c>
      <c r="J35" s="79">
        <v>0.08</v>
      </c>
      <c r="K35" s="135">
        <v>43132</v>
      </c>
      <c r="L35" s="135">
        <v>43373</v>
      </c>
      <c r="M35" s="133"/>
      <c r="N35" s="33"/>
      <c r="O35" s="32"/>
    </row>
    <row r="36" spans="1:15" s="31" customFormat="1" ht="83.25" customHeight="1" x14ac:dyDescent="0.2">
      <c r="A36" s="54">
        <v>30</v>
      </c>
      <c r="B36" s="122"/>
      <c r="C36" s="112"/>
      <c r="D36" s="112"/>
      <c r="E36" s="134"/>
      <c r="F36" s="76" t="s">
        <v>263</v>
      </c>
      <c r="G36" s="75" t="s">
        <v>229</v>
      </c>
      <c r="H36" s="75" t="s">
        <v>262</v>
      </c>
      <c r="I36" s="75">
        <f>560+977</f>
        <v>1537</v>
      </c>
      <c r="J36" s="79">
        <v>0.08</v>
      </c>
      <c r="K36" s="135">
        <v>43132</v>
      </c>
      <c r="L36" s="108">
        <v>43465</v>
      </c>
      <c r="M36" s="133"/>
      <c r="N36" s="33"/>
      <c r="O36" s="32"/>
    </row>
    <row r="37" spans="1:15" s="31" customFormat="1" ht="108" customHeight="1" x14ac:dyDescent="0.2">
      <c r="A37" s="54">
        <v>31</v>
      </c>
      <c r="B37" s="122"/>
      <c r="C37" s="112"/>
      <c r="D37" s="112"/>
      <c r="E37" s="134"/>
      <c r="F37" s="76" t="s">
        <v>261</v>
      </c>
      <c r="G37" s="75" t="s">
        <v>229</v>
      </c>
      <c r="H37" s="75" t="s">
        <v>260</v>
      </c>
      <c r="I37" s="75">
        <v>1400</v>
      </c>
      <c r="J37" s="79">
        <v>0.08</v>
      </c>
      <c r="K37" s="108">
        <v>43132</v>
      </c>
      <c r="L37" s="108">
        <v>43465</v>
      </c>
      <c r="M37" s="133"/>
      <c r="N37" s="33"/>
      <c r="O37" s="32"/>
    </row>
    <row r="38" spans="1:15" s="31" customFormat="1" ht="110.45" customHeight="1" x14ac:dyDescent="0.2">
      <c r="A38" s="54">
        <v>32</v>
      </c>
      <c r="B38" s="122"/>
      <c r="C38" s="112"/>
      <c r="D38" s="116"/>
      <c r="E38" s="125"/>
      <c r="F38" s="76" t="s">
        <v>259</v>
      </c>
      <c r="G38" s="75" t="s">
        <v>229</v>
      </c>
      <c r="H38" s="75" t="s">
        <v>258</v>
      </c>
      <c r="I38" s="124">
        <v>950</v>
      </c>
      <c r="J38" s="79">
        <v>0.08</v>
      </c>
      <c r="K38" s="108">
        <v>43132</v>
      </c>
      <c r="L38" s="108">
        <v>43465</v>
      </c>
      <c r="M38" s="132"/>
      <c r="N38" s="33"/>
      <c r="O38" s="32"/>
    </row>
    <row r="39" spans="1:15" s="31" customFormat="1" ht="140.25" x14ac:dyDescent="0.2">
      <c r="A39" s="54">
        <v>33</v>
      </c>
      <c r="B39" s="122"/>
      <c r="C39" s="112"/>
      <c r="D39" s="131" t="s">
        <v>257</v>
      </c>
      <c r="E39" s="130">
        <v>0.2</v>
      </c>
      <c r="F39" s="76" t="s">
        <v>256</v>
      </c>
      <c r="G39" s="75" t="s">
        <v>255</v>
      </c>
      <c r="H39" s="75" t="s">
        <v>254</v>
      </c>
      <c r="I39" s="75">
        <v>2</v>
      </c>
      <c r="J39" s="79">
        <v>1</v>
      </c>
      <c r="K39" s="108">
        <v>43101</v>
      </c>
      <c r="L39" s="108">
        <v>43465</v>
      </c>
      <c r="M39" s="123">
        <v>0</v>
      </c>
      <c r="N39" s="33"/>
      <c r="O39" s="32"/>
    </row>
    <row r="40" spans="1:15" s="31" customFormat="1" ht="45.95" customHeight="1" x14ac:dyDescent="0.2">
      <c r="A40" s="54">
        <v>34</v>
      </c>
      <c r="B40" s="122"/>
      <c r="C40" s="112"/>
      <c r="D40" s="129" t="s">
        <v>253</v>
      </c>
      <c r="E40" s="106">
        <v>0.2</v>
      </c>
      <c r="F40" s="76" t="s">
        <v>252</v>
      </c>
      <c r="G40" s="70" t="s">
        <v>251</v>
      </c>
      <c r="H40" s="75" t="s">
        <v>250</v>
      </c>
      <c r="I40" s="124">
        <v>1000</v>
      </c>
      <c r="J40" s="79">
        <v>0.7</v>
      </c>
      <c r="K40" s="127">
        <v>43160</v>
      </c>
      <c r="L40" s="127">
        <v>43465</v>
      </c>
      <c r="M40" s="123">
        <v>0</v>
      </c>
      <c r="N40" s="33"/>
      <c r="O40" s="32"/>
    </row>
    <row r="41" spans="1:15" s="31" customFormat="1" ht="51" x14ac:dyDescent="0.2">
      <c r="A41" s="54">
        <v>35</v>
      </c>
      <c r="B41" s="122"/>
      <c r="C41" s="116"/>
      <c r="D41" s="128"/>
      <c r="E41" s="125"/>
      <c r="F41" s="76" t="s">
        <v>249</v>
      </c>
      <c r="G41" s="116"/>
      <c r="H41" s="75" t="s">
        <v>248</v>
      </c>
      <c r="I41" s="124">
        <v>1500</v>
      </c>
      <c r="J41" s="79">
        <v>0.3</v>
      </c>
      <c r="K41" s="127">
        <v>43191</v>
      </c>
      <c r="L41" s="127">
        <v>43465</v>
      </c>
      <c r="M41" s="123">
        <v>0</v>
      </c>
      <c r="N41" s="33"/>
      <c r="O41" s="32"/>
    </row>
    <row r="42" spans="1:15" s="31" customFormat="1" ht="89.25" x14ac:dyDescent="0.2">
      <c r="A42" s="54">
        <v>36</v>
      </c>
      <c r="B42" s="122"/>
      <c r="C42" s="70" t="s">
        <v>247</v>
      </c>
      <c r="D42" s="129" t="s">
        <v>246</v>
      </c>
      <c r="E42" s="106">
        <v>1</v>
      </c>
      <c r="F42" s="76" t="s">
        <v>245</v>
      </c>
      <c r="G42" s="75" t="s">
        <v>244</v>
      </c>
      <c r="H42" s="75" t="s">
        <v>243</v>
      </c>
      <c r="I42" s="75">
        <v>1</v>
      </c>
      <c r="J42" s="51">
        <v>0.5</v>
      </c>
      <c r="K42" s="108">
        <v>43191</v>
      </c>
      <c r="L42" s="108">
        <v>43464</v>
      </c>
      <c r="M42" s="123">
        <v>0</v>
      </c>
      <c r="N42" s="33"/>
      <c r="O42" s="32"/>
    </row>
    <row r="43" spans="1:15" s="31" customFormat="1" ht="38.25" x14ac:dyDescent="0.2">
      <c r="A43" s="54">
        <v>37</v>
      </c>
      <c r="B43" s="122"/>
      <c r="C43" s="116"/>
      <c r="D43" s="128"/>
      <c r="E43" s="125"/>
      <c r="F43" s="76" t="s">
        <v>242</v>
      </c>
      <c r="G43" s="75" t="s">
        <v>241</v>
      </c>
      <c r="H43" s="75" t="s">
        <v>240</v>
      </c>
      <c r="I43" s="75">
        <v>1</v>
      </c>
      <c r="J43" s="51">
        <v>0.5</v>
      </c>
      <c r="K43" s="127">
        <v>43132</v>
      </c>
      <c r="L43" s="127">
        <v>43465</v>
      </c>
      <c r="M43" s="123">
        <v>0</v>
      </c>
      <c r="N43" s="33"/>
      <c r="O43" s="32"/>
    </row>
    <row r="44" spans="1:15" s="31" customFormat="1" ht="114.75" x14ac:dyDescent="0.2">
      <c r="A44" s="54">
        <v>38</v>
      </c>
      <c r="B44" s="122"/>
      <c r="C44" s="70" t="s">
        <v>239</v>
      </c>
      <c r="D44" s="76" t="s">
        <v>238</v>
      </c>
      <c r="E44" s="51">
        <v>0.3</v>
      </c>
      <c r="F44" s="76" t="s">
        <v>237</v>
      </c>
      <c r="G44" s="75" t="s">
        <v>236</v>
      </c>
      <c r="H44" s="75" t="s">
        <v>235</v>
      </c>
      <c r="I44" s="75">
        <v>2</v>
      </c>
      <c r="J44" s="51">
        <v>1</v>
      </c>
      <c r="K44" s="127">
        <v>43101</v>
      </c>
      <c r="L44" s="127">
        <v>43465</v>
      </c>
      <c r="M44" s="123">
        <v>0</v>
      </c>
      <c r="N44" s="33"/>
      <c r="O44" s="32"/>
    </row>
    <row r="45" spans="1:15" s="31" customFormat="1" ht="140.25" x14ac:dyDescent="0.2">
      <c r="A45" s="54">
        <v>39</v>
      </c>
      <c r="B45" s="122"/>
      <c r="C45" s="112"/>
      <c r="D45" s="107" t="s">
        <v>234</v>
      </c>
      <c r="E45" s="106">
        <v>0.4</v>
      </c>
      <c r="F45" s="76" t="s">
        <v>233</v>
      </c>
      <c r="G45" s="75" t="s">
        <v>232</v>
      </c>
      <c r="H45" s="75" t="s">
        <v>231</v>
      </c>
      <c r="I45" s="79">
        <v>1</v>
      </c>
      <c r="J45" s="51">
        <v>0.5</v>
      </c>
      <c r="K45" s="108">
        <v>43132</v>
      </c>
      <c r="L45" s="108">
        <v>43464</v>
      </c>
      <c r="M45" s="123">
        <v>0</v>
      </c>
      <c r="N45" s="33"/>
      <c r="O45" s="32"/>
    </row>
    <row r="46" spans="1:15" s="31" customFormat="1" ht="59.45" customHeight="1" x14ac:dyDescent="0.2">
      <c r="A46" s="54">
        <v>40</v>
      </c>
      <c r="B46" s="122"/>
      <c r="C46" s="112"/>
      <c r="D46" s="126"/>
      <c r="E46" s="125"/>
      <c r="F46" s="76" t="s">
        <v>230</v>
      </c>
      <c r="G46" s="75" t="s">
        <v>229</v>
      </c>
      <c r="H46" s="75" t="s">
        <v>228</v>
      </c>
      <c r="I46" s="124">
        <v>1</v>
      </c>
      <c r="J46" s="79">
        <v>0.5</v>
      </c>
      <c r="K46" s="108">
        <v>43282</v>
      </c>
      <c r="L46" s="108">
        <v>43464</v>
      </c>
      <c r="M46" s="123">
        <v>0</v>
      </c>
      <c r="N46" s="33"/>
      <c r="O46" s="32"/>
    </row>
    <row r="47" spans="1:15" s="31" customFormat="1" ht="83.25" customHeight="1" thickBot="1" x14ac:dyDescent="0.25">
      <c r="A47" s="72">
        <v>41</v>
      </c>
      <c r="B47" s="122"/>
      <c r="C47" s="112"/>
      <c r="D47" s="121" t="s">
        <v>227</v>
      </c>
      <c r="E47" s="69">
        <v>0.3</v>
      </c>
      <c r="F47" s="50" t="s">
        <v>226</v>
      </c>
      <c r="G47" s="48" t="s">
        <v>225</v>
      </c>
      <c r="H47" s="48" t="s">
        <v>224</v>
      </c>
      <c r="I47" s="47">
        <v>2</v>
      </c>
      <c r="J47" s="69">
        <v>1</v>
      </c>
      <c r="K47" s="45">
        <v>43252</v>
      </c>
      <c r="L47" s="45">
        <v>43464</v>
      </c>
      <c r="M47" s="44">
        <v>0</v>
      </c>
      <c r="N47" s="33"/>
      <c r="O47" s="32"/>
    </row>
    <row r="48" spans="1:15" s="31" customFormat="1" ht="83.25" customHeight="1" x14ac:dyDescent="0.2">
      <c r="A48" s="65">
        <v>42</v>
      </c>
      <c r="B48" s="120" t="s">
        <v>223</v>
      </c>
      <c r="C48" s="120" t="s">
        <v>222</v>
      </c>
      <c r="D48" s="120" t="s">
        <v>221</v>
      </c>
      <c r="E48" s="119">
        <v>0.1</v>
      </c>
      <c r="F48" s="118" t="s">
        <v>220</v>
      </c>
      <c r="G48" s="59" t="s">
        <v>150</v>
      </c>
      <c r="H48" s="59" t="s">
        <v>219</v>
      </c>
      <c r="I48" s="59">
        <v>1</v>
      </c>
      <c r="J48" s="62">
        <v>0.6</v>
      </c>
      <c r="K48" s="56">
        <v>43101</v>
      </c>
      <c r="L48" s="56">
        <v>43465</v>
      </c>
      <c r="M48" s="55">
        <f>6677000*4+6677000+4875000</f>
        <v>38260000</v>
      </c>
      <c r="N48" s="33"/>
      <c r="O48" s="32"/>
    </row>
    <row r="49" spans="1:15" s="31" customFormat="1" ht="83.25" customHeight="1" x14ac:dyDescent="0.2">
      <c r="A49" s="54">
        <v>43</v>
      </c>
      <c r="B49" s="112"/>
      <c r="C49" s="112"/>
      <c r="D49" s="112"/>
      <c r="E49" s="115"/>
      <c r="F49" s="113" t="s">
        <v>218</v>
      </c>
      <c r="G49" s="75" t="s">
        <v>150</v>
      </c>
      <c r="H49" s="75" t="s">
        <v>217</v>
      </c>
      <c r="I49" s="75">
        <v>1</v>
      </c>
      <c r="J49" s="51">
        <v>0.4</v>
      </c>
      <c r="K49" s="108">
        <v>43101</v>
      </c>
      <c r="L49" s="108">
        <v>43465</v>
      </c>
      <c r="M49" s="73">
        <f>17358000*3+4785000*2+6677000*2+2782000*10*3+3895000*10*2+3338000*10</f>
        <v>269738000</v>
      </c>
      <c r="N49" s="33"/>
      <c r="O49" s="32"/>
    </row>
    <row r="50" spans="1:15" s="31" customFormat="1" ht="83.25" customHeight="1" x14ac:dyDescent="0.2">
      <c r="A50" s="54">
        <v>44</v>
      </c>
      <c r="B50" s="112"/>
      <c r="C50" s="112"/>
      <c r="D50" s="70" t="s">
        <v>216</v>
      </c>
      <c r="E50" s="114">
        <v>0.1</v>
      </c>
      <c r="F50" s="113" t="s">
        <v>215</v>
      </c>
      <c r="G50" s="75" t="s">
        <v>150</v>
      </c>
      <c r="H50" s="75" t="s">
        <v>191</v>
      </c>
      <c r="I50" s="75">
        <v>1</v>
      </c>
      <c r="J50" s="51">
        <v>0.2</v>
      </c>
      <c r="K50" s="108">
        <v>43101</v>
      </c>
      <c r="L50" s="108">
        <v>43465</v>
      </c>
      <c r="M50" s="73">
        <f>6677000*8+4785000*2</f>
        <v>62986000</v>
      </c>
      <c r="N50" s="33"/>
      <c r="O50" s="32"/>
    </row>
    <row r="51" spans="1:15" s="31" customFormat="1" ht="83.25" customHeight="1" x14ac:dyDescent="0.2">
      <c r="A51" s="54">
        <v>45</v>
      </c>
      <c r="B51" s="112"/>
      <c r="C51" s="112"/>
      <c r="D51" s="112"/>
      <c r="E51" s="111"/>
      <c r="F51" s="113" t="s">
        <v>214</v>
      </c>
      <c r="G51" s="75" t="s">
        <v>150</v>
      </c>
      <c r="H51" s="75" t="s">
        <v>213</v>
      </c>
      <c r="I51" s="75">
        <v>4</v>
      </c>
      <c r="J51" s="51">
        <v>0.2</v>
      </c>
      <c r="K51" s="108">
        <v>43282</v>
      </c>
      <c r="L51" s="108">
        <v>43465</v>
      </c>
      <c r="M51" s="73">
        <f>6677000*3+4785000*2</f>
        <v>29601000</v>
      </c>
      <c r="N51" s="33"/>
      <c r="O51" s="32"/>
    </row>
    <row r="52" spans="1:15" s="31" customFormat="1" ht="83.25" customHeight="1" x14ac:dyDescent="0.2">
      <c r="A52" s="54">
        <v>46</v>
      </c>
      <c r="B52" s="112"/>
      <c r="C52" s="112"/>
      <c r="D52" s="112"/>
      <c r="E52" s="111"/>
      <c r="F52" s="113" t="s">
        <v>212</v>
      </c>
      <c r="G52" s="75" t="s">
        <v>150</v>
      </c>
      <c r="H52" s="75" t="s">
        <v>211</v>
      </c>
      <c r="I52" s="75">
        <v>1</v>
      </c>
      <c r="J52" s="51">
        <v>0.3</v>
      </c>
      <c r="K52" s="108">
        <v>43101</v>
      </c>
      <c r="L52" s="108">
        <v>43465</v>
      </c>
      <c r="M52" s="73">
        <v>0</v>
      </c>
      <c r="N52" s="33"/>
      <c r="O52" s="32"/>
    </row>
    <row r="53" spans="1:15" s="31" customFormat="1" ht="83.25" customHeight="1" x14ac:dyDescent="0.2">
      <c r="A53" s="54">
        <v>47</v>
      </c>
      <c r="B53" s="112"/>
      <c r="C53" s="112"/>
      <c r="D53" s="116"/>
      <c r="E53" s="115"/>
      <c r="F53" s="113" t="s">
        <v>210</v>
      </c>
      <c r="G53" s="75" t="s">
        <v>150</v>
      </c>
      <c r="H53" s="75" t="s">
        <v>209</v>
      </c>
      <c r="I53" s="75">
        <v>3</v>
      </c>
      <c r="J53" s="51">
        <v>0.3</v>
      </c>
      <c r="K53" s="108">
        <v>43282</v>
      </c>
      <c r="L53" s="108">
        <v>43465</v>
      </c>
      <c r="M53" s="73">
        <f>6677000*2+4785000*3</f>
        <v>27709000</v>
      </c>
      <c r="N53" s="33"/>
      <c r="O53" s="32"/>
    </row>
    <row r="54" spans="1:15" s="31" customFormat="1" ht="83.25" customHeight="1" x14ac:dyDescent="0.2">
      <c r="A54" s="54">
        <v>48</v>
      </c>
      <c r="B54" s="112"/>
      <c r="C54" s="112"/>
      <c r="D54" s="70" t="s">
        <v>208</v>
      </c>
      <c r="E54" s="114">
        <v>0.1</v>
      </c>
      <c r="F54" s="113" t="s">
        <v>207</v>
      </c>
      <c r="G54" s="75" t="s">
        <v>150</v>
      </c>
      <c r="H54" s="75" t="s">
        <v>206</v>
      </c>
      <c r="I54" s="75">
        <v>1</v>
      </c>
      <c r="J54" s="51">
        <v>0.1</v>
      </c>
      <c r="K54" s="108">
        <v>43101</v>
      </c>
      <c r="L54" s="108">
        <v>43465</v>
      </c>
      <c r="M54" s="73">
        <f>5341000*2</f>
        <v>10682000</v>
      </c>
      <c r="N54" s="33"/>
      <c r="O54" s="32"/>
    </row>
    <row r="55" spans="1:15" s="31" customFormat="1" ht="83.25" customHeight="1" x14ac:dyDescent="0.2">
      <c r="A55" s="54">
        <v>49</v>
      </c>
      <c r="B55" s="112"/>
      <c r="C55" s="112"/>
      <c r="D55" s="112"/>
      <c r="E55" s="111"/>
      <c r="F55" s="113" t="s">
        <v>205</v>
      </c>
      <c r="G55" s="75" t="s">
        <v>150</v>
      </c>
      <c r="H55" s="75" t="s">
        <v>194</v>
      </c>
      <c r="I55" s="75">
        <v>1</v>
      </c>
      <c r="J55" s="51">
        <v>0.1</v>
      </c>
      <c r="K55" s="108">
        <v>43101</v>
      </c>
      <c r="L55" s="108">
        <v>43465</v>
      </c>
      <c r="M55" s="73">
        <f>5341000*2+6677000+4785000</f>
        <v>22144000</v>
      </c>
      <c r="N55" s="33"/>
      <c r="O55" s="32"/>
    </row>
    <row r="56" spans="1:15" s="31" customFormat="1" ht="83.25" customHeight="1" x14ac:dyDescent="0.2">
      <c r="A56" s="54">
        <v>50</v>
      </c>
      <c r="B56" s="112"/>
      <c r="C56" s="112"/>
      <c r="D56" s="112"/>
      <c r="E56" s="111"/>
      <c r="F56" s="113" t="s">
        <v>204</v>
      </c>
      <c r="G56" s="75" t="s">
        <v>150</v>
      </c>
      <c r="H56" s="75" t="s">
        <v>203</v>
      </c>
      <c r="I56" s="75">
        <v>3</v>
      </c>
      <c r="J56" s="51">
        <v>0.2</v>
      </c>
      <c r="K56" s="108">
        <v>43101</v>
      </c>
      <c r="L56" s="108">
        <v>43465</v>
      </c>
      <c r="M56" s="73">
        <f>5341000*3</f>
        <v>16023000</v>
      </c>
      <c r="N56" s="33"/>
      <c r="O56" s="32"/>
    </row>
    <row r="57" spans="1:15" s="31" customFormat="1" ht="83.25" customHeight="1" x14ac:dyDescent="0.2">
      <c r="A57" s="54">
        <v>51</v>
      </c>
      <c r="B57" s="112"/>
      <c r="C57" s="112"/>
      <c r="D57" s="112"/>
      <c r="E57" s="111"/>
      <c r="F57" s="113" t="s">
        <v>202</v>
      </c>
      <c r="G57" s="75" t="s">
        <v>150</v>
      </c>
      <c r="H57" s="75" t="s">
        <v>201</v>
      </c>
      <c r="I57" s="75">
        <v>2</v>
      </c>
      <c r="J57" s="51">
        <v>0.2</v>
      </c>
      <c r="K57" s="108">
        <v>43101</v>
      </c>
      <c r="L57" s="108">
        <v>43465</v>
      </c>
      <c r="M57" s="73">
        <f>5341000*4+31436600+30602000</f>
        <v>83402600</v>
      </c>
      <c r="N57" s="33"/>
      <c r="O57" s="32"/>
    </row>
    <row r="58" spans="1:15" s="31" customFormat="1" ht="83.25" customHeight="1" x14ac:dyDescent="0.2">
      <c r="A58" s="54">
        <v>52</v>
      </c>
      <c r="B58" s="112"/>
      <c r="C58" s="112"/>
      <c r="D58" s="112"/>
      <c r="E58" s="111"/>
      <c r="F58" s="113" t="s">
        <v>200</v>
      </c>
      <c r="G58" s="75" t="s">
        <v>150</v>
      </c>
      <c r="H58" s="75" t="s">
        <v>194</v>
      </c>
      <c r="I58" s="75">
        <v>1</v>
      </c>
      <c r="J58" s="51">
        <v>0.1</v>
      </c>
      <c r="K58" s="108">
        <v>43101</v>
      </c>
      <c r="L58" s="108">
        <v>43465</v>
      </c>
      <c r="M58" s="73">
        <f>5341000*3</f>
        <v>16023000</v>
      </c>
      <c r="N58" s="33"/>
      <c r="O58" s="32"/>
    </row>
    <row r="59" spans="1:15" s="31" customFormat="1" ht="83.25" customHeight="1" x14ac:dyDescent="0.2">
      <c r="A59" s="54">
        <v>53</v>
      </c>
      <c r="B59" s="112"/>
      <c r="C59" s="112"/>
      <c r="D59" s="112"/>
      <c r="E59" s="111"/>
      <c r="F59" s="113" t="s">
        <v>199</v>
      </c>
      <c r="G59" s="75" t="s">
        <v>150</v>
      </c>
      <c r="H59" s="75" t="s">
        <v>198</v>
      </c>
      <c r="I59" s="75">
        <v>1</v>
      </c>
      <c r="J59" s="51">
        <v>0.1</v>
      </c>
      <c r="K59" s="108">
        <v>43101</v>
      </c>
      <c r="L59" s="108">
        <v>43465</v>
      </c>
      <c r="M59" s="73">
        <f>2893000*2+2893000*2+2893000*2+2893000*3+3338000*1+3895000*2+2782000*3+33000000</f>
        <v>78511000</v>
      </c>
      <c r="N59" s="33"/>
      <c r="O59" s="32"/>
    </row>
    <row r="60" spans="1:15" s="31" customFormat="1" ht="83.25" customHeight="1" x14ac:dyDescent="0.2">
      <c r="A60" s="54">
        <v>54</v>
      </c>
      <c r="B60" s="112"/>
      <c r="C60" s="112"/>
      <c r="D60" s="112"/>
      <c r="E60" s="111"/>
      <c r="F60" s="113" t="s">
        <v>197</v>
      </c>
      <c r="G60" s="75" t="s">
        <v>150</v>
      </c>
      <c r="H60" s="75" t="s">
        <v>196</v>
      </c>
      <c r="I60" s="51">
        <v>1</v>
      </c>
      <c r="J60" s="51">
        <v>0.1</v>
      </c>
      <c r="K60" s="108">
        <v>43101</v>
      </c>
      <c r="L60" s="108">
        <v>43465</v>
      </c>
      <c r="M60" s="73">
        <f>(2893000+2893000+2893000+2893000)*1</f>
        <v>11572000</v>
      </c>
      <c r="N60" s="33"/>
      <c r="O60" s="32"/>
    </row>
    <row r="61" spans="1:15" s="31" customFormat="1" ht="83.25" customHeight="1" x14ac:dyDescent="0.2">
      <c r="A61" s="54">
        <v>55</v>
      </c>
      <c r="B61" s="112"/>
      <c r="C61" s="112"/>
      <c r="D61" s="116"/>
      <c r="E61" s="115"/>
      <c r="F61" s="113" t="s">
        <v>195</v>
      </c>
      <c r="G61" s="75" t="s">
        <v>150</v>
      </c>
      <c r="H61" s="75" t="s">
        <v>194</v>
      </c>
      <c r="I61" s="75">
        <v>1</v>
      </c>
      <c r="J61" s="51">
        <v>0.1</v>
      </c>
      <c r="K61" s="108">
        <v>43101</v>
      </c>
      <c r="L61" s="108">
        <v>43465</v>
      </c>
      <c r="M61" s="73">
        <f>(2893000+2893000+2893000+2893000)*1+5341000</f>
        <v>16913000</v>
      </c>
      <c r="N61" s="33"/>
      <c r="O61" s="32"/>
    </row>
    <row r="62" spans="1:15" s="31" customFormat="1" ht="83.25" customHeight="1" x14ac:dyDescent="0.2">
      <c r="A62" s="54">
        <v>56</v>
      </c>
      <c r="B62" s="112"/>
      <c r="C62" s="112"/>
      <c r="D62" s="70" t="s">
        <v>193</v>
      </c>
      <c r="E62" s="114">
        <v>0.1</v>
      </c>
      <c r="F62" s="113" t="s">
        <v>192</v>
      </c>
      <c r="G62" s="75" t="s">
        <v>150</v>
      </c>
      <c r="H62" s="75" t="s">
        <v>191</v>
      </c>
      <c r="I62" s="75">
        <v>1</v>
      </c>
      <c r="J62" s="51">
        <v>0.3</v>
      </c>
      <c r="K62" s="108">
        <v>43101</v>
      </c>
      <c r="L62" s="108">
        <v>43465</v>
      </c>
      <c r="M62" s="73">
        <f>5354000*3+4785000*3+5341000*1+5341000*3</f>
        <v>51781000</v>
      </c>
      <c r="N62" s="33"/>
      <c r="O62" s="32"/>
    </row>
    <row r="63" spans="1:15" s="31" customFormat="1" ht="83.25" customHeight="1" x14ac:dyDescent="0.2">
      <c r="A63" s="54">
        <v>57</v>
      </c>
      <c r="B63" s="112"/>
      <c r="C63" s="112"/>
      <c r="D63" s="112"/>
      <c r="E63" s="111"/>
      <c r="F63" s="113" t="s">
        <v>190</v>
      </c>
      <c r="G63" s="75" t="s">
        <v>150</v>
      </c>
      <c r="H63" s="75" t="s">
        <v>189</v>
      </c>
      <c r="I63" s="75">
        <v>3</v>
      </c>
      <c r="J63" s="51">
        <v>0.4</v>
      </c>
      <c r="K63" s="108">
        <v>43101</v>
      </c>
      <c r="L63" s="108">
        <v>43465</v>
      </c>
      <c r="M63" s="73">
        <f>6677000*7</f>
        <v>46739000</v>
      </c>
      <c r="N63" s="33"/>
      <c r="O63" s="32"/>
    </row>
    <row r="64" spans="1:15" s="31" customFormat="1" ht="83.25" customHeight="1" x14ac:dyDescent="0.2">
      <c r="A64" s="54">
        <v>58</v>
      </c>
      <c r="B64" s="112"/>
      <c r="C64" s="112"/>
      <c r="D64" s="112"/>
      <c r="E64" s="115"/>
      <c r="F64" s="113" t="s">
        <v>188</v>
      </c>
      <c r="G64" s="75" t="s">
        <v>150</v>
      </c>
      <c r="H64" s="75" t="s">
        <v>187</v>
      </c>
      <c r="I64" s="75">
        <v>1</v>
      </c>
      <c r="J64" s="51">
        <v>0.3</v>
      </c>
      <c r="K64" s="108">
        <v>43101</v>
      </c>
      <c r="L64" s="108">
        <v>43465</v>
      </c>
      <c r="M64" s="73">
        <v>6677000</v>
      </c>
      <c r="N64" s="33"/>
      <c r="O64" s="32"/>
    </row>
    <row r="65" spans="1:15" s="31" customFormat="1" ht="83.25" customHeight="1" x14ac:dyDescent="0.2">
      <c r="A65" s="54">
        <v>59</v>
      </c>
      <c r="B65" s="112"/>
      <c r="C65" s="112"/>
      <c r="D65" s="48" t="s">
        <v>186</v>
      </c>
      <c r="E65" s="117">
        <v>0.1</v>
      </c>
      <c r="F65" s="113" t="s">
        <v>185</v>
      </c>
      <c r="G65" s="75" t="s">
        <v>150</v>
      </c>
      <c r="H65" s="75" t="s">
        <v>184</v>
      </c>
      <c r="I65" s="75">
        <v>1</v>
      </c>
      <c r="J65" s="51">
        <v>1</v>
      </c>
      <c r="K65" s="108">
        <v>43101</v>
      </c>
      <c r="L65" s="108">
        <v>43465</v>
      </c>
      <c r="M65" s="73">
        <f>6677000*3+6677000*3</f>
        <v>40062000</v>
      </c>
      <c r="N65" s="33"/>
      <c r="O65" s="32"/>
    </row>
    <row r="66" spans="1:15" s="31" customFormat="1" ht="83.25" customHeight="1" x14ac:dyDescent="0.2">
      <c r="A66" s="54">
        <v>60</v>
      </c>
      <c r="B66" s="112"/>
      <c r="C66" s="112"/>
      <c r="D66" s="70" t="s">
        <v>183</v>
      </c>
      <c r="E66" s="114">
        <v>0.1</v>
      </c>
      <c r="F66" s="113" t="s">
        <v>182</v>
      </c>
      <c r="G66" s="75" t="s">
        <v>150</v>
      </c>
      <c r="H66" s="75" t="s">
        <v>181</v>
      </c>
      <c r="I66" s="75">
        <v>3</v>
      </c>
      <c r="J66" s="51">
        <v>0.4</v>
      </c>
      <c r="K66" s="108">
        <v>43101</v>
      </c>
      <c r="L66" s="108">
        <v>43465</v>
      </c>
      <c r="M66" s="73">
        <f>5341000*2 +2226000*6</f>
        <v>24038000</v>
      </c>
      <c r="N66" s="33"/>
      <c r="O66" s="32"/>
    </row>
    <row r="67" spans="1:15" s="31" customFormat="1" ht="83.25" customHeight="1" x14ac:dyDescent="0.2">
      <c r="A67" s="54">
        <v>61</v>
      </c>
      <c r="B67" s="112"/>
      <c r="C67" s="112"/>
      <c r="D67" s="112"/>
      <c r="E67" s="111"/>
      <c r="F67" s="113" t="s">
        <v>180</v>
      </c>
      <c r="G67" s="75" t="s">
        <v>150</v>
      </c>
      <c r="H67" s="75" t="s">
        <v>179</v>
      </c>
      <c r="I67" s="51">
        <v>1</v>
      </c>
      <c r="J67" s="51">
        <v>0.4</v>
      </c>
      <c r="K67" s="108">
        <v>43101</v>
      </c>
      <c r="L67" s="108">
        <v>43465</v>
      </c>
      <c r="M67" s="73">
        <f>5341000*2 +2226000*2</f>
        <v>15134000</v>
      </c>
      <c r="N67" s="33"/>
      <c r="O67" s="32"/>
    </row>
    <row r="68" spans="1:15" s="31" customFormat="1" ht="83.25" customHeight="1" x14ac:dyDescent="0.2">
      <c r="A68" s="54">
        <v>62</v>
      </c>
      <c r="B68" s="112"/>
      <c r="C68" s="112"/>
      <c r="D68" s="116"/>
      <c r="E68" s="115"/>
      <c r="F68" s="113" t="s">
        <v>178</v>
      </c>
      <c r="G68" s="75" t="s">
        <v>150</v>
      </c>
      <c r="H68" s="75" t="s">
        <v>177</v>
      </c>
      <c r="I68" s="75">
        <v>1</v>
      </c>
      <c r="J68" s="51">
        <v>0.2</v>
      </c>
      <c r="K68" s="108">
        <v>43101</v>
      </c>
      <c r="L68" s="108">
        <v>43465</v>
      </c>
      <c r="M68" s="73">
        <f>2893000*2+2893000*6</f>
        <v>23144000</v>
      </c>
      <c r="N68" s="33"/>
      <c r="O68" s="32"/>
    </row>
    <row r="69" spans="1:15" s="31" customFormat="1" ht="83.25" customHeight="1" x14ac:dyDescent="0.2">
      <c r="A69" s="54">
        <v>63</v>
      </c>
      <c r="B69" s="112"/>
      <c r="C69" s="112"/>
      <c r="D69" s="75" t="s">
        <v>176</v>
      </c>
      <c r="E69" s="117">
        <v>0.1</v>
      </c>
      <c r="F69" s="113" t="s">
        <v>175</v>
      </c>
      <c r="G69" s="75" t="s">
        <v>150</v>
      </c>
      <c r="H69" s="75" t="s">
        <v>174</v>
      </c>
      <c r="I69" s="75">
        <v>1</v>
      </c>
      <c r="J69" s="51">
        <v>1</v>
      </c>
      <c r="K69" s="108">
        <v>43101</v>
      </c>
      <c r="L69" s="108">
        <v>43465</v>
      </c>
      <c r="M69" s="73">
        <f>5341000*2</f>
        <v>10682000</v>
      </c>
      <c r="N69" s="33"/>
      <c r="O69" s="32"/>
    </row>
    <row r="70" spans="1:15" s="31" customFormat="1" ht="83.25" customHeight="1" x14ac:dyDescent="0.2">
      <c r="A70" s="54">
        <v>64</v>
      </c>
      <c r="B70" s="112"/>
      <c r="C70" s="112"/>
      <c r="D70" s="70" t="s">
        <v>173</v>
      </c>
      <c r="E70" s="114">
        <v>0.1</v>
      </c>
      <c r="F70" s="113" t="s">
        <v>172</v>
      </c>
      <c r="G70" s="75" t="s">
        <v>150</v>
      </c>
      <c r="H70" s="75" t="s">
        <v>171</v>
      </c>
      <c r="I70" s="75">
        <v>4</v>
      </c>
      <c r="J70" s="51">
        <v>0.6</v>
      </c>
      <c r="K70" s="108">
        <v>43101</v>
      </c>
      <c r="L70" s="108">
        <v>43465</v>
      </c>
      <c r="M70" s="73">
        <f>(2893000+2893000+2893000+2893000)*1+33000000</f>
        <v>44572000</v>
      </c>
      <c r="N70" s="33"/>
      <c r="O70" s="32"/>
    </row>
    <row r="71" spans="1:15" s="31" customFormat="1" ht="83.25" customHeight="1" x14ac:dyDescent="0.2">
      <c r="A71" s="54">
        <v>65</v>
      </c>
      <c r="B71" s="112"/>
      <c r="C71" s="112"/>
      <c r="D71" s="116"/>
      <c r="E71" s="115"/>
      <c r="F71" s="113" t="s">
        <v>170</v>
      </c>
      <c r="G71" s="75" t="s">
        <v>150</v>
      </c>
      <c r="H71" s="75" t="s">
        <v>169</v>
      </c>
      <c r="I71" s="75">
        <v>2</v>
      </c>
      <c r="J71" s="51">
        <v>0.4</v>
      </c>
      <c r="K71" s="108">
        <v>43101</v>
      </c>
      <c r="L71" s="108">
        <v>43465</v>
      </c>
      <c r="M71" s="73">
        <f>2893000*3</f>
        <v>8679000</v>
      </c>
      <c r="N71" s="33"/>
      <c r="O71" s="32"/>
    </row>
    <row r="72" spans="1:15" s="31" customFormat="1" ht="83.25" customHeight="1" x14ac:dyDescent="0.2">
      <c r="A72" s="54">
        <v>66</v>
      </c>
      <c r="B72" s="112"/>
      <c r="C72" s="112"/>
      <c r="D72" s="70" t="s">
        <v>168</v>
      </c>
      <c r="E72" s="114">
        <v>0.1</v>
      </c>
      <c r="F72" s="113" t="s">
        <v>167</v>
      </c>
      <c r="G72" s="75" t="s">
        <v>150</v>
      </c>
      <c r="H72" s="75" t="s">
        <v>163</v>
      </c>
      <c r="I72" s="75">
        <v>1</v>
      </c>
      <c r="J72" s="51">
        <v>0.15</v>
      </c>
      <c r="K72" s="108">
        <v>43101</v>
      </c>
      <c r="L72" s="108">
        <v>43465</v>
      </c>
      <c r="M72" s="73">
        <v>20000000</v>
      </c>
      <c r="N72" s="33"/>
      <c r="O72" s="32"/>
    </row>
    <row r="73" spans="1:15" s="31" customFormat="1" ht="83.25" customHeight="1" x14ac:dyDescent="0.2">
      <c r="A73" s="54">
        <v>67</v>
      </c>
      <c r="B73" s="112"/>
      <c r="C73" s="112"/>
      <c r="D73" s="112"/>
      <c r="E73" s="111"/>
      <c r="F73" s="113" t="s">
        <v>166</v>
      </c>
      <c r="G73" s="75" t="s">
        <v>150</v>
      </c>
      <c r="H73" s="75" t="s">
        <v>165</v>
      </c>
      <c r="I73" s="75">
        <v>1</v>
      </c>
      <c r="J73" s="51">
        <v>0.15</v>
      </c>
      <c r="K73" s="108">
        <v>43101</v>
      </c>
      <c r="L73" s="108">
        <v>43465</v>
      </c>
      <c r="M73" s="73">
        <v>10000000</v>
      </c>
      <c r="N73" s="33"/>
      <c r="O73" s="32"/>
    </row>
    <row r="74" spans="1:15" s="31" customFormat="1" ht="83.25" customHeight="1" x14ac:dyDescent="0.2">
      <c r="A74" s="54">
        <v>68</v>
      </c>
      <c r="B74" s="112"/>
      <c r="C74" s="112"/>
      <c r="D74" s="112"/>
      <c r="E74" s="111"/>
      <c r="F74" s="113" t="s">
        <v>164</v>
      </c>
      <c r="G74" s="75" t="s">
        <v>150</v>
      </c>
      <c r="H74" s="75" t="s">
        <v>163</v>
      </c>
      <c r="I74" s="75">
        <v>1</v>
      </c>
      <c r="J74" s="51">
        <v>0.15</v>
      </c>
      <c r="K74" s="108">
        <v>43101</v>
      </c>
      <c r="L74" s="108">
        <v>43465</v>
      </c>
      <c r="M74" s="73">
        <f>20000000+5341000*2</f>
        <v>30682000</v>
      </c>
      <c r="N74" s="33"/>
      <c r="O74" s="32"/>
    </row>
    <row r="75" spans="1:15" s="31" customFormat="1" ht="83.25" customHeight="1" x14ac:dyDescent="0.2">
      <c r="A75" s="54">
        <v>69</v>
      </c>
      <c r="B75" s="112"/>
      <c r="C75" s="112"/>
      <c r="D75" s="112"/>
      <c r="E75" s="111"/>
      <c r="F75" s="113" t="s">
        <v>162</v>
      </c>
      <c r="G75" s="75" t="s">
        <v>150</v>
      </c>
      <c r="H75" s="75" t="s">
        <v>161</v>
      </c>
      <c r="I75" s="75">
        <v>1</v>
      </c>
      <c r="J75" s="51">
        <v>0.15</v>
      </c>
      <c r="K75" s="108">
        <v>43101</v>
      </c>
      <c r="L75" s="108">
        <v>43465</v>
      </c>
      <c r="M75" s="73">
        <v>0</v>
      </c>
      <c r="N75" s="33"/>
      <c r="O75" s="32"/>
    </row>
    <row r="76" spans="1:15" s="31" customFormat="1" ht="83.25" customHeight="1" x14ac:dyDescent="0.2">
      <c r="A76" s="54">
        <v>70</v>
      </c>
      <c r="B76" s="112"/>
      <c r="C76" s="112"/>
      <c r="D76" s="112"/>
      <c r="E76" s="111"/>
      <c r="F76" s="113" t="s">
        <v>160</v>
      </c>
      <c r="G76" s="75" t="s">
        <v>150</v>
      </c>
      <c r="H76" s="75" t="s">
        <v>159</v>
      </c>
      <c r="I76" s="75">
        <v>1</v>
      </c>
      <c r="J76" s="51">
        <v>0.2</v>
      </c>
      <c r="K76" s="108">
        <v>43101</v>
      </c>
      <c r="L76" s="108">
        <v>43465</v>
      </c>
      <c r="M76" s="73">
        <f>(4785000*2)+20000000+5341000</f>
        <v>34911000</v>
      </c>
      <c r="N76" s="33"/>
      <c r="O76" s="32"/>
    </row>
    <row r="77" spans="1:15" s="31" customFormat="1" ht="83.25" customHeight="1" x14ac:dyDescent="0.2">
      <c r="A77" s="54">
        <v>71</v>
      </c>
      <c r="B77" s="112"/>
      <c r="C77" s="112"/>
      <c r="D77" s="116"/>
      <c r="E77" s="115"/>
      <c r="F77" s="113" t="s">
        <v>158</v>
      </c>
      <c r="G77" s="75" t="s">
        <v>150</v>
      </c>
      <c r="H77" s="75" t="s">
        <v>157</v>
      </c>
      <c r="I77" s="75">
        <v>1</v>
      </c>
      <c r="J77" s="51">
        <v>0.2</v>
      </c>
      <c r="K77" s="108">
        <v>43101</v>
      </c>
      <c r="L77" s="108">
        <v>43465</v>
      </c>
      <c r="M77" s="73">
        <v>20000000</v>
      </c>
      <c r="N77" s="33"/>
      <c r="O77" s="32"/>
    </row>
    <row r="78" spans="1:15" s="31" customFormat="1" ht="83.25" customHeight="1" x14ac:dyDescent="0.2">
      <c r="A78" s="54">
        <v>72</v>
      </c>
      <c r="B78" s="112"/>
      <c r="C78" s="112"/>
      <c r="D78" s="70" t="s">
        <v>156</v>
      </c>
      <c r="E78" s="114">
        <v>0.1</v>
      </c>
      <c r="F78" s="113" t="s">
        <v>155</v>
      </c>
      <c r="G78" s="75" t="s">
        <v>150</v>
      </c>
      <c r="H78" s="75" t="s">
        <v>154</v>
      </c>
      <c r="I78" s="75">
        <v>1</v>
      </c>
      <c r="J78" s="51">
        <v>0.4</v>
      </c>
      <c r="K78" s="108">
        <v>43101</v>
      </c>
      <c r="L78" s="108">
        <v>43465</v>
      </c>
      <c r="M78" s="73">
        <f>5341000*3+2226000*3+5341000*2</f>
        <v>33383000</v>
      </c>
      <c r="N78" s="33"/>
      <c r="O78" s="32"/>
    </row>
    <row r="79" spans="1:15" s="31" customFormat="1" ht="83.25" customHeight="1" x14ac:dyDescent="0.2">
      <c r="A79" s="54">
        <v>73</v>
      </c>
      <c r="B79" s="112"/>
      <c r="C79" s="112"/>
      <c r="D79" s="112"/>
      <c r="E79" s="111"/>
      <c r="F79" s="113" t="s">
        <v>153</v>
      </c>
      <c r="G79" s="75" t="s">
        <v>150</v>
      </c>
      <c r="H79" s="75" t="s">
        <v>152</v>
      </c>
      <c r="I79" s="75">
        <v>1</v>
      </c>
      <c r="J79" s="51">
        <v>0.4</v>
      </c>
      <c r="K79" s="108">
        <v>43101</v>
      </c>
      <c r="L79" s="108">
        <v>43465</v>
      </c>
      <c r="M79" s="73">
        <v>0</v>
      </c>
      <c r="N79" s="33"/>
      <c r="O79" s="32"/>
    </row>
    <row r="80" spans="1:15" s="31" customFormat="1" ht="83.25" customHeight="1" thickBot="1" x14ac:dyDescent="0.25">
      <c r="A80" s="72">
        <v>74</v>
      </c>
      <c r="B80" s="112"/>
      <c r="C80" s="112"/>
      <c r="D80" s="112"/>
      <c r="E80" s="111"/>
      <c r="F80" s="110" t="s">
        <v>151</v>
      </c>
      <c r="G80" s="48" t="s">
        <v>150</v>
      </c>
      <c r="H80" s="48" t="s">
        <v>149</v>
      </c>
      <c r="I80" s="48">
        <v>1</v>
      </c>
      <c r="J80" s="69">
        <v>0.2</v>
      </c>
      <c r="K80" s="45">
        <v>43101</v>
      </c>
      <c r="L80" s="45">
        <v>43465</v>
      </c>
      <c r="M80" s="44">
        <v>55000000</v>
      </c>
      <c r="N80" s="33"/>
      <c r="O80" s="32"/>
    </row>
    <row r="81" spans="1:15" s="31" customFormat="1" ht="83.25" customHeight="1" x14ac:dyDescent="0.2">
      <c r="A81" s="65">
        <v>75</v>
      </c>
      <c r="B81" s="64" t="s">
        <v>148</v>
      </c>
      <c r="C81" s="60" t="s">
        <v>147</v>
      </c>
      <c r="D81" s="86" t="s">
        <v>146</v>
      </c>
      <c r="E81" s="85">
        <v>0.35</v>
      </c>
      <c r="F81" s="61" t="s">
        <v>145</v>
      </c>
      <c r="G81" s="59" t="s">
        <v>118</v>
      </c>
      <c r="H81" s="59" t="s">
        <v>144</v>
      </c>
      <c r="I81" s="59">
        <v>1</v>
      </c>
      <c r="J81" s="62">
        <v>0.5</v>
      </c>
      <c r="K81" s="56">
        <v>43190</v>
      </c>
      <c r="L81" s="56">
        <v>43464</v>
      </c>
      <c r="M81" s="55">
        <v>0</v>
      </c>
      <c r="N81" s="33"/>
      <c r="O81" s="32"/>
    </row>
    <row r="82" spans="1:15" s="31" customFormat="1" ht="83.25" customHeight="1" x14ac:dyDescent="0.2">
      <c r="A82" s="54">
        <v>76</v>
      </c>
      <c r="B82" s="53"/>
      <c r="C82" s="49"/>
      <c r="D82" s="78"/>
      <c r="E82" s="77"/>
      <c r="F82" s="76" t="s">
        <v>143</v>
      </c>
      <c r="G82" s="75" t="s">
        <v>118</v>
      </c>
      <c r="H82" s="75" t="s">
        <v>142</v>
      </c>
      <c r="I82" s="75">
        <v>3</v>
      </c>
      <c r="J82" s="51">
        <v>0.5</v>
      </c>
      <c r="K82" s="108">
        <v>43220</v>
      </c>
      <c r="L82" s="108">
        <v>43464</v>
      </c>
      <c r="M82" s="73">
        <v>0</v>
      </c>
      <c r="N82" s="33"/>
      <c r="O82" s="32"/>
    </row>
    <row r="83" spans="1:15" s="31" customFormat="1" ht="87.95" customHeight="1" x14ac:dyDescent="0.2">
      <c r="A83" s="54">
        <v>77</v>
      </c>
      <c r="B83" s="53"/>
      <c r="C83" s="49"/>
      <c r="D83" s="76" t="s">
        <v>141</v>
      </c>
      <c r="E83" s="51">
        <v>0.3</v>
      </c>
      <c r="F83" s="76" t="s">
        <v>140</v>
      </c>
      <c r="G83" s="75" t="s">
        <v>118</v>
      </c>
      <c r="H83" s="75" t="s">
        <v>139</v>
      </c>
      <c r="I83" s="75">
        <v>3</v>
      </c>
      <c r="J83" s="51">
        <v>1</v>
      </c>
      <c r="K83" s="108">
        <v>43281</v>
      </c>
      <c r="L83" s="108">
        <v>43464</v>
      </c>
      <c r="M83" s="73">
        <v>0</v>
      </c>
      <c r="N83" s="33"/>
      <c r="O83" s="32"/>
    </row>
    <row r="84" spans="1:15" s="31" customFormat="1" ht="89.25" x14ac:dyDescent="0.2">
      <c r="A84" s="54">
        <v>78</v>
      </c>
      <c r="B84" s="53"/>
      <c r="C84" s="49"/>
      <c r="D84" s="76" t="s">
        <v>138</v>
      </c>
      <c r="E84" s="51">
        <v>0.35</v>
      </c>
      <c r="F84" s="76" t="s">
        <v>137</v>
      </c>
      <c r="G84" s="75" t="s">
        <v>136</v>
      </c>
      <c r="H84" s="75" t="s">
        <v>135</v>
      </c>
      <c r="I84" s="75">
        <v>1</v>
      </c>
      <c r="J84" s="51">
        <v>1</v>
      </c>
      <c r="K84" s="108">
        <v>43266</v>
      </c>
      <c r="L84" s="108">
        <v>43464</v>
      </c>
      <c r="M84" s="73">
        <v>0</v>
      </c>
      <c r="N84" s="33"/>
      <c r="O84" s="32"/>
    </row>
    <row r="85" spans="1:15" s="31" customFormat="1" ht="83.25" customHeight="1" x14ac:dyDescent="0.2">
      <c r="A85" s="54">
        <v>79</v>
      </c>
      <c r="B85" s="53"/>
      <c r="C85" s="49" t="s">
        <v>134</v>
      </c>
      <c r="D85" s="78" t="s">
        <v>133</v>
      </c>
      <c r="E85" s="77">
        <v>0.5</v>
      </c>
      <c r="F85" s="76" t="s">
        <v>132</v>
      </c>
      <c r="G85" s="75" t="s">
        <v>118</v>
      </c>
      <c r="H85" s="75" t="s">
        <v>131</v>
      </c>
      <c r="I85" s="75">
        <v>1</v>
      </c>
      <c r="J85" s="51">
        <v>0.5</v>
      </c>
      <c r="K85" s="108">
        <v>43253</v>
      </c>
      <c r="L85" s="108">
        <v>43281</v>
      </c>
      <c r="M85" s="73">
        <v>0</v>
      </c>
      <c r="N85" s="33"/>
      <c r="O85" s="32"/>
    </row>
    <row r="86" spans="1:15" s="31" customFormat="1" ht="83.25" customHeight="1" x14ac:dyDescent="0.2">
      <c r="A86" s="54">
        <v>80</v>
      </c>
      <c r="B86" s="53"/>
      <c r="C86" s="49"/>
      <c r="D86" s="78"/>
      <c r="E86" s="77"/>
      <c r="F86" s="76" t="s">
        <v>130</v>
      </c>
      <c r="G86" s="75" t="s">
        <v>118</v>
      </c>
      <c r="H86" s="75" t="s">
        <v>129</v>
      </c>
      <c r="I86" s="80">
        <v>1</v>
      </c>
      <c r="J86" s="51">
        <v>0.5</v>
      </c>
      <c r="K86" s="108">
        <v>43282</v>
      </c>
      <c r="L86" s="108">
        <v>43464</v>
      </c>
      <c r="M86" s="73">
        <v>0</v>
      </c>
      <c r="N86" s="33"/>
      <c r="O86" s="32"/>
    </row>
    <row r="87" spans="1:15" s="31" customFormat="1" ht="83.25" customHeight="1" x14ac:dyDescent="0.2">
      <c r="A87" s="54">
        <v>81</v>
      </c>
      <c r="B87" s="53"/>
      <c r="C87" s="49"/>
      <c r="D87" s="76" t="s">
        <v>128</v>
      </c>
      <c r="E87" s="51">
        <v>0.5</v>
      </c>
      <c r="F87" s="76" t="s">
        <v>127</v>
      </c>
      <c r="G87" s="75" t="s">
        <v>118</v>
      </c>
      <c r="H87" s="75" t="s">
        <v>126</v>
      </c>
      <c r="I87" s="75">
        <v>2</v>
      </c>
      <c r="J87" s="51">
        <v>1</v>
      </c>
      <c r="K87" s="108">
        <v>43281</v>
      </c>
      <c r="L87" s="108">
        <v>43464</v>
      </c>
      <c r="M87" s="73">
        <v>0</v>
      </c>
      <c r="N87" s="33"/>
      <c r="O87" s="32"/>
    </row>
    <row r="88" spans="1:15" s="31" customFormat="1" ht="83.25" customHeight="1" x14ac:dyDescent="0.2">
      <c r="A88" s="54">
        <v>82</v>
      </c>
      <c r="B88" s="53"/>
      <c r="C88" s="49" t="s">
        <v>125</v>
      </c>
      <c r="D88" s="78" t="s">
        <v>124</v>
      </c>
      <c r="E88" s="77">
        <v>0.2</v>
      </c>
      <c r="F88" s="76" t="s">
        <v>123</v>
      </c>
      <c r="G88" s="75" t="s">
        <v>110</v>
      </c>
      <c r="H88" s="75" t="s">
        <v>122</v>
      </c>
      <c r="I88" s="75">
        <v>1</v>
      </c>
      <c r="J88" s="51">
        <v>0.6</v>
      </c>
      <c r="K88" s="108">
        <v>43311</v>
      </c>
      <c r="L88" s="108">
        <v>43464</v>
      </c>
      <c r="M88" s="73">
        <v>0</v>
      </c>
      <c r="N88" s="33"/>
      <c r="O88" s="32"/>
    </row>
    <row r="89" spans="1:15" s="31" customFormat="1" ht="83.25" customHeight="1" x14ac:dyDescent="0.2">
      <c r="A89" s="54">
        <v>83</v>
      </c>
      <c r="B89" s="53"/>
      <c r="C89" s="49"/>
      <c r="D89" s="78"/>
      <c r="E89" s="77"/>
      <c r="F89" s="76" t="s">
        <v>121</v>
      </c>
      <c r="G89" s="75" t="s">
        <v>118</v>
      </c>
      <c r="H89" s="75" t="s">
        <v>117</v>
      </c>
      <c r="I89" s="75">
        <v>1</v>
      </c>
      <c r="J89" s="51">
        <v>0.4</v>
      </c>
      <c r="K89" s="108">
        <v>43373</v>
      </c>
      <c r="L89" s="108">
        <v>43464</v>
      </c>
      <c r="M89" s="73">
        <v>0</v>
      </c>
      <c r="N89" s="33"/>
      <c r="O89" s="32"/>
    </row>
    <row r="90" spans="1:15" s="31" customFormat="1" ht="83.25" customHeight="1" x14ac:dyDescent="0.2">
      <c r="A90" s="54">
        <v>84</v>
      </c>
      <c r="B90" s="53"/>
      <c r="C90" s="49"/>
      <c r="D90" s="76" t="s">
        <v>120</v>
      </c>
      <c r="E90" s="51">
        <v>0.3</v>
      </c>
      <c r="F90" s="76" t="s">
        <v>119</v>
      </c>
      <c r="G90" s="75" t="s">
        <v>118</v>
      </c>
      <c r="H90" s="75" t="s">
        <v>117</v>
      </c>
      <c r="I90" s="75">
        <v>3</v>
      </c>
      <c r="J90" s="51">
        <v>1</v>
      </c>
      <c r="K90" s="108">
        <v>43101</v>
      </c>
      <c r="L90" s="108">
        <v>43464</v>
      </c>
      <c r="M90" s="73">
        <v>0</v>
      </c>
      <c r="N90" s="33"/>
      <c r="O90" s="32"/>
    </row>
    <row r="91" spans="1:15" s="31" customFormat="1" ht="83.25" customHeight="1" x14ac:dyDescent="0.2">
      <c r="A91" s="54">
        <v>85</v>
      </c>
      <c r="B91" s="53"/>
      <c r="C91" s="49"/>
      <c r="D91" s="76" t="s">
        <v>116</v>
      </c>
      <c r="E91" s="51">
        <v>0.1</v>
      </c>
      <c r="F91" s="76" t="s">
        <v>115</v>
      </c>
      <c r="G91" s="75" t="s">
        <v>114</v>
      </c>
      <c r="H91" s="75" t="s">
        <v>113</v>
      </c>
      <c r="I91" s="75">
        <v>4</v>
      </c>
      <c r="J91" s="51">
        <v>1</v>
      </c>
      <c r="K91" s="108">
        <v>43101</v>
      </c>
      <c r="L91" s="108">
        <v>43464</v>
      </c>
      <c r="M91" s="73">
        <v>0</v>
      </c>
      <c r="N91" s="33"/>
      <c r="O91" s="32"/>
    </row>
    <row r="92" spans="1:15" s="31" customFormat="1" ht="83.25" customHeight="1" thickBot="1" x14ac:dyDescent="0.25">
      <c r="A92" s="72">
        <v>86</v>
      </c>
      <c r="B92" s="71"/>
      <c r="C92" s="70"/>
      <c r="D92" s="50" t="s">
        <v>112</v>
      </c>
      <c r="E92" s="69">
        <v>0.4</v>
      </c>
      <c r="F92" s="50" t="s">
        <v>111</v>
      </c>
      <c r="G92" s="48" t="s">
        <v>110</v>
      </c>
      <c r="H92" s="48" t="s">
        <v>109</v>
      </c>
      <c r="I92" s="48">
        <v>1</v>
      </c>
      <c r="J92" s="69">
        <v>1</v>
      </c>
      <c r="K92" s="45" t="s">
        <v>108</v>
      </c>
      <c r="L92" s="45">
        <v>43464</v>
      </c>
      <c r="M92" s="44">
        <v>0</v>
      </c>
      <c r="N92" s="33"/>
      <c r="O92" s="32"/>
    </row>
    <row r="93" spans="1:15" s="31" customFormat="1" ht="102" x14ac:dyDescent="0.2">
      <c r="A93" s="65">
        <v>87</v>
      </c>
      <c r="B93" s="64" t="s">
        <v>107</v>
      </c>
      <c r="C93" s="59" t="s">
        <v>106</v>
      </c>
      <c r="D93" s="61" t="s">
        <v>105</v>
      </c>
      <c r="E93" s="62">
        <v>1</v>
      </c>
      <c r="F93" s="61" t="s">
        <v>104</v>
      </c>
      <c r="G93" s="59" t="s">
        <v>84</v>
      </c>
      <c r="H93" s="59" t="s">
        <v>103</v>
      </c>
      <c r="I93" s="62">
        <v>1</v>
      </c>
      <c r="J93" s="62">
        <v>1</v>
      </c>
      <c r="K93" s="56">
        <v>43132</v>
      </c>
      <c r="L93" s="56">
        <v>43464</v>
      </c>
      <c r="M93" s="55">
        <v>0</v>
      </c>
      <c r="N93" s="33"/>
      <c r="O93" s="32"/>
    </row>
    <row r="94" spans="1:15" s="31" customFormat="1" ht="83.25" customHeight="1" x14ac:dyDescent="0.2">
      <c r="A94" s="54">
        <v>88</v>
      </c>
      <c r="B94" s="53"/>
      <c r="C94" s="49" t="s">
        <v>102</v>
      </c>
      <c r="D94" s="76" t="s">
        <v>101</v>
      </c>
      <c r="E94" s="51">
        <v>0.5</v>
      </c>
      <c r="F94" s="76" t="s">
        <v>100</v>
      </c>
      <c r="G94" s="75" t="s">
        <v>84</v>
      </c>
      <c r="H94" s="75" t="s">
        <v>99</v>
      </c>
      <c r="I94" s="51">
        <v>1</v>
      </c>
      <c r="J94" s="51">
        <v>1</v>
      </c>
      <c r="K94" s="108">
        <v>43132</v>
      </c>
      <c r="L94" s="108">
        <v>43464</v>
      </c>
      <c r="M94" s="73">
        <v>0</v>
      </c>
      <c r="N94" s="33"/>
      <c r="O94" s="32"/>
    </row>
    <row r="95" spans="1:15" s="31" customFormat="1" ht="83.25" customHeight="1" x14ac:dyDescent="0.2">
      <c r="A95" s="54">
        <v>89</v>
      </c>
      <c r="B95" s="53"/>
      <c r="C95" s="49"/>
      <c r="D95" s="52" t="s">
        <v>98</v>
      </c>
      <c r="E95" s="51">
        <v>0.5</v>
      </c>
      <c r="F95" s="76" t="s">
        <v>97</v>
      </c>
      <c r="G95" s="75" t="s">
        <v>84</v>
      </c>
      <c r="H95" s="75" t="s">
        <v>96</v>
      </c>
      <c r="I95" s="51">
        <v>1</v>
      </c>
      <c r="J95" s="51">
        <v>1</v>
      </c>
      <c r="K95" s="108">
        <v>43132</v>
      </c>
      <c r="L95" s="108">
        <v>43464</v>
      </c>
      <c r="M95" s="73">
        <v>0</v>
      </c>
      <c r="N95" s="33"/>
      <c r="O95" s="32"/>
    </row>
    <row r="96" spans="1:15" s="31" customFormat="1" ht="83.25" customHeight="1" x14ac:dyDescent="0.2">
      <c r="A96" s="54">
        <v>90</v>
      </c>
      <c r="B96" s="53"/>
      <c r="C96" s="49" t="s">
        <v>95</v>
      </c>
      <c r="D96" s="52" t="s">
        <v>94</v>
      </c>
      <c r="E96" s="51">
        <v>0.5</v>
      </c>
      <c r="F96" s="76" t="s">
        <v>93</v>
      </c>
      <c r="G96" s="75" t="s">
        <v>84</v>
      </c>
      <c r="H96" s="75" t="s">
        <v>92</v>
      </c>
      <c r="I96" s="51">
        <v>1</v>
      </c>
      <c r="J96" s="51">
        <v>1</v>
      </c>
      <c r="K96" s="108">
        <v>43132</v>
      </c>
      <c r="L96" s="108">
        <v>43464</v>
      </c>
      <c r="M96" s="73">
        <v>0</v>
      </c>
      <c r="N96" s="33"/>
      <c r="O96" s="32"/>
    </row>
    <row r="97" spans="1:15" s="31" customFormat="1" ht="83.25" customHeight="1" x14ac:dyDescent="0.2">
      <c r="A97" s="54">
        <v>91</v>
      </c>
      <c r="B97" s="53"/>
      <c r="C97" s="49"/>
      <c r="D97" s="109" t="s">
        <v>91</v>
      </c>
      <c r="E97" s="77">
        <v>0.5</v>
      </c>
      <c r="F97" s="76" t="s">
        <v>90</v>
      </c>
      <c r="G97" s="75" t="s">
        <v>87</v>
      </c>
      <c r="H97" s="75" t="s">
        <v>89</v>
      </c>
      <c r="I97" s="75">
        <v>1</v>
      </c>
      <c r="J97" s="51">
        <v>0.3</v>
      </c>
      <c r="K97" s="108">
        <v>43191</v>
      </c>
      <c r="L97" s="108">
        <v>43464</v>
      </c>
      <c r="M97" s="73">
        <v>0</v>
      </c>
      <c r="N97" s="33"/>
      <c r="O97" s="32"/>
    </row>
    <row r="98" spans="1:15" s="31" customFormat="1" ht="83.25" customHeight="1" x14ac:dyDescent="0.2">
      <c r="A98" s="54">
        <v>92</v>
      </c>
      <c r="B98" s="53"/>
      <c r="C98" s="49"/>
      <c r="D98" s="109"/>
      <c r="E98" s="77"/>
      <c r="F98" s="76" t="s">
        <v>88</v>
      </c>
      <c r="G98" s="75" t="s">
        <v>87</v>
      </c>
      <c r="H98" s="75" t="s">
        <v>86</v>
      </c>
      <c r="I98" s="75">
        <v>2</v>
      </c>
      <c r="J98" s="51">
        <v>0.3</v>
      </c>
      <c r="K98" s="108">
        <v>43191</v>
      </c>
      <c r="L98" s="108">
        <v>43464</v>
      </c>
      <c r="M98" s="73">
        <v>0</v>
      </c>
      <c r="N98" s="33"/>
      <c r="O98" s="32"/>
    </row>
    <row r="99" spans="1:15" s="31" customFormat="1" ht="83.25" customHeight="1" thickBot="1" x14ac:dyDescent="0.25">
      <c r="A99" s="72">
        <v>93</v>
      </c>
      <c r="B99" s="71"/>
      <c r="C99" s="70"/>
      <c r="D99" s="107"/>
      <c r="E99" s="106"/>
      <c r="F99" s="50" t="s">
        <v>85</v>
      </c>
      <c r="G99" s="48" t="s">
        <v>84</v>
      </c>
      <c r="H99" s="48" t="s">
        <v>83</v>
      </c>
      <c r="I99" s="48">
        <v>2</v>
      </c>
      <c r="J99" s="69">
        <v>0.4</v>
      </c>
      <c r="K99" s="45">
        <v>43221</v>
      </c>
      <c r="L99" s="45">
        <v>43464</v>
      </c>
      <c r="M99" s="44">
        <v>0</v>
      </c>
      <c r="N99" s="33"/>
      <c r="O99" s="32"/>
    </row>
    <row r="100" spans="1:15" s="31" customFormat="1" ht="83.25" customHeight="1" x14ac:dyDescent="0.2">
      <c r="A100" s="65">
        <v>94</v>
      </c>
      <c r="B100" s="64" t="s">
        <v>82</v>
      </c>
      <c r="C100" s="60" t="s">
        <v>81</v>
      </c>
      <c r="D100" s="86" t="s">
        <v>80</v>
      </c>
      <c r="E100" s="105">
        <v>0.2</v>
      </c>
      <c r="F100" s="61" t="s">
        <v>79</v>
      </c>
      <c r="G100" s="60" t="s">
        <v>66</v>
      </c>
      <c r="H100" s="59" t="s">
        <v>78</v>
      </c>
      <c r="I100" s="59">
        <v>1</v>
      </c>
      <c r="J100" s="62">
        <v>0.2</v>
      </c>
      <c r="K100" s="104">
        <v>43160</v>
      </c>
      <c r="L100" s="104">
        <v>43435</v>
      </c>
      <c r="M100" s="103">
        <v>0</v>
      </c>
      <c r="N100" s="33"/>
      <c r="O100" s="32"/>
    </row>
    <row r="101" spans="1:15" s="31" customFormat="1" ht="83.25" customHeight="1" x14ac:dyDescent="0.2">
      <c r="A101" s="54">
        <v>95</v>
      </c>
      <c r="B101" s="53"/>
      <c r="C101" s="49"/>
      <c r="D101" s="78"/>
      <c r="E101" s="102"/>
      <c r="F101" s="76" t="s">
        <v>77</v>
      </c>
      <c r="G101" s="49"/>
      <c r="H101" s="75" t="s">
        <v>76</v>
      </c>
      <c r="I101" s="100">
        <v>1</v>
      </c>
      <c r="J101" s="99">
        <v>0.2</v>
      </c>
      <c r="K101" s="93">
        <v>43160</v>
      </c>
      <c r="L101" s="93">
        <v>43465</v>
      </c>
      <c r="M101" s="92">
        <v>0</v>
      </c>
      <c r="N101" s="33"/>
      <c r="O101" s="32"/>
    </row>
    <row r="102" spans="1:15" s="31" customFormat="1" ht="83.25" customHeight="1" x14ac:dyDescent="0.2">
      <c r="A102" s="54">
        <v>96</v>
      </c>
      <c r="B102" s="53"/>
      <c r="C102" s="49"/>
      <c r="D102" s="78"/>
      <c r="E102" s="102"/>
      <c r="F102" s="76" t="s">
        <v>75</v>
      </c>
      <c r="G102" s="49"/>
      <c r="H102" s="75" t="s">
        <v>74</v>
      </c>
      <c r="I102" s="100">
        <v>2</v>
      </c>
      <c r="J102" s="99">
        <v>0.3</v>
      </c>
      <c r="K102" s="93">
        <v>43160</v>
      </c>
      <c r="L102" s="93">
        <v>43465</v>
      </c>
      <c r="M102" s="92">
        <v>0</v>
      </c>
      <c r="N102" s="33"/>
      <c r="O102" s="32"/>
    </row>
    <row r="103" spans="1:15" s="31" customFormat="1" ht="83.25" customHeight="1" x14ac:dyDescent="0.2">
      <c r="A103" s="54">
        <v>97</v>
      </c>
      <c r="B103" s="53"/>
      <c r="C103" s="49"/>
      <c r="D103" s="78"/>
      <c r="E103" s="102"/>
      <c r="F103" s="76" t="s">
        <v>73</v>
      </c>
      <c r="G103" s="49"/>
      <c r="H103" s="101" t="s">
        <v>72</v>
      </c>
      <c r="I103" s="100">
        <v>4</v>
      </c>
      <c r="J103" s="99">
        <v>0.3</v>
      </c>
      <c r="K103" s="93">
        <v>43282</v>
      </c>
      <c r="L103" s="93">
        <v>43465</v>
      </c>
      <c r="M103" s="92">
        <v>0</v>
      </c>
      <c r="N103" s="33"/>
      <c r="O103" s="32"/>
    </row>
    <row r="104" spans="1:15" s="31" customFormat="1" ht="83.25" customHeight="1" x14ac:dyDescent="0.2">
      <c r="A104" s="54">
        <v>98</v>
      </c>
      <c r="B104" s="53"/>
      <c r="C104" s="49"/>
      <c r="D104" s="76" t="s">
        <v>71</v>
      </c>
      <c r="E104" s="51">
        <v>0.2</v>
      </c>
      <c r="F104" s="76" t="s">
        <v>70</v>
      </c>
      <c r="G104" s="75" t="s">
        <v>66</v>
      </c>
      <c r="H104" s="95" t="s">
        <v>69</v>
      </c>
      <c r="I104" s="98">
        <v>10</v>
      </c>
      <c r="J104" s="97">
        <v>1</v>
      </c>
      <c r="K104" s="96">
        <v>43132</v>
      </c>
      <c r="L104" s="96">
        <v>43465</v>
      </c>
      <c r="M104" s="92">
        <v>0</v>
      </c>
      <c r="N104" s="33"/>
      <c r="O104" s="32"/>
    </row>
    <row r="105" spans="1:15" s="31" customFormat="1" ht="83.25" customHeight="1" x14ac:dyDescent="0.2">
      <c r="A105" s="54">
        <v>99</v>
      </c>
      <c r="B105" s="53"/>
      <c r="C105" s="49"/>
      <c r="D105" s="78" t="s">
        <v>68</v>
      </c>
      <c r="E105" s="77">
        <v>0.2</v>
      </c>
      <c r="F105" s="76" t="s">
        <v>67</v>
      </c>
      <c r="G105" s="49" t="s">
        <v>66</v>
      </c>
      <c r="H105" s="95" t="s">
        <v>65</v>
      </c>
      <c r="I105" s="95">
        <v>12</v>
      </c>
      <c r="J105" s="94">
        <v>0.3</v>
      </c>
      <c r="K105" s="93">
        <v>43130</v>
      </c>
      <c r="L105" s="93">
        <v>43465</v>
      </c>
      <c r="M105" s="92">
        <v>0</v>
      </c>
      <c r="N105" s="33"/>
      <c r="O105" s="32"/>
    </row>
    <row r="106" spans="1:15" s="31" customFormat="1" ht="83.25" customHeight="1" x14ac:dyDescent="0.2">
      <c r="A106" s="54">
        <v>100</v>
      </c>
      <c r="B106" s="53"/>
      <c r="C106" s="49"/>
      <c r="D106" s="78"/>
      <c r="E106" s="77"/>
      <c r="F106" s="81" t="s">
        <v>64</v>
      </c>
      <c r="G106" s="49"/>
      <c r="H106" s="95" t="s">
        <v>63</v>
      </c>
      <c r="I106" s="95">
        <v>52</v>
      </c>
      <c r="J106" s="94">
        <v>0.3</v>
      </c>
      <c r="K106" s="93">
        <v>43101</v>
      </c>
      <c r="L106" s="93">
        <v>43465</v>
      </c>
      <c r="M106" s="92">
        <v>0</v>
      </c>
      <c r="N106" s="33"/>
      <c r="O106" s="32"/>
    </row>
    <row r="107" spans="1:15" s="31" customFormat="1" ht="83.25" customHeight="1" x14ac:dyDescent="0.2">
      <c r="A107" s="54">
        <v>101</v>
      </c>
      <c r="B107" s="53"/>
      <c r="C107" s="49"/>
      <c r="D107" s="78"/>
      <c r="E107" s="77"/>
      <c r="F107" s="81" t="s">
        <v>62</v>
      </c>
      <c r="G107" s="49"/>
      <c r="H107" s="95" t="s">
        <v>61</v>
      </c>
      <c r="I107" s="95">
        <v>52</v>
      </c>
      <c r="J107" s="94">
        <v>0.4</v>
      </c>
      <c r="K107" s="93">
        <v>43101</v>
      </c>
      <c r="L107" s="93">
        <v>43465</v>
      </c>
      <c r="M107" s="92">
        <v>0</v>
      </c>
      <c r="N107" s="33"/>
      <c r="O107" s="32"/>
    </row>
    <row r="108" spans="1:15" s="31" customFormat="1" ht="83.25" customHeight="1" x14ac:dyDescent="0.2">
      <c r="A108" s="54">
        <v>102</v>
      </c>
      <c r="B108" s="53"/>
      <c r="C108" s="49"/>
      <c r="D108" s="76" t="s">
        <v>60</v>
      </c>
      <c r="E108" s="51">
        <v>0.2</v>
      </c>
      <c r="F108" s="81" t="s">
        <v>59</v>
      </c>
      <c r="G108" s="49" t="s">
        <v>58</v>
      </c>
      <c r="H108" s="95" t="s">
        <v>57</v>
      </c>
      <c r="I108" s="95">
        <v>5</v>
      </c>
      <c r="J108" s="94">
        <v>1</v>
      </c>
      <c r="K108" s="93">
        <v>43132</v>
      </c>
      <c r="L108" s="93">
        <v>43464</v>
      </c>
      <c r="M108" s="92">
        <v>0</v>
      </c>
      <c r="N108" s="33"/>
      <c r="O108" s="32"/>
    </row>
    <row r="109" spans="1:15" s="31" customFormat="1" ht="83.25" customHeight="1" thickBot="1" x14ac:dyDescent="0.25">
      <c r="A109" s="72">
        <v>103</v>
      </c>
      <c r="B109" s="71"/>
      <c r="C109" s="70"/>
      <c r="D109" s="50" t="s">
        <v>56</v>
      </c>
      <c r="E109" s="69">
        <v>0.2</v>
      </c>
      <c r="F109" s="68" t="s">
        <v>55</v>
      </c>
      <c r="G109" s="70"/>
      <c r="H109" s="91" t="s">
        <v>54</v>
      </c>
      <c r="I109" s="90">
        <v>1</v>
      </c>
      <c r="J109" s="89">
        <v>1</v>
      </c>
      <c r="K109" s="88">
        <v>43132</v>
      </c>
      <c r="L109" s="88">
        <v>43464</v>
      </c>
      <c r="M109" s="87">
        <v>0</v>
      </c>
      <c r="N109" s="33"/>
      <c r="O109" s="32"/>
    </row>
    <row r="110" spans="1:15" s="31" customFormat="1" ht="83.25" customHeight="1" x14ac:dyDescent="0.2">
      <c r="A110" s="65">
        <v>104</v>
      </c>
      <c r="B110" s="64" t="s">
        <v>53</v>
      </c>
      <c r="C110" s="60" t="s">
        <v>52</v>
      </c>
      <c r="D110" s="86" t="s">
        <v>51</v>
      </c>
      <c r="E110" s="85">
        <v>0.5</v>
      </c>
      <c r="F110" s="61" t="s">
        <v>50</v>
      </c>
      <c r="G110" s="60" t="s">
        <v>19</v>
      </c>
      <c r="H110" s="59" t="s">
        <v>49</v>
      </c>
      <c r="I110" s="59">
        <v>48</v>
      </c>
      <c r="J110" s="84">
        <v>0.3</v>
      </c>
      <c r="K110" s="83">
        <v>43269</v>
      </c>
      <c r="L110" s="83">
        <v>43312</v>
      </c>
      <c r="M110" s="82">
        <v>0</v>
      </c>
      <c r="N110" s="33"/>
      <c r="O110" s="32"/>
    </row>
    <row r="111" spans="1:15" s="31" customFormat="1" ht="83.25" customHeight="1" x14ac:dyDescent="0.2">
      <c r="A111" s="54">
        <v>105</v>
      </c>
      <c r="B111" s="53"/>
      <c r="C111" s="49"/>
      <c r="D111" s="78"/>
      <c r="E111" s="77"/>
      <c r="F111" s="76" t="s">
        <v>48</v>
      </c>
      <c r="G111" s="49"/>
      <c r="H111" s="75" t="s">
        <v>47</v>
      </c>
      <c r="I111" s="75">
        <v>1</v>
      </c>
      <c r="J111" s="79">
        <v>0.4</v>
      </c>
      <c r="K111" s="74">
        <v>43160</v>
      </c>
      <c r="L111" s="74">
        <v>43251</v>
      </c>
      <c r="M111" s="73">
        <v>0</v>
      </c>
      <c r="N111" s="33"/>
      <c r="O111" s="32"/>
    </row>
    <row r="112" spans="1:15" s="31" customFormat="1" ht="83.25" customHeight="1" x14ac:dyDescent="0.2">
      <c r="A112" s="54">
        <v>106</v>
      </c>
      <c r="B112" s="53"/>
      <c r="C112" s="49"/>
      <c r="D112" s="78"/>
      <c r="E112" s="77"/>
      <c r="F112" s="76" t="s">
        <v>46</v>
      </c>
      <c r="G112" s="49"/>
      <c r="H112" s="75" t="s">
        <v>45</v>
      </c>
      <c r="I112" s="75">
        <v>1</v>
      </c>
      <c r="J112" s="79">
        <v>0.2</v>
      </c>
      <c r="K112" s="74">
        <v>43160</v>
      </c>
      <c r="L112" s="74">
        <v>43312</v>
      </c>
      <c r="M112" s="73">
        <v>0</v>
      </c>
      <c r="N112" s="33"/>
      <c r="O112" s="32"/>
    </row>
    <row r="113" spans="1:15" s="31" customFormat="1" ht="83.25" customHeight="1" x14ac:dyDescent="0.2">
      <c r="A113" s="54">
        <v>107</v>
      </c>
      <c r="B113" s="53"/>
      <c r="C113" s="49"/>
      <c r="D113" s="78"/>
      <c r="E113" s="77"/>
      <c r="F113" s="76" t="s">
        <v>44</v>
      </c>
      <c r="G113" s="49"/>
      <c r="H113" s="75" t="s">
        <v>43</v>
      </c>
      <c r="I113" s="51">
        <v>1</v>
      </c>
      <c r="J113" s="79">
        <v>0.1</v>
      </c>
      <c r="K113" s="74">
        <v>43132</v>
      </c>
      <c r="L113" s="74">
        <v>43465</v>
      </c>
      <c r="M113" s="73">
        <v>0</v>
      </c>
      <c r="N113" s="33"/>
      <c r="O113" s="32"/>
    </row>
    <row r="114" spans="1:15" s="31" customFormat="1" ht="83.25" customHeight="1" x14ac:dyDescent="0.2">
      <c r="A114" s="54">
        <v>108</v>
      </c>
      <c r="B114" s="53"/>
      <c r="C114" s="49"/>
      <c r="D114" s="76" t="s">
        <v>42</v>
      </c>
      <c r="E114" s="51">
        <v>0.1</v>
      </c>
      <c r="F114" s="81" t="s">
        <v>41</v>
      </c>
      <c r="G114" s="75" t="s">
        <v>19</v>
      </c>
      <c r="H114" s="75" t="s">
        <v>40</v>
      </c>
      <c r="I114" s="80">
        <v>1</v>
      </c>
      <c r="J114" s="79">
        <v>1</v>
      </c>
      <c r="K114" s="74">
        <v>43374</v>
      </c>
      <c r="L114" s="74">
        <v>43465</v>
      </c>
      <c r="M114" s="73">
        <v>0</v>
      </c>
      <c r="N114" s="33"/>
      <c r="O114" s="32"/>
    </row>
    <row r="115" spans="1:15" s="31" customFormat="1" ht="83.25" customHeight="1" x14ac:dyDescent="0.2">
      <c r="A115" s="54">
        <v>109</v>
      </c>
      <c r="B115" s="53"/>
      <c r="C115" s="49"/>
      <c r="D115" s="78" t="s">
        <v>39</v>
      </c>
      <c r="E115" s="77">
        <v>0.2</v>
      </c>
      <c r="F115" s="76" t="s">
        <v>38</v>
      </c>
      <c r="G115" s="49" t="s">
        <v>19</v>
      </c>
      <c r="H115" s="75" t="s">
        <v>37</v>
      </c>
      <c r="I115" s="75">
        <v>60</v>
      </c>
      <c r="J115" s="51">
        <v>0.5</v>
      </c>
      <c r="K115" s="74">
        <v>43132</v>
      </c>
      <c r="L115" s="74">
        <v>43465</v>
      </c>
      <c r="M115" s="73">
        <v>0</v>
      </c>
      <c r="N115" s="33"/>
      <c r="O115" s="32"/>
    </row>
    <row r="116" spans="1:15" s="31" customFormat="1" ht="83.25" customHeight="1" x14ac:dyDescent="0.2">
      <c r="A116" s="54">
        <v>110</v>
      </c>
      <c r="B116" s="53"/>
      <c r="C116" s="49"/>
      <c r="D116" s="78"/>
      <c r="E116" s="77"/>
      <c r="F116" s="76" t="s">
        <v>36</v>
      </c>
      <c r="G116" s="49"/>
      <c r="H116" s="75" t="s">
        <v>35</v>
      </c>
      <c r="I116" s="75">
        <v>30</v>
      </c>
      <c r="J116" s="79">
        <v>0.5</v>
      </c>
      <c r="K116" s="74">
        <v>43252</v>
      </c>
      <c r="L116" s="74">
        <v>43465</v>
      </c>
      <c r="M116" s="73">
        <v>10000000</v>
      </c>
      <c r="N116" s="33"/>
      <c r="O116" s="32"/>
    </row>
    <row r="117" spans="1:15" s="31" customFormat="1" ht="83.25" customHeight="1" x14ac:dyDescent="0.2">
      <c r="A117" s="54">
        <v>111</v>
      </c>
      <c r="B117" s="53"/>
      <c r="C117" s="49"/>
      <c r="D117" s="78" t="s">
        <v>34</v>
      </c>
      <c r="E117" s="77">
        <v>0.2</v>
      </c>
      <c r="F117" s="76" t="s">
        <v>33</v>
      </c>
      <c r="G117" s="49" t="s">
        <v>19</v>
      </c>
      <c r="H117" s="75" t="s">
        <v>32</v>
      </c>
      <c r="I117" s="75">
        <v>1</v>
      </c>
      <c r="J117" s="51">
        <v>0.2</v>
      </c>
      <c r="K117" s="74">
        <v>43160</v>
      </c>
      <c r="L117" s="74">
        <v>43465</v>
      </c>
      <c r="M117" s="73">
        <v>0</v>
      </c>
      <c r="N117" s="33"/>
      <c r="O117" s="32"/>
    </row>
    <row r="118" spans="1:15" s="31" customFormat="1" ht="83.25" customHeight="1" x14ac:dyDescent="0.2">
      <c r="A118" s="54">
        <v>112</v>
      </c>
      <c r="B118" s="53"/>
      <c r="C118" s="49"/>
      <c r="D118" s="78"/>
      <c r="E118" s="77"/>
      <c r="F118" s="76" t="s">
        <v>31</v>
      </c>
      <c r="G118" s="49"/>
      <c r="H118" s="75" t="s">
        <v>30</v>
      </c>
      <c r="I118" s="75">
        <v>1</v>
      </c>
      <c r="J118" s="51">
        <v>0.8</v>
      </c>
      <c r="K118" s="74">
        <v>43160</v>
      </c>
      <c r="L118" s="74">
        <v>43465</v>
      </c>
      <c r="M118" s="73">
        <v>52000000</v>
      </c>
      <c r="N118" s="33"/>
      <c r="O118" s="32"/>
    </row>
    <row r="119" spans="1:15" s="31" customFormat="1" ht="83.25" customHeight="1" x14ac:dyDescent="0.2">
      <c r="A119" s="54">
        <v>113</v>
      </c>
      <c r="B119" s="53"/>
      <c r="C119" s="49" t="s">
        <v>29</v>
      </c>
      <c r="D119" s="78" t="s">
        <v>28</v>
      </c>
      <c r="E119" s="77">
        <v>0.5</v>
      </c>
      <c r="F119" s="76" t="s">
        <v>27</v>
      </c>
      <c r="G119" s="49" t="s">
        <v>19</v>
      </c>
      <c r="H119" s="75" t="s">
        <v>26</v>
      </c>
      <c r="I119" s="75">
        <v>1</v>
      </c>
      <c r="J119" s="51">
        <v>0.2</v>
      </c>
      <c r="K119" s="74">
        <v>43160</v>
      </c>
      <c r="L119" s="74">
        <v>43465</v>
      </c>
      <c r="M119" s="73">
        <v>0</v>
      </c>
      <c r="N119" s="33"/>
      <c r="O119" s="32"/>
    </row>
    <row r="120" spans="1:15" s="31" customFormat="1" ht="83.25" customHeight="1" x14ac:dyDescent="0.2">
      <c r="A120" s="54">
        <v>114</v>
      </c>
      <c r="B120" s="53"/>
      <c r="C120" s="49"/>
      <c r="D120" s="78"/>
      <c r="E120" s="77"/>
      <c r="F120" s="76" t="s">
        <v>25</v>
      </c>
      <c r="G120" s="49"/>
      <c r="H120" s="75" t="s">
        <v>24</v>
      </c>
      <c r="I120" s="75">
        <v>1</v>
      </c>
      <c r="J120" s="51">
        <v>0.6</v>
      </c>
      <c r="K120" s="74">
        <v>43132</v>
      </c>
      <c r="L120" s="74">
        <v>43465</v>
      </c>
      <c r="M120" s="73">
        <v>145000000</v>
      </c>
      <c r="N120" s="33"/>
      <c r="O120" s="32"/>
    </row>
    <row r="121" spans="1:15" s="31" customFormat="1" ht="83.25" customHeight="1" x14ac:dyDescent="0.2">
      <c r="A121" s="54">
        <v>115</v>
      </c>
      <c r="B121" s="53"/>
      <c r="C121" s="49"/>
      <c r="D121" s="78"/>
      <c r="E121" s="77"/>
      <c r="F121" s="76" t="s">
        <v>23</v>
      </c>
      <c r="G121" s="49"/>
      <c r="H121" s="75" t="s">
        <v>22</v>
      </c>
      <c r="I121" s="75">
        <v>2</v>
      </c>
      <c r="J121" s="51">
        <v>0.2</v>
      </c>
      <c r="K121" s="74">
        <v>43221</v>
      </c>
      <c r="L121" s="74">
        <v>43465</v>
      </c>
      <c r="M121" s="73">
        <v>550000000</v>
      </c>
      <c r="N121" s="33"/>
      <c r="O121" s="32"/>
    </row>
    <row r="122" spans="1:15" s="31" customFormat="1" ht="83.25" customHeight="1" thickBot="1" x14ac:dyDescent="0.25">
      <c r="A122" s="72">
        <v>116</v>
      </c>
      <c r="B122" s="71"/>
      <c r="C122" s="70"/>
      <c r="D122" s="50" t="s">
        <v>21</v>
      </c>
      <c r="E122" s="69">
        <v>0.5</v>
      </c>
      <c r="F122" s="68" t="s">
        <v>20</v>
      </c>
      <c r="G122" s="48" t="s">
        <v>19</v>
      </c>
      <c r="H122" s="48" t="s">
        <v>18</v>
      </c>
      <c r="I122" s="48">
        <v>1</v>
      </c>
      <c r="J122" s="67">
        <v>1</v>
      </c>
      <c r="K122" s="66">
        <v>43374</v>
      </c>
      <c r="L122" s="66">
        <v>43465</v>
      </c>
      <c r="M122" s="44">
        <v>0</v>
      </c>
      <c r="N122" s="33"/>
      <c r="O122" s="32"/>
    </row>
    <row r="123" spans="1:15" s="31" customFormat="1" ht="83.25" customHeight="1" x14ac:dyDescent="0.2">
      <c r="A123" s="65">
        <v>117</v>
      </c>
      <c r="B123" s="64" t="s">
        <v>17</v>
      </c>
      <c r="C123" s="60" t="s">
        <v>16</v>
      </c>
      <c r="D123" s="63" t="s">
        <v>15</v>
      </c>
      <c r="E123" s="62">
        <v>0.7</v>
      </c>
      <c r="F123" s="61" t="s">
        <v>14</v>
      </c>
      <c r="G123" s="60" t="s">
        <v>6</v>
      </c>
      <c r="H123" s="59" t="s">
        <v>13</v>
      </c>
      <c r="I123" s="58">
        <v>88</v>
      </c>
      <c r="J123" s="57">
        <v>1</v>
      </c>
      <c r="K123" s="56">
        <v>43101</v>
      </c>
      <c r="L123" s="56">
        <v>43465</v>
      </c>
      <c r="M123" s="55">
        <v>0</v>
      </c>
      <c r="N123" s="33"/>
      <c r="O123" s="32"/>
    </row>
    <row r="124" spans="1:15" s="31" customFormat="1" ht="83.25" customHeight="1" x14ac:dyDescent="0.2">
      <c r="A124" s="54">
        <v>118</v>
      </c>
      <c r="B124" s="53"/>
      <c r="C124" s="49"/>
      <c r="D124" s="52" t="s">
        <v>12</v>
      </c>
      <c r="E124" s="51">
        <v>0.3</v>
      </c>
      <c r="F124" s="50" t="s">
        <v>11</v>
      </c>
      <c r="G124" s="49"/>
      <c r="H124" s="48" t="s">
        <v>10</v>
      </c>
      <c r="I124" s="47">
        <v>6</v>
      </c>
      <c r="J124" s="46">
        <v>1</v>
      </c>
      <c r="K124" s="45">
        <v>43101</v>
      </c>
      <c r="L124" s="45">
        <v>43465</v>
      </c>
      <c r="M124" s="44">
        <v>0</v>
      </c>
      <c r="N124" s="33"/>
      <c r="O124" s="32"/>
    </row>
    <row r="125" spans="1:15" s="31" customFormat="1" ht="83.25" customHeight="1" thickBot="1" x14ac:dyDescent="0.25">
      <c r="A125" s="43">
        <v>119</v>
      </c>
      <c r="B125" s="42"/>
      <c r="C125" s="38" t="s">
        <v>9</v>
      </c>
      <c r="D125" s="41" t="s">
        <v>8</v>
      </c>
      <c r="E125" s="40">
        <v>1</v>
      </c>
      <c r="F125" s="39" t="s">
        <v>7</v>
      </c>
      <c r="G125" s="38" t="s">
        <v>6</v>
      </c>
      <c r="H125" s="38" t="s">
        <v>5</v>
      </c>
      <c r="I125" s="37">
        <v>16</v>
      </c>
      <c r="J125" s="36">
        <v>1</v>
      </c>
      <c r="K125" s="35">
        <v>43101</v>
      </c>
      <c r="L125" s="35">
        <v>43465</v>
      </c>
      <c r="M125" s="34">
        <v>0</v>
      </c>
      <c r="N125" s="33"/>
      <c r="O125" s="32"/>
    </row>
    <row r="126" spans="1:15" s="25" customFormat="1" ht="15.75" thickBot="1" x14ac:dyDescent="0.3">
      <c r="A126" s="30"/>
      <c r="B126" s="30"/>
      <c r="C126" s="28"/>
      <c r="D126" s="28"/>
      <c r="E126" s="27"/>
      <c r="F126" s="29"/>
      <c r="G126" s="27"/>
      <c r="H126" s="28"/>
      <c r="I126" s="28"/>
      <c r="J126" s="28"/>
      <c r="K126" s="28"/>
      <c r="L126" s="28"/>
      <c r="M126" s="27"/>
      <c r="N126" s="26"/>
    </row>
    <row r="127" spans="1:15" s="6" customFormat="1" ht="12" customHeight="1" x14ac:dyDescent="0.25">
      <c r="A127" s="24" t="s">
        <v>4</v>
      </c>
      <c r="B127" s="23"/>
      <c r="C127" s="23"/>
      <c r="D127" s="23"/>
      <c r="E127" s="23"/>
      <c r="F127" s="23"/>
      <c r="G127" s="22"/>
      <c r="H127" s="21" t="s">
        <v>3</v>
      </c>
      <c r="I127" s="20"/>
      <c r="J127" s="20"/>
      <c r="K127" s="20"/>
      <c r="L127" s="20"/>
      <c r="M127" s="19"/>
    </row>
    <row r="128" spans="1:15" s="6" customFormat="1" ht="12" customHeight="1" x14ac:dyDescent="0.25">
      <c r="A128" s="18"/>
      <c r="B128" s="17"/>
      <c r="C128" s="17"/>
      <c r="D128" s="17"/>
      <c r="E128" s="17"/>
      <c r="F128" s="17"/>
      <c r="G128" s="16"/>
      <c r="H128" s="15" t="s">
        <v>2</v>
      </c>
      <c r="I128" s="14"/>
      <c r="J128" s="14"/>
      <c r="K128" s="14"/>
      <c r="L128" s="14"/>
      <c r="M128" s="13"/>
    </row>
    <row r="129" spans="1:13" s="6" customFormat="1" ht="12" customHeight="1" x14ac:dyDescent="0.25">
      <c r="A129" s="18"/>
      <c r="B129" s="17"/>
      <c r="C129" s="17"/>
      <c r="D129" s="17"/>
      <c r="E129" s="17"/>
      <c r="F129" s="17"/>
      <c r="G129" s="16"/>
      <c r="H129" s="15" t="s">
        <v>1</v>
      </c>
      <c r="I129" s="14"/>
      <c r="J129" s="14"/>
      <c r="K129" s="14"/>
      <c r="L129" s="14"/>
      <c r="M129" s="13"/>
    </row>
    <row r="130" spans="1:13" s="6" customFormat="1" ht="12" customHeight="1" thickBot="1" x14ac:dyDescent="0.3">
      <c r="A130" s="12"/>
      <c r="B130" s="11"/>
      <c r="C130" s="11"/>
      <c r="D130" s="11"/>
      <c r="E130" s="11"/>
      <c r="F130" s="11"/>
      <c r="G130" s="10"/>
      <c r="H130" s="9" t="s">
        <v>0</v>
      </c>
      <c r="I130" s="8"/>
      <c r="J130" s="8"/>
      <c r="K130" s="8"/>
      <c r="L130" s="8"/>
      <c r="M130" s="7"/>
    </row>
  </sheetData>
  <mergeCells count="94">
    <mergeCell ref="B7:B47"/>
    <mergeCell ref="D21:D38"/>
    <mergeCell ref="D42:D43"/>
    <mergeCell ref="E42:E43"/>
    <mergeCell ref="C42:C43"/>
    <mergeCell ref="C100:C109"/>
    <mergeCell ref="B81:B92"/>
    <mergeCell ref="G7:G8"/>
    <mergeCell ref="G9:G11"/>
    <mergeCell ref="G40:G41"/>
    <mergeCell ref="E40:E41"/>
    <mergeCell ref="D40:D41"/>
    <mergeCell ref="C21:C41"/>
    <mergeCell ref="C7:C20"/>
    <mergeCell ref="E70:E71"/>
    <mergeCell ref="B100:B109"/>
    <mergeCell ref="E110:E113"/>
    <mergeCell ref="D110:D113"/>
    <mergeCell ref="E115:E116"/>
    <mergeCell ref="D115:D116"/>
    <mergeCell ref="B110:B122"/>
    <mergeCell ref="D100:D103"/>
    <mergeCell ref="E100:E103"/>
    <mergeCell ref="E105:E107"/>
    <mergeCell ref="D105:D107"/>
    <mergeCell ref="C123:C124"/>
    <mergeCell ref="B123:B125"/>
    <mergeCell ref="E117:E118"/>
    <mergeCell ref="D117:D118"/>
    <mergeCell ref="C110:C118"/>
    <mergeCell ref="E119:E121"/>
    <mergeCell ref="D119:D121"/>
    <mergeCell ref="C119:C122"/>
    <mergeCell ref="G115:G116"/>
    <mergeCell ref="G117:G118"/>
    <mergeCell ref="G100:G103"/>
    <mergeCell ref="E97:E99"/>
    <mergeCell ref="D97:D99"/>
    <mergeCell ref="D70:D71"/>
    <mergeCell ref="D78:D80"/>
    <mergeCell ref="E78:E80"/>
    <mergeCell ref="C85:C87"/>
    <mergeCell ref="G119:G121"/>
    <mergeCell ref="G123:G124"/>
    <mergeCell ref="E12:E14"/>
    <mergeCell ref="D12:D14"/>
    <mergeCell ref="E15:E20"/>
    <mergeCell ref="D15:D20"/>
    <mergeCell ref="G105:G107"/>
    <mergeCell ref="G108:G109"/>
    <mergeCell ref="G110:G113"/>
    <mergeCell ref="C94:C95"/>
    <mergeCell ref="D54:D61"/>
    <mergeCell ref="E54:E61"/>
    <mergeCell ref="D62:D64"/>
    <mergeCell ref="E62:E64"/>
    <mergeCell ref="E88:E89"/>
    <mergeCell ref="D88:D89"/>
    <mergeCell ref="C88:C92"/>
    <mergeCell ref="E85:E86"/>
    <mergeCell ref="D85:D86"/>
    <mergeCell ref="C81:C84"/>
    <mergeCell ref="M7:M20"/>
    <mergeCell ref="M21:M28"/>
    <mergeCell ref="E7:E11"/>
    <mergeCell ref="D7:D11"/>
    <mergeCell ref="M29:M38"/>
    <mergeCell ref="D45:D46"/>
    <mergeCell ref="A1:D2"/>
    <mergeCell ref="A4:B4"/>
    <mergeCell ref="E1:K2"/>
    <mergeCell ref="C96:C99"/>
    <mergeCell ref="B93:B99"/>
    <mergeCell ref="E81:E82"/>
    <mergeCell ref="E45:E46"/>
    <mergeCell ref="C44:C47"/>
    <mergeCell ref="E21:E38"/>
    <mergeCell ref="D81:D82"/>
    <mergeCell ref="L1:M2"/>
    <mergeCell ref="A127:G130"/>
    <mergeCell ref="H127:M127"/>
    <mergeCell ref="H128:M128"/>
    <mergeCell ref="H129:M129"/>
    <mergeCell ref="H130:M130"/>
    <mergeCell ref="D48:D49"/>
    <mergeCell ref="E48:E49"/>
    <mergeCell ref="D50:D53"/>
    <mergeCell ref="E50:E53"/>
    <mergeCell ref="B48:B80"/>
    <mergeCell ref="C48:C80"/>
    <mergeCell ref="D72:D77"/>
    <mergeCell ref="E72:E77"/>
    <mergeCell ref="D66:D68"/>
    <mergeCell ref="E66:E68"/>
  </mergeCells>
  <pageMargins left="1.1023622047244095" right="0.70866141732283472" top="0.55118110236220474" bottom="0.55118110236220474" header="0.31496062992125984" footer="0.31496062992125984"/>
  <pageSetup paperSize="5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Formulacion POA </vt:lpstr>
      <vt:lpstr>'Formulacion POA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Ximena Angulo Cardona</dc:creator>
  <cp:lastModifiedBy>Erika Ximena Angulo Cardona</cp:lastModifiedBy>
  <dcterms:created xsi:type="dcterms:W3CDTF">2018-04-09T23:51:45Z</dcterms:created>
  <dcterms:modified xsi:type="dcterms:W3CDTF">2018-04-09T23:52:01Z</dcterms:modified>
</cp:coreProperties>
</file>