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7\EJECUCION PRESUPUESTAL\GASTOS\"/>
    </mc:Choice>
  </mc:AlternateContent>
  <bookViews>
    <workbookView xWindow="0" yWindow="0" windowWidth="24000" windowHeight="9735" tabRatio="393" activeTab="4"/>
  </bookViews>
  <sheets>
    <sheet name="REC20" sheetId="6" r:id="rId1"/>
    <sheet name="REC21" sheetId="7" r:id="rId2"/>
    <sheet name="CONSOLIDACION" sheetId="4" r:id="rId3"/>
    <sheet name="RESUMEN" sheetId="5" r:id="rId4"/>
    <sheet name="Hoja1" sheetId="8" r:id="rId5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C89" i="8" l="1"/>
  <c r="M85" i="8"/>
  <c r="K85" i="8"/>
  <c r="N85" i="8" s="1"/>
  <c r="J85" i="8"/>
  <c r="G85" i="8"/>
  <c r="F85" i="8"/>
  <c r="K84" i="8"/>
  <c r="N84" i="8" s="1"/>
  <c r="J84" i="8"/>
  <c r="M84" i="8" s="1"/>
  <c r="G84" i="8"/>
  <c r="F84" i="8"/>
  <c r="N83" i="8"/>
  <c r="M83" i="8"/>
  <c r="K83" i="8"/>
  <c r="J83" i="8"/>
  <c r="G83" i="8"/>
  <c r="F83" i="8"/>
  <c r="K82" i="8"/>
  <c r="N82" i="8" s="1"/>
  <c r="J82" i="8"/>
  <c r="M82" i="8" s="1"/>
  <c r="G82" i="8"/>
  <c r="F82" i="8"/>
  <c r="K81" i="8"/>
  <c r="N81" i="8" s="1"/>
  <c r="J81" i="8"/>
  <c r="G81" i="8"/>
  <c r="G79" i="8" s="1"/>
  <c r="F81" i="8"/>
  <c r="K80" i="8"/>
  <c r="N80" i="8" s="1"/>
  <c r="J80" i="8"/>
  <c r="M80" i="8" s="1"/>
  <c r="G80" i="8"/>
  <c r="F80" i="8"/>
  <c r="N77" i="8"/>
  <c r="M77" i="8"/>
  <c r="G77" i="8"/>
  <c r="N75" i="8"/>
  <c r="M75" i="8"/>
  <c r="K75" i="8"/>
  <c r="J75" i="8"/>
  <c r="G75" i="8"/>
  <c r="K73" i="8"/>
  <c r="J73" i="8"/>
  <c r="G73" i="8"/>
  <c r="N73" i="8" s="1"/>
  <c r="K72" i="8"/>
  <c r="N72" i="8" s="1"/>
  <c r="J72" i="8"/>
  <c r="G72" i="8"/>
  <c r="M72" i="8" s="1"/>
  <c r="M70" i="8"/>
  <c r="K70" i="8"/>
  <c r="N70" i="8" s="1"/>
  <c r="J70" i="8"/>
  <c r="G70" i="8"/>
  <c r="K69" i="8"/>
  <c r="N69" i="8" s="1"/>
  <c r="J69" i="8"/>
  <c r="G69" i="8"/>
  <c r="M69" i="8" s="1"/>
  <c r="N68" i="8"/>
  <c r="K68" i="8"/>
  <c r="J68" i="8"/>
  <c r="G68" i="8"/>
  <c r="M68" i="8" s="1"/>
  <c r="K67" i="8"/>
  <c r="N67" i="8" s="1"/>
  <c r="J67" i="8"/>
  <c r="M67" i="8" s="1"/>
  <c r="G67" i="8"/>
  <c r="K66" i="8"/>
  <c r="N66" i="8" s="1"/>
  <c r="J66" i="8"/>
  <c r="M66" i="8" s="1"/>
  <c r="G66" i="8"/>
  <c r="N65" i="8"/>
  <c r="M65" i="8"/>
  <c r="K65" i="8"/>
  <c r="J65" i="8"/>
  <c r="G65" i="8"/>
  <c r="K64" i="8"/>
  <c r="J64" i="8"/>
  <c r="G64" i="8"/>
  <c r="N64" i="8" s="1"/>
  <c r="K63" i="8"/>
  <c r="N63" i="8" s="1"/>
  <c r="J63" i="8"/>
  <c r="G63" i="8"/>
  <c r="M63" i="8" s="1"/>
  <c r="M62" i="8"/>
  <c r="K62" i="8"/>
  <c r="N62" i="8" s="1"/>
  <c r="J62" i="8"/>
  <c r="G62" i="8"/>
  <c r="K61" i="8"/>
  <c r="N61" i="8" s="1"/>
  <c r="J61" i="8"/>
  <c r="G61" i="8"/>
  <c r="M61" i="8" s="1"/>
  <c r="N60" i="8"/>
  <c r="K60" i="8"/>
  <c r="J60" i="8"/>
  <c r="G60" i="8"/>
  <c r="M60" i="8" s="1"/>
  <c r="K59" i="8"/>
  <c r="N59" i="8" s="1"/>
  <c r="J59" i="8"/>
  <c r="M59" i="8" s="1"/>
  <c r="G59" i="8"/>
  <c r="K58" i="8"/>
  <c r="N58" i="8" s="1"/>
  <c r="J58" i="8"/>
  <c r="M58" i="8" s="1"/>
  <c r="G58" i="8"/>
  <c r="F58" i="8"/>
  <c r="N56" i="8"/>
  <c r="K56" i="8"/>
  <c r="J56" i="8"/>
  <c r="G56" i="8"/>
  <c r="M56" i="8" s="1"/>
  <c r="K54" i="8"/>
  <c r="N54" i="8" s="1"/>
  <c r="J54" i="8"/>
  <c r="M54" i="8" s="1"/>
  <c r="G54" i="8"/>
  <c r="K53" i="8"/>
  <c r="N53" i="8" s="1"/>
  <c r="J53" i="8"/>
  <c r="M53" i="8" s="1"/>
  <c r="G53" i="8"/>
  <c r="N51" i="8"/>
  <c r="M51" i="8"/>
  <c r="K51" i="8"/>
  <c r="J51" i="8"/>
  <c r="G51" i="8"/>
  <c r="K49" i="8"/>
  <c r="J49" i="8"/>
  <c r="G49" i="8"/>
  <c r="M49" i="8" s="1"/>
  <c r="K48" i="8"/>
  <c r="N48" i="8" s="1"/>
  <c r="J48" i="8"/>
  <c r="G48" i="8"/>
  <c r="M48" i="8" s="1"/>
  <c r="M47" i="8"/>
  <c r="K47" i="8"/>
  <c r="N47" i="8" s="1"/>
  <c r="J47" i="8"/>
  <c r="G47" i="8"/>
  <c r="K46" i="8"/>
  <c r="N46" i="8" s="1"/>
  <c r="J46" i="8"/>
  <c r="G46" i="8"/>
  <c r="M46" i="8" s="1"/>
  <c r="G45" i="8"/>
  <c r="K44" i="8"/>
  <c r="N44" i="8" s="1"/>
  <c r="J44" i="8"/>
  <c r="G44" i="8"/>
  <c r="M44" i="8" s="1"/>
  <c r="M42" i="8"/>
  <c r="K42" i="8"/>
  <c r="K41" i="8" s="1"/>
  <c r="J42" i="8"/>
  <c r="G42" i="8"/>
  <c r="J41" i="8"/>
  <c r="G41" i="8"/>
  <c r="M41" i="8" s="1"/>
  <c r="M39" i="8"/>
  <c r="K39" i="8"/>
  <c r="J39" i="8"/>
  <c r="G39" i="8"/>
  <c r="K38" i="8"/>
  <c r="J38" i="8"/>
  <c r="G38" i="8"/>
  <c r="N38" i="8" s="1"/>
  <c r="K37" i="8"/>
  <c r="J37" i="8"/>
  <c r="G35" i="8"/>
  <c r="M35" i="8" s="1"/>
  <c r="N33" i="8"/>
  <c r="K33" i="8"/>
  <c r="J33" i="8"/>
  <c r="G33" i="8"/>
  <c r="M33" i="8" s="1"/>
  <c r="K32" i="8"/>
  <c r="N32" i="8" s="1"/>
  <c r="J32" i="8"/>
  <c r="M32" i="8" s="1"/>
  <c r="G32" i="8"/>
  <c r="K31" i="8"/>
  <c r="N31" i="8" s="1"/>
  <c r="J31" i="8"/>
  <c r="M31" i="8" s="1"/>
  <c r="G31" i="8"/>
  <c r="N30" i="8"/>
  <c r="M30" i="8"/>
  <c r="K30" i="8"/>
  <c r="J30" i="8"/>
  <c r="G30" i="8"/>
  <c r="K29" i="8"/>
  <c r="J29" i="8"/>
  <c r="G29" i="8"/>
  <c r="N29" i="8" s="1"/>
  <c r="K28" i="8"/>
  <c r="N28" i="8" s="1"/>
  <c r="J28" i="8"/>
  <c r="G28" i="8"/>
  <c r="M28" i="8" s="1"/>
  <c r="M27" i="8"/>
  <c r="K27" i="8"/>
  <c r="N27" i="8" s="1"/>
  <c r="J27" i="8"/>
  <c r="G27" i="8"/>
  <c r="K26" i="8"/>
  <c r="N26" i="8" s="1"/>
  <c r="J26" i="8"/>
  <c r="G26" i="8"/>
  <c r="M26" i="8" s="1"/>
  <c r="N25" i="8"/>
  <c r="K25" i="8"/>
  <c r="J25" i="8"/>
  <c r="G25" i="8"/>
  <c r="M25" i="8" s="1"/>
  <c r="K23" i="8"/>
  <c r="N23" i="8" s="1"/>
  <c r="J23" i="8"/>
  <c r="G23" i="8"/>
  <c r="M23" i="8" s="1"/>
  <c r="K22" i="8"/>
  <c r="J22" i="8"/>
  <c r="G22" i="8"/>
  <c r="M22" i="8" s="1"/>
  <c r="M21" i="8"/>
  <c r="K21" i="8"/>
  <c r="N21" i="8" s="1"/>
  <c r="J21" i="8"/>
  <c r="G21" i="8"/>
  <c r="K19" i="8"/>
  <c r="N19" i="8" s="1"/>
  <c r="J19" i="8"/>
  <c r="G19" i="8"/>
  <c r="M19" i="8" s="1"/>
  <c r="N18" i="8"/>
  <c r="K18" i="8"/>
  <c r="J18" i="8"/>
  <c r="G18" i="8"/>
  <c r="M18" i="8" s="1"/>
  <c r="K17" i="8"/>
  <c r="N17" i="8" s="1"/>
  <c r="J17" i="8"/>
  <c r="G17" i="8"/>
  <c r="M17" i="8" s="1"/>
  <c r="K16" i="8"/>
  <c r="N16" i="8" s="1"/>
  <c r="J16" i="8"/>
  <c r="M16" i="8" s="1"/>
  <c r="G16" i="8"/>
  <c r="N14" i="8"/>
  <c r="M14" i="8"/>
  <c r="K14" i="8"/>
  <c r="J14" i="8"/>
  <c r="G14" i="8"/>
  <c r="K12" i="8"/>
  <c r="J12" i="8"/>
  <c r="G12" i="8"/>
  <c r="N12" i="8" s="1"/>
  <c r="K10" i="8"/>
  <c r="N10" i="8" s="1"/>
  <c r="J10" i="8"/>
  <c r="G10" i="8"/>
  <c r="M10" i="8" s="1"/>
  <c r="M8" i="8"/>
  <c r="K8" i="8"/>
  <c r="N8" i="8" s="1"/>
  <c r="J8" i="8"/>
  <c r="G8" i="8"/>
  <c r="J5" i="8"/>
  <c r="N41" i="8" l="1"/>
  <c r="N49" i="8"/>
  <c r="K79" i="8"/>
  <c r="N79" i="8" s="1"/>
  <c r="N42" i="8"/>
  <c r="M12" i="8"/>
  <c r="M29" i="8"/>
  <c r="G37" i="8"/>
  <c r="M37" i="8" s="1"/>
  <c r="M38" i="8"/>
  <c r="M64" i="8"/>
  <c r="M73" i="8"/>
  <c r="M81" i="8"/>
  <c r="M79" i="8" s="1"/>
  <c r="J79" i="8"/>
  <c r="R26" i="4"/>
  <c r="Q26" i="4"/>
  <c r="P26" i="4"/>
  <c r="N37" i="8" l="1"/>
  <c r="K85" i="5"/>
  <c r="O66" i="4" l="1"/>
  <c r="J68" i="4" l="1"/>
  <c r="I71" i="4"/>
  <c r="J66" i="4"/>
  <c r="M58" i="7" l="1"/>
  <c r="M59" i="7"/>
  <c r="O61" i="4" l="1"/>
  <c r="P61" i="4"/>
  <c r="M37" i="7" l="1"/>
  <c r="I17" i="4"/>
  <c r="J17" i="4"/>
  <c r="I40" i="4"/>
  <c r="M36" i="7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4" i="4"/>
  <c r="O83" i="4"/>
  <c r="O82" i="4"/>
  <c r="O81" i="4"/>
  <c r="R17" i="4" l="1"/>
  <c r="Q17" i="4"/>
  <c r="O68" i="4"/>
  <c r="J62" i="4" l="1"/>
  <c r="G35" i="5" l="1"/>
  <c r="R71" i="4"/>
  <c r="Q71" i="4"/>
  <c r="P71" i="4"/>
  <c r="R19" i="4" l="1"/>
  <c r="Q19" i="4"/>
  <c r="P19" i="4"/>
  <c r="R14" i="7"/>
  <c r="Q14" i="7"/>
  <c r="O14" i="7"/>
  <c r="P14" i="7"/>
  <c r="O71" i="4"/>
  <c r="G14" i="7" l="1"/>
  <c r="K19" i="5" l="1"/>
  <c r="Q19" i="7"/>
  <c r="G71" i="4"/>
  <c r="G60" i="4"/>
  <c r="G59" i="4"/>
  <c r="M33" i="7" l="1"/>
  <c r="O19" i="4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U84" i="4" l="1"/>
  <c r="R39" i="7"/>
  <c r="Q39" i="7"/>
  <c r="P39" i="7"/>
  <c r="O39" i="7"/>
  <c r="L39" i="7"/>
  <c r="K39" i="7"/>
  <c r="J39" i="7"/>
  <c r="I39" i="7"/>
  <c r="M21" i="7"/>
  <c r="G19" i="5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G84" i="5"/>
  <c r="M19" i="5"/>
  <c r="N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M55" i="7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M58" i="5" l="1"/>
  <c r="N58" i="5"/>
  <c r="E74" i="7"/>
  <c r="E90" i="4" s="1"/>
  <c r="C89" i="5" l="1"/>
  <c r="M40" i="7"/>
  <c r="M39" i="7" s="1"/>
  <c r="J47" i="4" l="1"/>
  <c r="K77" i="4" l="1"/>
  <c r="G16" i="6"/>
  <c r="K71" i="6"/>
  <c r="Q55" i="4" l="1"/>
  <c r="K76" i="6"/>
  <c r="M34" i="6"/>
  <c r="K80" i="4" l="1"/>
  <c r="V85" i="4"/>
  <c r="M81" i="6"/>
  <c r="G83" i="5" l="1"/>
  <c r="R50" i="4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M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N84" i="5"/>
  <c r="U36" i="4"/>
  <c r="W36" i="4"/>
  <c r="T85" i="4"/>
  <c r="U85" i="4"/>
  <c r="V36" i="4"/>
  <c r="V86" i="4"/>
  <c r="T86" i="4"/>
  <c r="U86" i="4"/>
  <c r="G76" i="6"/>
  <c r="M79" i="6"/>
  <c r="M80" i="6"/>
  <c r="G81" i="5" l="1"/>
  <c r="G82" i="5"/>
  <c r="N82" i="5"/>
  <c r="M82" i="5"/>
  <c r="M84" i="5"/>
  <c r="N85" i="5"/>
  <c r="M85" i="5"/>
  <c r="R77" i="4"/>
  <c r="Q77" i="4"/>
  <c r="P77" i="4"/>
  <c r="U77" i="4" s="1"/>
  <c r="G77" i="4"/>
  <c r="M77" i="4" s="1"/>
  <c r="G71" i="6"/>
  <c r="T77" i="4" l="1"/>
  <c r="G77" i="5"/>
  <c r="W77" i="4"/>
  <c r="V77" i="4"/>
  <c r="N77" i="5" l="1"/>
  <c r="M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M41" i="6"/>
  <c r="G80" i="5" l="1"/>
  <c r="N80" i="5" s="1"/>
  <c r="M18" i="6"/>
  <c r="M80" i="5" l="1"/>
  <c r="M17" i="6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P62" i="4"/>
  <c r="G17" i="4"/>
  <c r="M17" i="4" s="1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J76" i="4"/>
  <c r="K76" i="4"/>
  <c r="L76" i="4"/>
  <c r="J75" i="5"/>
  <c r="P76" i="4"/>
  <c r="Q76" i="4"/>
  <c r="R76" i="4"/>
  <c r="P17" i="4"/>
  <c r="P16" i="4" s="1"/>
  <c r="G19" i="7"/>
  <c r="G23" i="7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R43" i="4"/>
  <c r="R42" i="4" s="1"/>
  <c r="Q62" i="4"/>
  <c r="R27" i="4"/>
  <c r="P19" i="7"/>
  <c r="G12" i="7" l="1"/>
  <c r="G21" i="4"/>
  <c r="O45" i="4"/>
  <c r="G16" i="4"/>
  <c r="G27" i="5"/>
  <c r="M14" i="7"/>
  <c r="G31" i="5"/>
  <c r="M67" i="4"/>
  <c r="J12" i="7"/>
  <c r="J10" i="7" s="1"/>
  <c r="J8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Q12" i="7" s="1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P14" i="4" l="1"/>
  <c r="P12" i="4" s="1"/>
  <c r="M12" i="7"/>
  <c r="M16" i="4"/>
  <c r="T84" i="4"/>
  <c r="W42" i="4"/>
  <c r="I8" i="7"/>
  <c r="U63" i="4"/>
  <c r="M38" i="4"/>
  <c r="O57" i="4"/>
  <c r="M61" i="4"/>
  <c r="G57" i="4"/>
  <c r="M57" i="4" s="1"/>
  <c r="N59" i="5"/>
  <c r="M18" i="4"/>
  <c r="M22" i="4"/>
  <c r="G54" i="4"/>
  <c r="M54" i="4" s="1"/>
  <c r="T54" i="4" s="1"/>
  <c r="M55" i="4"/>
  <c r="M59" i="5"/>
  <c r="T62" i="4"/>
  <c r="K25" i="5"/>
  <c r="K44" i="5"/>
  <c r="J44" i="5"/>
  <c r="K53" i="5"/>
  <c r="G63" i="5"/>
  <c r="M63" i="5" s="1"/>
  <c r="T82" i="4"/>
  <c r="J53" i="5"/>
  <c r="G62" i="5"/>
  <c r="N62" i="5" s="1"/>
  <c r="K72" i="5"/>
  <c r="K37" i="5"/>
  <c r="J37" i="5"/>
  <c r="J21" i="5"/>
  <c r="J62" i="5"/>
  <c r="G67" i="5"/>
  <c r="N67" i="5" s="1"/>
  <c r="K10" i="6"/>
  <c r="K8" i="6" s="1"/>
  <c r="G73" i="5"/>
  <c r="M73" i="5" s="1"/>
  <c r="R12" i="7"/>
  <c r="R10" i="7" s="1"/>
  <c r="R8" i="7" s="1"/>
  <c r="Q10" i="7"/>
  <c r="Q8" i="7" s="1"/>
  <c r="M83" i="5"/>
  <c r="G33" i="5"/>
  <c r="N33" i="5" s="1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8" i="5"/>
  <c r="T30" i="4"/>
  <c r="G30" i="5"/>
  <c r="N30" i="5" s="1"/>
  <c r="T28" i="4"/>
  <c r="G28" i="5"/>
  <c r="T26" i="4"/>
  <c r="G26" i="5"/>
  <c r="N26" i="5" s="1"/>
  <c r="T23" i="4"/>
  <c r="G23" i="5"/>
  <c r="T17" i="4"/>
  <c r="G17" i="5"/>
  <c r="N17" i="5" s="1"/>
  <c r="T50" i="4"/>
  <c r="G49" i="5"/>
  <c r="V73" i="4"/>
  <c r="T63" i="4"/>
  <c r="T29" i="4"/>
  <c r="G29" i="5"/>
  <c r="Q50" i="6"/>
  <c r="U42" i="4"/>
  <c r="T40" i="4"/>
  <c r="G39" i="5"/>
  <c r="T32" i="4"/>
  <c r="G32" i="5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P10" i="4" l="1"/>
  <c r="N73" i="5"/>
  <c r="T61" i="4"/>
  <c r="G60" i="5"/>
  <c r="N60" i="5" s="1"/>
  <c r="G53" i="5"/>
  <c r="M53" i="5" s="1"/>
  <c r="M62" i="5"/>
  <c r="N63" i="5"/>
  <c r="K51" i="5"/>
  <c r="M67" i="5"/>
  <c r="G25" i="5"/>
  <c r="N25" i="5" s="1"/>
  <c r="J25" i="5"/>
  <c r="J56" i="5"/>
  <c r="G72" i="5"/>
  <c r="N72" i="5" s="1"/>
  <c r="T38" i="4"/>
  <c r="T22" i="4"/>
  <c r="M33" i="5"/>
  <c r="O14" i="4"/>
  <c r="G79" i="5"/>
  <c r="N83" i="5"/>
  <c r="Q14" i="4"/>
  <c r="N81" i="5"/>
  <c r="M81" i="5"/>
  <c r="M79" i="5" s="1"/>
  <c r="M26" i="5"/>
  <c r="G22" i="5"/>
  <c r="T73" i="4"/>
  <c r="N75" i="5"/>
  <c r="M30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8" i="5"/>
  <c r="N38" i="5"/>
  <c r="M28" i="5"/>
  <c r="N28" i="5"/>
  <c r="N23" i="5"/>
  <c r="M23" i="5"/>
  <c r="T21" i="4"/>
  <c r="G21" i="5"/>
  <c r="M21" i="5" s="1"/>
  <c r="M17" i="5"/>
  <c r="N49" i="5"/>
  <c r="M49" i="5"/>
  <c r="V80" i="4"/>
  <c r="U57" i="4"/>
  <c r="O52" i="4"/>
  <c r="Q10" i="6"/>
  <c r="Q8" i="6" s="1"/>
  <c r="N29" i="5"/>
  <c r="M29" i="5"/>
  <c r="T80" i="4"/>
  <c r="M39" i="5"/>
  <c r="G37" i="5"/>
  <c r="M32" i="5"/>
  <c r="N32" i="5"/>
  <c r="M31" i="5"/>
  <c r="N31" i="5"/>
  <c r="M27" i="5"/>
  <c r="N27" i="5"/>
  <c r="U25" i="4"/>
  <c r="T18" i="4"/>
  <c r="G18" i="5"/>
  <c r="T16" i="4"/>
  <c r="G16" i="5"/>
  <c r="T25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N53" i="5" l="1"/>
  <c r="M60" i="5"/>
  <c r="M25" i="5"/>
  <c r="G51" i="5"/>
  <c r="N51" i="5" s="1"/>
  <c r="U52" i="4"/>
  <c r="N79" i="5"/>
  <c r="M72" i="5"/>
  <c r="J14" i="5"/>
  <c r="M22" i="5"/>
  <c r="N21" i="5"/>
  <c r="T57" i="4"/>
  <c r="G56" i="5"/>
  <c r="M56" i="5" s="1"/>
  <c r="M54" i="5"/>
  <c r="N54" i="5"/>
  <c r="J51" i="5"/>
  <c r="T52" i="4"/>
  <c r="N37" i="5"/>
  <c r="M37" i="5"/>
  <c r="N16" i="5"/>
  <c r="M16" i="5"/>
  <c r="M18" i="5"/>
  <c r="N18" i="5"/>
  <c r="U14" i="4"/>
  <c r="O12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l="1"/>
  <c r="G36" i="4"/>
  <c r="G14" i="4" s="1"/>
  <c r="G12" i="4" s="1"/>
  <c r="G12" i="6"/>
  <c r="M12" i="6" s="1"/>
  <c r="M36" i="4" l="1"/>
  <c r="G10" i="4" l="1"/>
  <c r="T36" i="4"/>
  <c r="M14" i="4"/>
  <c r="T14" i="4" l="1"/>
  <c r="G14" i="5"/>
  <c r="G8" i="4"/>
  <c r="M14" i="5" l="1"/>
  <c r="N14" i="5"/>
  <c r="M55" i="6" l="1"/>
  <c r="G50" i="6"/>
  <c r="M50" i="6" s="1"/>
  <c r="G10" i="6" l="1"/>
  <c r="G8" i="6" s="1"/>
  <c r="M8" i="6" s="1"/>
  <c r="M10" i="6" l="1"/>
  <c r="M43" i="4"/>
  <c r="G42" i="5" s="1"/>
  <c r="M42" i="4"/>
  <c r="T43" i="4" l="1"/>
  <c r="T42" i="4"/>
  <c r="G41" i="5"/>
  <c r="N42" i="5"/>
  <c r="M42" i="5"/>
  <c r="J12" i="4"/>
  <c r="J10" i="4" l="1"/>
  <c r="M12" i="4"/>
  <c r="M41" i="5"/>
  <c r="N41" i="5"/>
  <c r="M10" i="4" l="1"/>
  <c r="J8" i="4"/>
  <c r="G12" i="5"/>
  <c r="T12" i="4"/>
  <c r="N12" i="5" l="1"/>
  <c r="M12" i="5"/>
  <c r="G10" i="5"/>
  <c r="M10" i="5" s="1"/>
  <c r="M8" i="4"/>
  <c r="T10" i="4"/>
  <c r="G8" i="5" l="1"/>
  <c r="T8" i="4"/>
  <c r="N10" i="5"/>
  <c r="M8" i="5" l="1"/>
  <c r="N8" i="5"/>
</calcChain>
</file>

<file path=xl/sharedStrings.xml><?xml version="1.0" encoding="utf-8"?>
<sst xmlns="http://schemas.openxmlformats.org/spreadsheetml/2006/main" count="399" uniqueCount="104">
  <si>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</si>
  <si>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</si>
  <si>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</si>
  <si>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</si>
  <si>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</si>
  <si>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</si>
  <si>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</si>
  <si>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</si>
  <si>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</si>
  <si>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</si>
  <si>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</si>
  <si>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</si>
  <si>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</si>
  <si>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</si>
  <si>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</si>
  <si>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</si>
  <si>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</si>
  <si>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</si>
  <si>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</si>
  <si>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</si>
  <si>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</si>
  <si>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</si>
  <si>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</si>
  <si>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</si>
  <si>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</si>
  <si>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</si>
  <si>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</si>
  <si>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</si>
  <si>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</si>
  <si>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</si>
  <si>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</si>
  <si>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</si>
  <si>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</si>
  <si>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</si>
  <si>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</si>
  <si>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</si>
  <si>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</si>
  <si>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</si>
  <si>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</si>
  <si>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</si>
  <si>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</si>
  <si>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</si>
  <si>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</si>
  <si>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</si>
  <si>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</si>
  <si>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</si>
  <si>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</si>
  <si>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</si>
  <si>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</si>
  <si>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</si>
  <si>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</si>
  <si>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</si>
  <si>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</si>
  <si>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</si>
  <si>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</si>
  <si>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</si>
  <si>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</si>
  <si>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</si>
  <si>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</si>
  <si>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</si>
  <si>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</si>
  <si>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</si>
  <si>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</si>
  <si>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</si>
  <si>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</si>
  <si>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</si>
  <si>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</si>
  <si>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</si>
  <si>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</si>
  <si>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</si>
  <si>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</si>
  <si>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</si>
  <si>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</si>
  <si>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</si>
  <si>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</si>
  <si>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</si>
  <si>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</si>
  <si>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</si>
  <si>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</si>
  <si>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</si>
  <si>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</si>
  <si>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</si>
  <si>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</si>
  <si>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</si>
  <si>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</si>
  <si>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</si>
  <si>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</si>
  <si>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</si>
  <si>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</si>
  <si>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</si>
  <si>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</si>
  <si>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</si>
  <si>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</si>
  <si>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</si>
  <si>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</si>
  <si>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</si>
  <si>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</si>
  <si>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</si>
  <si>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</si>
  <si>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</si>
  <si>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</si>
  <si>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</si>
  <si>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</si>
  <si>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ACUMULADA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</si>
</sst>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8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0" xfId="0" applyFont="1" applyFill="1" applyBorder="1" applyAlignment="1">
      <alignment horizontal="center"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2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8" xfId="2" applyNumberFormat="1" applyFont="1" applyFill="1" applyBorder="1" applyAlignment="1">
      <alignment horizontal="right" wrapText="1"/>
    </xf>
    <xf numFmtId="3" fontId="9" fillId="0" borderId="18" xfId="2" applyNumberFormat="1" applyFont="1" applyFill="1" applyBorder="1" applyAlignment="1"/>
    <xf numFmtId="0" fontId="9" fillId="0" borderId="23" xfId="0" applyFont="1" applyBorder="1"/>
    <xf numFmtId="3" fontId="9" fillId="0" borderId="24" xfId="2" applyNumberFormat="1" applyFont="1" applyBorder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8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7" fillId="2" borderId="13" xfId="1" applyNumberFormat="1" applyFont="1" applyFill="1" applyBorder="1" applyAlignment="1"/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8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B73" zoomScaleNormal="100" workbookViewId="0">
      <selection activeCell="G83" sqref="G83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7" bestFit="1" customWidth="1"/>
    <col min="8" max="8" width="1.7109375" style="168" customWidth="1"/>
    <col min="9" max="9" width="11.42578125" style="150" customWidth="1"/>
    <col min="10" max="10" width="13.7109375" style="150" customWidth="1"/>
    <col min="11" max="11" width="14" style="150" customWidth="1"/>
    <col min="12" max="12" width="12.7109375" style="150" customWidth="1"/>
    <col min="13" max="13" width="18.28515625" style="150" customWidth="1"/>
    <col min="14" max="14" width="1.7109375" style="169" customWidth="1"/>
    <col min="15" max="16" width="15.140625" style="170" customWidth="1"/>
    <col min="17" max="17" width="14.140625" style="170" customWidth="1"/>
    <col min="18" max="18" width="13.85546875" style="170" bestFit="1" customWidth="1"/>
    <col min="19" max="19" width="18.85546875" style="58" customWidth="1"/>
    <col min="20" max="20" width="18.7109375" style="260" customWidth="1"/>
    <col min="21" max="22" width="12.28515625" style="260" bestFit="1" customWidth="1"/>
    <col min="23" max="23" width="12.28515625" style="11" bestFit="1" customWidth="1"/>
    <col min="24" max="16384" width="11.5703125" style="11"/>
  </cols>
  <sheetData>
    <row r="1" spans="1:23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23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3" x14ac:dyDescent="0.2">
      <c r="A3" s="310" t="s">
        <v>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</row>
    <row r="4" spans="1:23" ht="12.75" thickBot="1" x14ac:dyDescent="0.25">
      <c r="A4" s="75"/>
      <c r="B4" s="75"/>
      <c r="C4" s="75"/>
      <c r="D4" s="75"/>
      <c r="E4" s="75"/>
      <c r="F4" s="75"/>
      <c r="G4" s="187"/>
      <c r="H4" s="188"/>
      <c r="I4" s="189"/>
      <c r="J4" s="189"/>
      <c r="K4" s="190"/>
      <c r="L4" s="190"/>
      <c r="M4" s="189"/>
      <c r="N4" s="191"/>
      <c r="O4" s="192"/>
      <c r="P4" s="192"/>
      <c r="Q4" s="192"/>
      <c r="R4" s="192"/>
      <c r="S4" s="76"/>
      <c r="T4" s="261"/>
    </row>
    <row r="5" spans="1:23" s="156" customFormat="1" ht="12.7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13" t="s">
        <v>9</v>
      </c>
      <c r="H5" s="194"/>
      <c r="I5" s="318" t="s">
        <v>10</v>
      </c>
      <c r="J5" s="319"/>
      <c r="K5" s="319"/>
      <c r="L5" s="320"/>
      <c r="M5" s="316" t="s">
        <v>13</v>
      </c>
      <c r="N5" s="195"/>
      <c r="O5" s="315" t="s">
        <v>103</v>
      </c>
      <c r="P5" s="315"/>
      <c r="Q5" s="315"/>
      <c r="R5" s="315"/>
      <c r="S5" s="155"/>
      <c r="T5" s="262"/>
      <c r="U5" s="262"/>
      <c r="V5" s="262"/>
    </row>
    <row r="6" spans="1:23" s="156" customFormat="1" ht="24.75" thickBot="1" x14ac:dyDescent="0.25">
      <c r="A6" s="312"/>
      <c r="B6" s="312"/>
      <c r="C6" s="312"/>
      <c r="D6" s="312"/>
      <c r="E6" s="312"/>
      <c r="F6" s="312"/>
      <c r="G6" s="314"/>
      <c r="H6" s="194"/>
      <c r="I6" s="196" t="s">
        <v>14</v>
      </c>
      <c r="J6" s="197" t="s">
        <v>15</v>
      </c>
      <c r="K6" s="198" t="s">
        <v>85</v>
      </c>
      <c r="L6" s="198" t="s">
        <v>12</v>
      </c>
      <c r="M6" s="317"/>
      <c r="N6" s="195"/>
      <c r="O6" s="200" t="s">
        <v>16</v>
      </c>
      <c r="P6" s="200" t="s">
        <v>17</v>
      </c>
      <c r="Q6" s="200" t="s">
        <v>18</v>
      </c>
      <c r="R6" s="200" t="s">
        <v>19</v>
      </c>
      <c r="S6" s="155"/>
      <c r="T6" s="262"/>
      <c r="U6" s="262"/>
      <c r="V6" s="262"/>
    </row>
    <row r="7" spans="1:23" x14ac:dyDescent="0.2">
      <c r="A7" s="68"/>
      <c r="B7" s="68"/>
      <c r="C7" s="68"/>
      <c r="D7" s="68"/>
      <c r="E7" s="68"/>
      <c r="F7" s="68"/>
      <c r="G7" s="201"/>
      <c r="H7" s="202"/>
      <c r="I7" s="203"/>
      <c r="J7" s="203" t="s">
        <v>94</v>
      </c>
      <c r="K7" s="203"/>
      <c r="L7" s="203"/>
      <c r="M7" s="203"/>
      <c r="N7" s="204"/>
      <c r="O7" s="203"/>
      <c r="P7" s="203"/>
      <c r="Q7" s="203"/>
      <c r="R7" s="203"/>
    </row>
    <row r="8" spans="1:23" x14ac:dyDescent="0.2">
      <c r="A8" s="70"/>
      <c r="B8" s="70"/>
      <c r="C8" s="70"/>
      <c r="D8" s="70"/>
      <c r="E8" s="70"/>
      <c r="F8" s="69" t="s">
        <v>78</v>
      </c>
      <c r="G8" s="202">
        <f>+G10+G76</f>
        <v>16225021867</v>
      </c>
      <c r="H8" s="202"/>
      <c r="I8" s="202">
        <f>+I10+I76</f>
        <v>88092457</v>
      </c>
      <c r="J8" s="202">
        <f>+J10+J76</f>
        <v>88092457</v>
      </c>
      <c r="K8" s="202">
        <f>+K10+K76</f>
        <v>0</v>
      </c>
      <c r="L8" s="202">
        <f>+L10+L76</f>
        <v>0</v>
      </c>
      <c r="M8" s="207">
        <f>+G8-I8+J8-L8-K8</f>
        <v>16225021867</v>
      </c>
      <c r="N8" s="204"/>
      <c r="O8" s="202">
        <f>+O10+O76</f>
        <v>11138089231</v>
      </c>
      <c r="P8" s="202">
        <f>+P10+P76</f>
        <v>9889211391</v>
      </c>
      <c r="Q8" s="202">
        <f>+Q10+Q76</f>
        <v>4096789269</v>
      </c>
      <c r="R8" s="202">
        <f>+R10+R76</f>
        <v>4096789269</v>
      </c>
      <c r="W8" s="58"/>
    </row>
    <row r="9" spans="1:23" x14ac:dyDescent="0.2">
      <c r="A9" s="70"/>
      <c r="B9" s="70"/>
      <c r="C9" s="70"/>
      <c r="D9" s="70"/>
      <c r="E9" s="70"/>
      <c r="F9" s="70"/>
      <c r="G9" s="202"/>
      <c r="H9" s="202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23" s="157" customFormat="1" ht="16.5" customHeigh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+G12+G50+G71</f>
        <v>3476070176</v>
      </c>
      <c r="H10" s="202"/>
      <c r="I10" s="202">
        <f>+I12+I50+I71</f>
        <v>88092457</v>
      </c>
      <c r="J10" s="202">
        <f>+J12+J50+J71</f>
        <v>88092457</v>
      </c>
      <c r="K10" s="202">
        <f>+K12+K50+K71</f>
        <v>0</v>
      </c>
      <c r="L10" s="202">
        <f>+L12+L50+L71</f>
        <v>0</v>
      </c>
      <c r="M10" s="207">
        <f>+G10-I10+J10-L10-K10</f>
        <v>3476070176</v>
      </c>
      <c r="N10" s="204"/>
      <c r="O10" s="204">
        <f>+O12+O50+O71</f>
        <v>119344451</v>
      </c>
      <c r="P10" s="204">
        <f>+P12+P50+P71</f>
        <v>119344451</v>
      </c>
      <c r="Q10" s="204">
        <f>+Q12+Q50+Q71</f>
        <v>119344451</v>
      </c>
      <c r="R10" s="204">
        <f>+R12+R50+R71</f>
        <v>119344451</v>
      </c>
      <c r="S10" s="58"/>
      <c r="T10" s="274"/>
      <c r="U10" s="264"/>
      <c r="V10" s="264"/>
    </row>
    <row r="11" spans="1:23" x14ac:dyDescent="0.2">
      <c r="A11" s="70"/>
      <c r="B11" s="70"/>
      <c r="C11" s="70"/>
      <c r="D11" s="70"/>
      <c r="E11" s="70"/>
      <c r="F11" s="70"/>
      <c r="G11" s="202"/>
      <c r="H11" s="202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  <row r="12" spans="1:23" s="157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5">
        <f>+G14+G40+G43</f>
        <v>2196421840</v>
      </c>
      <c r="H12" s="205"/>
      <c r="I12" s="205">
        <f>+I14+I40+I43</f>
        <v>0</v>
      </c>
      <c r="J12" s="205">
        <f>+J14+J40+J43</f>
        <v>0</v>
      </c>
      <c r="K12" s="205">
        <f>+K14+K40+K43</f>
        <v>0</v>
      </c>
      <c r="L12" s="205">
        <f>+L14+L40+L43</f>
        <v>0</v>
      </c>
      <c r="M12" s="207">
        <f>+G12-I12+J12-L12-K12</f>
        <v>2196421840</v>
      </c>
      <c r="N12" s="207"/>
      <c r="O12" s="204">
        <f>+O14+O40+O43</f>
        <v>0</v>
      </c>
      <c r="P12" s="204">
        <f>+P14+P40+P43</f>
        <v>0</v>
      </c>
      <c r="Q12" s="204">
        <f>+Q14+Q40+Q43</f>
        <v>0</v>
      </c>
      <c r="R12" s="204">
        <f>+R14+R40+R43</f>
        <v>0</v>
      </c>
      <c r="S12" s="58"/>
      <c r="T12" s="260"/>
      <c r="U12" s="264"/>
      <c r="V12" s="264"/>
    </row>
    <row r="13" spans="1:23" s="157" customFormat="1" x14ac:dyDescent="0.2">
      <c r="A13" s="95"/>
      <c r="B13" s="95"/>
      <c r="C13" s="95"/>
      <c r="D13" s="95"/>
      <c r="E13" s="95"/>
      <c r="F13" s="31"/>
      <c r="G13" s="205"/>
      <c r="H13" s="205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58"/>
      <c r="T13" s="260"/>
      <c r="U13" s="264"/>
      <c r="V13" s="264"/>
    </row>
    <row r="14" spans="1:23" s="157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+G16+G20+G24+G36+G34</f>
        <v>2196421840</v>
      </c>
      <c r="H14" s="205"/>
      <c r="I14" s="205">
        <f>+I16+I20+I24+I36</f>
        <v>0</v>
      </c>
      <c r="J14" s="205">
        <f>+J16+J20+J24+J36</f>
        <v>0</v>
      </c>
      <c r="K14" s="205">
        <f>+K16+K20+K24+K36</f>
        <v>0</v>
      </c>
      <c r="L14" s="205">
        <f>+L16+L20+L24+L36</f>
        <v>0</v>
      </c>
      <c r="M14" s="207">
        <f>+G14-I14+J14-L14-K14</f>
        <v>2196421840</v>
      </c>
      <c r="N14" s="206"/>
      <c r="O14" s="204">
        <f>+O16+O20+O24+O36</f>
        <v>0</v>
      </c>
      <c r="P14" s="204">
        <f>+P16+P20+P24+P36</f>
        <v>0</v>
      </c>
      <c r="Q14" s="204">
        <f>+Q16+Q20+Q24+Q36</f>
        <v>0</v>
      </c>
      <c r="R14" s="204">
        <f>+R16+R20+R24+R36</f>
        <v>0</v>
      </c>
      <c r="S14" s="58"/>
      <c r="T14" s="260"/>
      <c r="U14" s="264"/>
      <c r="V14" s="264"/>
    </row>
    <row r="15" spans="1:23" x14ac:dyDescent="0.2">
      <c r="A15" s="33"/>
      <c r="B15" s="33"/>
      <c r="C15" s="33"/>
      <c r="D15" s="33"/>
      <c r="E15" s="33"/>
      <c r="F15" s="31"/>
      <c r="G15" s="205"/>
      <c r="H15" s="205"/>
      <c r="I15" s="206"/>
      <c r="J15" s="206"/>
      <c r="K15" s="209"/>
      <c r="L15" s="206"/>
      <c r="M15" s="206"/>
      <c r="N15" s="206"/>
      <c r="O15" s="206"/>
      <c r="P15" s="206"/>
      <c r="Q15" s="206"/>
      <c r="R15" s="206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5">
        <f>+G17+G18</f>
        <v>0</v>
      </c>
      <c r="H16" s="205"/>
      <c r="I16" s="205">
        <f>+I17+I18</f>
        <v>0</v>
      </c>
      <c r="J16" s="205">
        <f>+J17+J18</f>
        <v>0</v>
      </c>
      <c r="K16" s="205">
        <f>+K17+K18</f>
        <v>0</v>
      </c>
      <c r="L16" s="205">
        <f>+L17+L18</f>
        <v>0</v>
      </c>
      <c r="M16" s="207">
        <f>+G16-I16+J16-L16+K16</f>
        <v>0</v>
      </c>
      <c r="N16" s="206"/>
      <c r="O16" s="204">
        <f>SUM(O17:O18)</f>
        <v>0</v>
      </c>
      <c r="P16" s="204">
        <f>SUM(P17:P18)</f>
        <v>0</v>
      </c>
      <c r="Q16" s="204">
        <f>SUM(Q17:Q18)</f>
        <v>0</v>
      </c>
      <c r="R16" s="204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0">
        <v>0</v>
      </c>
      <c r="H17" s="210"/>
      <c r="I17" s="208"/>
      <c r="J17" s="208"/>
      <c r="K17" s="208"/>
      <c r="L17" s="208"/>
      <c r="M17" s="208">
        <f>+G17-I17+J17-L17+K17</f>
        <v>0</v>
      </c>
      <c r="N17" s="208"/>
      <c r="O17" s="252"/>
      <c r="P17" s="252"/>
      <c r="Q17" s="252"/>
      <c r="R17" s="252"/>
    </row>
    <row r="18" spans="1:22" s="157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0">
        <v>0</v>
      </c>
      <c r="H18" s="210"/>
      <c r="I18" s="208"/>
      <c r="J18" s="208"/>
      <c r="K18" s="208">
        <v>0</v>
      </c>
      <c r="L18" s="208"/>
      <c r="M18" s="208">
        <f>+G18-I18+J18-L18+K18</f>
        <v>0</v>
      </c>
      <c r="N18" s="208"/>
      <c r="O18" s="252"/>
      <c r="P18" s="252"/>
      <c r="Q18" s="252"/>
      <c r="R18" s="252"/>
      <c r="S18" s="58"/>
      <c r="T18" s="260"/>
      <c r="U18" s="264"/>
      <c r="V18" s="264"/>
    </row>
    <row r="19" spans="1:22" x14ac:dyDescent="0.2">
      <c r="A19" s="95"/>
      <c r="B19" s="95"/>
      <c r="C19" s="95"/>
      <c r="D19" s="95"/>
      <c r="E19" s="95"/>
      <c r="F19" s="22"/>
      <c r="G19" s="210"/>
      <c r="H19" s="210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5">
        <f>+G21+G22</f>
        <v>0</v>
      </c>
      <c r="H20" s="205"/>
      <c r="I20" s="205">
        <f>+I21+I22</f>
        <v>0</v>
      </c>
      <c r="J20" s="205">
        <f>+J21+J22</f>
        <v>0</v>
      </c>
      <c r="K20" s="205">
        <f>+K21+K22</f>
        <v>0</v>
      </c>
      <c r="L20" s="205">
        <f>+L21+L22</f>
        <v>0</v>
      </c>
      <c r="M20" s="207">
        <f>+G20-I20+J20-L20+K20</f>
        <v>0</v>
      </c>
      <c r="N20" s="206"/>
      <c r="O20" s="204">
        <f>SUM(O21:O22)</f>
        <v>0</v>
      </c>
      <c r="P20" s="204">
        <f>SUM(P21:P22)</f>
        <v>0</v>
      </c>
      <c r="Q20" s="204">
        <f>SUM(Q21:Q22)</f>
        <v>0</v>
      </c>
      <c r="R20" s="204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0">
        <v>0</v>
      </c>
      <c r="H21" s="210"/>
      <c r="I21" s="208"/>
      <c r="J21" s="208"/>
      <c r="K21" s="208"/>
      <c r="L21" s="208"/>
      <c r="M21" s="208">
        <f>+G21-I21+J21-L21+K21</f>
        <v>0</v>
      </c>
      <c r="N21" s="208"/>
      <c r="O21" s="210"/>
      <c r="P21" s="210"/>
      <c r="Q21" s="210"/>
      <c r="R21" s="210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0">
        <v>0</v>
      </c>
      <c r="H22" s="210"/>
      <c r="I22" s="208"/>
      <c r="J22" s="208"/>
      <c r="K22" s="208"/>
      <c r="L22" s="208"/>
      <c r="M22" s="208">
        <f>+G22-I22+J22-L22+K22</f>
        <v>0</v>
      </c>
      <c r="N22" s="208"/>
      <c r="O22" s="210"/>
      <c r="P22" s="210"/>
      <c r="Q22" s="210"/>
      <c r="R22" s="210"/>
    </row>
    <row r="23" spans="1:22" x14ac:dyDescent="0.2">
      <c r="A23" s="95"/>
      <c r="B23" s="95"/>
      <c r="C23" s="95"/>
      <c r="D23" s="95"/>
      <c r="E23" s="95"/>
      <c r="F23" s="22"/>
      <c r="G23" s="210"/>
      <c r="H23" s="210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05">
        <f>SUM(G25:G32)</f>
        <v>0</v>
      </c>
      <c r="H24" s="205"/>
      <c r="I24" s="205">
        <f>SUM(I25:I32)</f>
        <v>0</v>
      </c>
      <c r="J24" s="205">
        <f>SUM(J25:J32)</f>
        <v>0</v>
      </c>
      <c r="K24" s="205">
        <f>SUM(K25:K32)</f>
        <v>0</v>
      </c>
      <c r="L24" s="205">
        <f>SUM(L25:L32)</f>
        <v>0</v>
      </c>
      <c r="M24" s="207">
        <f>+G24-I24+J24-L24+K24</f>
        <v>0</v>
      </c>
      <c r="N24" s="206"/>
      <c r="O24" s="204">
        <f>SUM(O25:O32)</f>
        <v>0</v>
      </c>
      <c r="P24" s="204">
        <f>SUM(P25:P32)</f>
        <v>0</v>
      </c>
      <c r="Q24" s="204">
        <f>SUM(Q25:Q32)</f>
        <v>0</v>
      </c>
      <c r="R24" s="204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35">
        <v>0</v>
      </c>
      <c r="H25" s="210"/>
      <c r="I25" s="208"/>
      <c r="J25" s="208"/>
      <c r="K25" s="208"/>
      <c r="L25" s="208"/>
      <c r="M25" s="208">
        <f t="shared" ref="M25:M32" si="0">+G25-I25+J25-L25+K25</f>
        <v>0</v>
      </c>
      <c r="N25" s="208"/>
      <c r="O25" s="210"/>
      <c r="P25" s="210"/>
      <c r="Q25" s="210"/>
      <c r="R25" s="210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35">
        <v>0</v>
      </c>
      <c r="H26" s="210"/>
      <c r="I26" s="208"/>
      <c r="J26" s="208"/>
      <c r="K26" s="208"/>
      <c r="L26" s="208"/>
      <c r="M26" s="208">
        <f t="shared" si="0"/>
        <v>0</v>
      </c>
      <c r="N26" s="208"/>
      <c r="O26" s="210"/>
      <c r="P26" s="210"/>
      <c r="Q26" s="210"/>
      <c r="R26" s="210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35">
        <v>0</v>
      </c>
      <c r="H27" s="210"/>
      <c r="I27" s="208"/>
      <c r="J27" s="208"/>
      <c r="K27" s="208"/>
      <c r="L27" s="208"/>
      <c r="M27" s="208">
        <f t="shared" si="0"/>
        <v>0</v>
      </c>
      <c r="N27" s="208"/>
      <c r="O27" s="210"/>
      <c r="P27" s="210"/>
      <c r="Q27" s="210"/>
      <c r="R27" s="210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35">
        <v>0</v>
      </c>
      <c r="H28" s="210"/>
      <c r="I28" s="208"/>
      <c r="J28" s="208"/>
      <c r="K28" s="208"/>
      <c r="L28" s="208"/>
      <c r="M28" s="208">
        <f t="shared" si="0"/>
        <v>0</v>
      </c>
      <c r="N28" s="208"/>
      <c r="O28" s="210"/>
      <c r="P28" s="210"/>
      <c r="Q28" s="210"/>
      <c r="R28" s="210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08">
        <v>0</v>
      </c>
      <c r="H29" s="210"/>
      <c r="I29" s="208"/>
      <c r="J29" s="208"/>
      <c r="K29" s="208"/>
      <c r="L29" s="208"/>
      <c r="M29" s="208">
        <f t="shared" si="0"/>
        <v>0</v>
      </c>
      <c r="N29" s="208"/>
      <c r="O29" s="210"/>
      <c r="P29" s="210"/>
      <c r="Q29" s="210"/>
      <c r="R29" s="210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35">
        <v>0</v>
      </c>
      <c r="H30" s="210"/>
      <c r="I30" s="208"/>
      <c r="J30" s="208"/>
      <c r="K30" s="208"/>
      <c r="L30" s="208"/>
      <c r="M30" s="208">
        <f t="shared" si="0"/>
        <v>0</v>
      </c>
      <c r="N30" s="208"/>
      <c r="O30" s="210"/>
      <c r="P30" s="210"/>
      <c r="Q30" s="210"/>
      <c r="R30" s="210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35">
        <v>0</v>
      </c>
      <c r="H31" s="210"/>
      <c r="I31" s="208"/>
      <c r="J31" s="208"/>
      <c r="K31" s="208"/>
      <c r="L31" s="208"/>
      <c r="M31" s="208">
        <f t="shared" si="0"/>
        <v>0</v>
      </c>
      <c r="N31" s="208"/>
      <c r="O31" s="210"/>
      <c r="P31" s="210"/>
      <c r="Q31" s="210"/>
      <c r="R31" s="210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35">
        <v>0</v>
      </c>
      <c r="H32" s="210"/>
      <c r="I32" s="208"/>
      <c r="J32" s="208"/>
      <c r="K32" s="208"/>
      <c r="L32" s="208"/>
      <c r="M32" s="208">
        <f t="shared" si="0"/>
        <v>0</v>
      </c>
      <c r="N32" s="208"/>
      <c r="O32" s="210"/>
      <c r="P32" s="210"/>
      <c r="Q32" s="210"/>
      <c r="R32" s="210"/>
    </row>
    <row r="33" spans="1:22" x14ac:dyDescent="0.2">
      <c r="A33" s="95"/>
      <c r="B33" s="95"/>
      <c r="C33" s="95"/>
      <c r="D33" s="95"/>
      <c r="E33" s="95"/>
      <c r="F33" s="22"/>
      <c r="G33" s="210"/>
      <c r="H33" s="210"/>
      <c r="I33" s="208"/>
      <c r="J33" s="208"/>
      <c r="K33" s="208"/>
      <c r="L33" s="208"/>
      <c r="M33" s="208"/>
      <c r="N33" s="208"/>
      <c r="O33" s="210"/>
      <c r="P33" s="210"/>
      <c r="Q33" s="210"/>
      <c r="R33" s="210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34">
        <v>2196421840</v>
      </c>
      <c r="H34" s="205"/>
      <c r="I34" s="234">
        <v>0</v>
      </c>
      <c r="J34" s="234">
        <v>0</v>
      </c>
      <c r="K34" s="234">
        <v>0</v>
      </c>
      <c r="L34" s="234">
        <v>0</v>
      </c>
      <c r="M34" s="234">
        <f>+G34+I34-J34</f>
        <v>2196421840</v>
      </c>
      <c r="N34" s="206"/>
      <c r="O34" s="206">
        <v>0</v>
      </c>
      <c r="P34" s="206">
        <v>0</v>
      </c>
      <c r="Q34" s="206">
        <v>0</v>
      </c>
      <c r="R34" s="206">
        <v>0</v>
      </c>
    </row>
    <row r="35" spans="1:22" x14ac:dyDescent="0.2">
      <c r="A35" s="95"/>
      <c r="B35" s="95"/>
      <c r="C35" s="95"/>
      <c r="D35" s="95"/>
      <c r="E35" s="95"/>
      <c r="F35" s="22"/>
      <c r="G35" s="210"/>
      <c r="H35" s="210"/>
      <c r="I35" s="208"/>
      <c r="J35" s="208"/>
      <c r="K35" s="208"/>
      <c r="L35" s="208"/>
      <c r="M35" s="208"/>
      <c r="N35" s="208"/>
      <c r="O35" s="210"/>
      <c r="P35" s="210"/>
      <c r="Q35" s="210"/>
      <c r="R35" s="210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5">
        <f>+G37+G38</f>
        <v>0</v>
      </c>
      <c r="H36" s="205"/>
      <c r="I36" s="205">
        <f>+I37+I38</f>
        <v>0</v>
      </c>
      <c r="J36" s="205">
        <f>+J37+J38</f>
        <v>0</v>
      </c>
      <c r="K36" s="205">
        <f>+K37+K38</f>
        <v>0</v>
      </c>
      <c r="L36" s="205">
        <f>+L37+L38</f>
        <v>0</v>
      </c>
      <c r="M36" s="207">
        <f>+G36-I36+J36-L36+K36</f>
        <v>0</v>
      </c>
      <c r="N36" s="207"/>
      <c r="O36" s="204">
        <f>SUM(O37:O38)</f>
        <v>0</v>
      </c>
      <c r="P36" s="204">
        <f>SUM(P37:P38)</f>
        <v>0</v>
      </c>
      <c r="Q36" s="204">
        <f>SUM(Q37:Q38)</f>
        <v>0</v>
      </c>
      <c r="R36" s="204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0">
        <v>0</v>
      </c>
      <c r="H37" s="210"/>
      <c r="I37" s="208"/>
      <c r="J37" s="208"/>
      <c r="K37" s="205">
        <f>+K38+K39</f>
        <v>0</v>
      </c>
      <c r="L37" s="208"/>
      <c r="M37" s="208">
        <f>+G37-I37+J37-L37+K37</f>
        <v>0</v>
      </c>
      <c r="N37" s="208"/>
      <c r="O37" s="210"/>
      <c r="P37" s="210"/>
      <c r="Q37" s="210"/>
      <c r="R37" s="210"/>
    </row>
    <row r="38" spans="1:22" s="157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0">
        <v>0</v>
      </c>
      <c r="H38" s="210"/>
      <c r="I38" s="208"/>
      <c r="J38" s="208"/>
      <c r="K38" s="208"/>
      <c r="L38" s="208"/>
      <c r="M38" s="210">
        <f>+G38-I38+J38-L38+K38</f>
        <v>0</v>
      </c>
      <c r="N38" s="208"/>
      <c r="O38" s="210"/>
      <c r="P38" s="210"/>
      <c r="Q38" s="210"/>
      <c r="R38" s="210"/>
      <c r="S38" s="58"/>
      <c r="T38" s="260"/>
      <c r="U38" s="264"/>
      <c r="V38" s="264"/>
    </row>
    <row r="39" spans="1:22" x14ac:dyDescent="0.2">
      <c r="A39" s="95"/>
      <c r="B39" s="95"/>
      <c r="C39" s="95"/>
      <c r="D39" s="95"/>
      <c r="E39" s="95"/>
      <c r="F39" s="22"/>
      <c r="G39" s="210"/>
      <c r="H39" s="210"/>
      <c r="I39" s="208"/>
      <c r="J39" s="208"/>
      <c r="K39" s="208"/>
      <c r="L39" s="208"/>
      <c r="M39" s="208"/>
      <c r="N39" s="208"/>
      <c r="O39" s="208"/>
      <c r="P39" s="208"/>
      <c r="Q39" s="208"/>
      <c r="R39" s="208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5">
        <f>+G41</f>
        <v>0</v>
      </c>
      <c r="H40" s="205"/>
      <c r="I40" s="205">
        <f>+I41</f>
        <v>0</v>
      </c>
      <c r="J40" s="205">
        <f>+J41</f>
        <v>0</v>
      </c>
      <c r="K40" s="205">
        <f>+K41</f>
        <v>0</v>
      </c>
      <c r="L40" s="205">
        <f>+L41</f>
        <v>0</v>
      </c>
      <c r="M40" s="207">
        <f>+G40-I40+J40+L40-K40</f>
        <v>0</v>
      </c>
      <c r="N40" s="206"/>
      <c r="O40" s="204">
        <f>+O41</f>
        <v>0</v>
      </c>
      <c r="P40" s="204">
        <f>+P41</f>
        <v>0</v>
      </c>
      <c r="Q40" s="204">
        <f>+Q41</f>
        <v>0</v>
      </c>
      <c r="R40" s="204">
        <f>+R41</f>
        <v>0</v>
      </c>
      <c r="T40" s="263"/>
    </row>
    <row r="41" spans="1:22" s="157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0">
        <v>0</v>
      </c>
      <c r="H41" s="210"/>
      <c r="I41" s="208"/>
      <c r="J41" s="208"/>
      <c r="K41" s="208">
        <v>0</v>
      </c>
      <c r="L41" s="208">
        <v>0</v>
      </c>
      <c r="M41" s="208">
        <f>+G41-I41+J41+L41-K41</f>
        <v>0</v>
      </c>
      <c r="N41" s="208"/>
      <c r="O41" s="210">
        <v>0</v>
      </c>
      <c r="P41" s="210">
        <v>0</v>
      </c>
      <c r="Q41" s="210"/>
      <c r="R41" s="210"/>
      <c r="S41" s="58"/>
      <c r="T41" s="260"/>
      <c r="U41" s="264"/>
      <c r="V41" s="264"/>
    </row>
    <row r="42" spans="1:22" ht="12" customHeight="1" x14ac:dyDescent="0.2">
      <c r="A42" s="95"/>
      <c r="B42" s="95"/>
      <c r="C42" s="95"/>
      <c r="D42" s="95"/>
      <c r="E42" s="95"/>
      <c r="F42" s="22"/>
      <c r="G42" s="210"/>
      <c r="H42" s="210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T42" s="263"/>
    </row>
    <row r="43" spans="1:22" s="157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5">
        <f>SUM(G45:G48)</f>
        <v>0</v>
      </c>
      <c r="H43" s="205"/>
      <c r="I43" s="205">
        <f>SUM(I45:I48)</f>
        <v>0</v>
      </c>
      <c r="J43" s="205">
        <f>SUM(J45:J48)</f>
        <v>0</v>
      </c>
      <c r="K43" s="205">
        <f>SUM(K45:K48)</f>
        <v>0</v>
      </c>
      <c r="L43" s="205">
        <f>SUM(L45:L48)</f>
        <v>0</v>
      </c>
      <c r="M43" s="207">
        <f>+G43-I43+J43-L43+K43</f>
        <v>0</v>
      </c>
      <c r="N43" s="206"/>
      <c r="O43" s="207">
        <f>SUM(O45:O48)</f>
        <v>0</v>
      </c>
      <c r="P43" s="207">
        <f>SUM(P45:P48)</f>
        <v>0</v>
      </c>
      <c r="Q43" s="207">
        <f>SUM(Q45:Q48)</f>
        <v>0</v>
      </c>
      <c r="R43" s="207">
        <f>SUM(R45:R48)</f>
        <v>0</v>
      </c>
      <c r="S43" s="58"/>
      <c r="T43" s="260"/>
      <c r="U43" s="264"/>
      <c r="V43" s="264"/>
    </row>
    <row r="44" spans="1:22" s="157" customFormat="1" ht="15" customHeight="1" x14ac:dyDescent="0.2">
      <c r="A44" s="33"/>
      <c r="B44" s="33"/>
      <c r="C44" s="33"/>
      <c r="D44" s="33"/>
      <c r="E44" s="33"/>
      <c r="F44" s="31"/>
      <c r="G44" s="205"/>
      <c r="H44" s="205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58"/>
      <c r="T44" s="260"/>
      <c r="U44" s="264"/>
      <c r="V44" s="264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0">
        <v>0</v>
      </c>
      <c r="H45" s="210"/>
      <c r="I45" s="211"/>
      <c r="J45" s="211"/>
      <c r="K45" s="211"/>
      <c r="L45" s="211"/>
      <c r="M45" s="208">
        <f>+G45-I45+J45-L45+K45</f>
        <v>0</v>
      </c>
      <c r="N45" s="211"/>
      <c r="O45" s="210"/>
      <c r="P45" s="210"/>
      <c r="Q45" s="210"/>
      <c r="R45" s="210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0">
        <v>0</v>
      </c>
      <c r="H46" s="205"/>
      <c r="I46" s="211">
        <v>0</v>
      </c>
      <c r="J46" s="211">
        <v>0</v>
      </c>
      <c r="K46" s="206"/>
      <c r="L46" s="206"/>
      <c r="M46" s="208">
        <f>+G46-I46+J46-L46+K46</f>
        <v>0</v>
      </c>
      <c r="N46" s="206"/>
      <c r="O46" s="210"/>
      <c r="P46" s="210"/>
      <c r="Q46" s="210"/>
      <c r="R46" s="210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0">
        <v>0</v>
      </c>
      <c r="H47" s="210"/>
      <c r="I47" s="204"/>
      <c r="J47" s="204"/>
      <c r="K47" s="204"/>
      <c r="L47" s="204"/>
      <c r="M47" s="208">
        <f>+G47-I47+J47-L47+K47</f>
        <v>0</v>
      </c>
      <c r="N47" s="204"/>
      <c r="O47" s="210"/>
      <c r="P47" s="210"/>
      <c r="Q47" s="210"/>
      <c r="R47" s="210"/>
    </row>
    <row r="48" spans="1:22" s="157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0">
        <v>0</v>
      </c>
      <c r="H48" s="210"/>
      <c r="I48" s="204"/>
      <c r="J48" s="204"/>
      <c r="K48" s="204"/>
      <c r="L48" s="204"/>
      <c r="M48" s="208">
        <f>+G48-I48+J48-L48+K48</f>
        <v>0</v>
      </c>
      <c r="N48" s="204"/>
      <c r="O48" s="210"/>
      <c r="P48" s="210"/>
      <c r="Q48" s="210"/>
      <c r="R48" s="210"/>
      <c r="S48" s="58"/>
      <c r="T48" s="260"/>
      <c r="U48" s="264"/>
      <c r="V48" s="264"/>
    </row>
    <row r="49" spans="1:22" x14ac:dyDescent="0.2">
      <c r="A49" s="70"/>
      <c r="B49" s="70"/>
      <c r="C49" s="70"/>
      <c r="D49" s="70"/>
      <c r="E49" s="70"/>
      <c r="F49" s="70"/>
      <c r="G49" s="210"/>
      <c r="H49" s="210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157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5">
        <f>+G52+G55</f>
        <v>219567850</v>
      </c>
      <c r="H50" s="205"/>
      <c r="I50" s="205">
        <f>+I52+I55</f>
        <v>88092457</v>
      </c>
      <c r="J50" s="205">
        <f>+J52+J55</f>
        <v>88092457</v>
      </c>
      <c r="K50" s="205">
        <f>+K52+K55</f>
        <v>0</v>
      </c>
      <c r="L50" s="205">
        <f>+L52+L55</f>
        <v>0</v>
      </c>
      <c r="M50" s="207">
        <f>+G50-I50+J50-L50+K50</f>
        <v>219567850</v>
      </c>
      <c r="N50" s="206"/>
      <c r="O50" s="204">
        <f>+O52+O55</f>
        <v>119344451</v>
      </c>
      <c r="P50" s="204">
        <f>+P52+P55</f>
        <v>119344451</v>
      </c>
      <c r="Q50" s="204">
        <f>+Q52+Q55</f>
        <v>119344451</v>
      </c>
      <c r="R50" s="204">
        <f>+R52+R55</f>
        <v>119344451</v>
      </c>
      <c r="S50" s="58"/>
      <c r="T50" s="260"/>
      <c r="U50" s="264"/>
      <c r="V50" s="264"/>
    </row>
    <row r="51" spans="1:22" x14ac:dyDescent="0.2">
      <c r="A51" s="33"/>
      <c r="B51" s="33"/>
      <c r="C51" s="33"/>
      <c r="D51" s="33"/>
      <c r="E51" s="33"/>
      <c r="F51" s="31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05">
        <f>+G53</f>
        <v>65000000</v>
      </c>
      <c r="H52" s="205"/>
      <c r="I52" s="205">
        <f>+I53</f>
        <v>0</v>
      </c>
      <c r="J52" s="205">
        <f>+J53</f>
        <v>0</v>
      </c>
      <c r="K52" s="205">
        <f>+K53</f>
        <v>0</v>
      </c>
      <c r="L52" s="205">
        <f>+L53</f>
        <v>0</v>
      </c>
      <c r="M52" s="207">
        <f>+G52-I52+J52-L52+K52</f>
        <v>65000000</v>
      </c>
      <c r="N52" s="206"/>
      <c r="O52" s="204">
        <f>+O53</f>
        <v>63061240</v>
      </c>
      <c r="P52" s="204">
        <f>+P53</f>
        <v>63061240</v>
      </c>
      <c r="Q52" s="204">
        <f>+Q53</f>
        <v>63061240</v>
      </c>
      <c r="R52" s="204">
        <f>+R53</f>
        <v>63061240</v>
      </c>
    </row>
    <row r="53" spans="1:22" s="157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0">
        <v>65000000</v>
      </c>
      <c r="H53" s="210"/>
      <c r="I53" s="157">
        <v>0</v>
      </c>
      <c r="J53" s="208">
        <v>0</v>
      </c>
      <c r="K53" s="208"/>
      <c r="L53" s="208"/>
      <c r="M53" s="208">
        <f>+G53-I53+J53-L53+K53</f>
        <v>65000000</v>
      </c>
      <c r="N53" s="208"/>
      <c r="O53" s="210">
        <v>63061240</v>
      </c>
      <c r="P53" s="210">
        <v>63061240</v>
      </c>
      <c r="Q53" s="210">
        <v>63061240</v>
      </c>
      <c r="R53" s="210">
        <v>63061240</v>
      </c>
      <c r="S53" s="58"/>
      <c r="T53" s="260"/>
      <c r="U53" s="264"/>
      <c r="V53" s="264"/>
    </row>
    <row r="54" spans="1:22" s="157" customFormat="1" x14ac:dyDescent="0.2">
      <c r="A54" s="95"/>
      <c r="B54" s="95"/>
      <c r="C54" s="95"/>
      <c r="D54" s="95"/>
      <c r="E54" s="95"/>
      <c r="F54" s="22"/>
      <c r="G54" s="210"/>
      <c r="H54" s="210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58"/>
      <c r="T54" s="260"/>
      <c r="U54" s="264"/>
      <c r="V54" s="264"/>
    </row>
    <row r="55" spans="1:22" s="157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5">
        <f>SUM(G56:G69)</f>
        <v>154567850</v>
      </c>
      <c r="H55" s="205"/>
      <c r="I55" s="205">
        <f>SUM(I56:I69)</f>
        <v>88092457</v>
      </c>
      <c r="J55" s="205">
        <f>SUM(J56:J69)</f>
        <v>88092457</v>
      </c>
      <c r="K55" s="205">
        <f>SUM(K56:K69)</f>
        <v>0</v>
      </c>
      <c r="L55" s="205">
        <f>SUM(L56:L69)</f>
        <v>0</v>
      </c>
      <c r="M55" s="207">
        <f>+G55-I55+J55-L55+K55</f>
        <v>154567850</v>
      </c>
      <c r="N55" s="206"/>
      <c r="O55" s="204">
        <f>SUM(O56:O69)</f>
        <v>56283211</v>
      </c>
      <c r="P55" s="204">
        <f>SUM(P56:P69)</f>
        <v>56283211</v>
      </c>
      <c r="Q55" s="204">
        <f>SUM(Q56:Q69)</f>
        <v>56283211</v>
      </c>
      <c r="R55" s="204">
        <f>SUM(R56:R69)</f>
        <v>56283211</v>
      </c>
      <c r="S55" s="58"/>
      <c r="T55" s="260"/>
      <c r="U55" s="264"/>
      <c r="V55" s="264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0">
        <v>0</v>
      </c>
      <c r="H56" s="210"/>
      <c r="I56" s="211">
        <v>0</v>
      </c>
      <c r="J56" s="211">
        <v>0</v>
      </c>
      <c r="K56" s="206"/>
      <c r="L56" s="206"/>
      <c r="M56" s="208">
        <f t="shared" ref="M56:M69" si="1">+G56-I56+J56-L56+K56</f>
        <v>0</v>
      </c>
      <c r="N56" s="206"/>
      <c r="O56" s="208">
        <v>0</v>
      </c>
      <c r="P56" s="208"/>
      <c r="Q56" s="208"/>
      <c r="R56" s="208"/>
      <c r="S56" s="58"/>
      <c r="T56" s="260"/>
      <c r="U56" s="264"/>
      <c r="V56" s="264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0">
        <v>0</v>
      </c>
      <c r="H57" s="210"/>
      <c r="I57" s="211"/>
      <c r="J57" s="211">
        <v>0</v>
      </c>
      <c r="K57" s="206"/>
      <c r="L57" s="206"/>
      <c r="M57" s="208">
        <f t="shared" si="1"/>
        <v>0</v>
      </c>
      <c r="N57" s="206"/>
      <c r="O57" s="210"/>
      <c r="P57" s="210"/>
      <c r="Q57" s="210"/>
      <c r="R57" s="210"/>
      <c r="S57" s="58"/>
      <c r="T57" s="260"/>
      <c r="U57" s="264"/>
      <c r="V57" s="264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0">
        <v>0</v>
      </c>
      <c r="H58" s="210"/>
      <c r="I58" s="211">
        <v>0</v>
      </c>
      <c r="J58" s="211">
        <v>0</v>
      </c>
      <c r="K58" s="206"/>
      <c r="L58" s="206"/>
      <c r="M58" s="208">
        <f t="shared" si="1"/>
        <v>0</v>
      </c>
      <c r="N58" s="206"/>
      <c r="O58" s="208"/>
      <c r="P58" s="208"/>
      <c r="Q58" s="208"/>
      <c r="R58" s="208"/>
      <c r="S58" s="58"/>
      <c r="T58" s="260"/>
      <c r="U58" s="264"/>
      <c r="V58" s="264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0">
        <v>0</v>
      </c>
      <c r="H59" s="210"/>
      <c r="I59" s="211">
        <v>0</v>
      </c>
      <c r="J59" s="211">
        <v>0</v>
      </c>
      <c r="K59" s="206"/>
      <c r="L59" s="206"/>
      <c r="M59" s="208">
        <f t="shared" si="1"/>
        <v>0</v>
      </c>
      <c r="N59" s="206"/>
      <c r="O59" s="266"/>
      <c r="P59" s="266"/>
      <c r="Q59" s="266"/>
      <c r="R59" s="266"/>
      <c r="S59" s="58"/>
      <c r="T59" s="260"/>
      <c r="U59" s="264"/>
      <c r="V59" s="264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0">
        <v>0</v>
      </c>
      <c r="H60" s="210"/>
      <c r="I60" s="206"/>
      <c r="J60" s="206"/>
      <c r="K60" s="206"/>
      <c r="L60" s="206"/>
      <c r="M60" s="208">
        <f t="shared" si="1"/>
        <v>0</v>
      </c>
      <c r="N60" s="206"/>
      <c r="O60" s="210"/>
      <c r="P60" s="210"/>
      <c r="Q60" s="210"/>
      <c r="R60" s="210"/>
      <c r="S60" s="58"/>
      <c r="T60" s="260"/>
      <c r="U60" s="265"/>
      <c r="V60" s="264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0">
        <v>0</v>
      </c>
      <c r="H61" s="210"/>
      <c r="I61" s="206"/>
      <c r="J61" s="206"/>
      <c r="K61" s="206"/>
      <c r="L61" s="206"/>
      <c r="M61" s="208">
        <f t="shared" si="1"/>
        <v>0</v>
      </c>
      <c r="N61" s="206"/>
      <c r="O61" s="210"/>
      <c r="P61" s="210"/>
      <c r="Q61" s="210"/>
      <c r="R61" s="210"/>
      <c r="S61" s="58"/>
      <c r="T61" s="260"/>
      <c r="U61" s="264"/>
      <c r="V61" s="264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0">
        <v>0</v>
      </c>
      <c r="H62" s="210"/>
      <c r="I62" s="206"/>
      <c r="J62" s="206"/>
      <c r="K62" s="206"/>
      <c r="L62" s="206"/>
      <c r="M62" s="208">
        <f t="shared" si="1"/>
        <v>0</v>
      </c>
      <c r="N62" s="206"/>
      <c r="O62" s="210"/>
      <c r="P62" s="210"/>
      <c r="Q62" s="210"/>
      <c r="R62" s="210"/>
      <c r="S62" s="58"/>
      <c r="T62" s="260"/>
      <c r="U62" s="264"/>
      <c r="V62" s="264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0">
        <v>0</v>
      </c>
      <c r="H63" s="210"/>
      <c r="I63" s="211">
        <v>0</v>
      </c>
      <c r="J63" s="211">
        <v>88092457</v>
      </c>
      <c r="K63" s="206"/>
      <c r="L63" s="206"/>
      <c r="M63" s="208">
        <f t="shared" si="1"/>
        <v>88092457</v>
      </c>
      <c r="N63" s="206"/>
      <c r="O63" s="210">
        <v>56283211</v>
      </c>
      <c r="P63" s="210">
        <v>56283211</v>
      </c>
      <c r="Q63" s="210">
        <v>56283211</v>
      </c>
      <c r="R63" s="210">
        <v>56283211</v>
      </c>
      <c r="U63" s="307"/>
      <c r="V63" s="308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0">
        <v>0</v>
      </c>
      <c r="H64" s="210"/>
      <c r="I64" s="211">
        <v>0</v>
      </c>
      <c r="J64" s="211">
        <v>0</v>
      </c>
      <c r="K64" s="206"/>
      <c r="L64" s="206"/>
      <c r="M64" s="208">
        <f t="shared" si="1"/>
        <v>0</v>
      </c>
      <c r="N64" s="206"/>
      <c r="O64" s="208"/>
      <c r="P64" s="208"/>
      <c r="Q64" s="208"/>
      <c r="R64" s="208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0">
        <v>0</v>
      </c>
      <c r="H65" s="210"/>
      <c r="I65" s="206"/>
      <c r="J65" s="206"/>
      <c r="K65" s="206"/>
      <c r="L65" s="206"/>
      <c r="M65" s="208">
        <f t="shared" si="1"/>
        <v>0</v>
      </c>
      <c r="N65" s="206"/>
      <c r="O65" s="210"/>
      <c r="P65" s="210"/>
      <c r="Q65" s="210"/>
      <c r="R65" s="210"/>
      <c r="S65" s="58"/>
      <c r="T65" s="260"/>
      <c r="U65" s="264"/>
      <c r="V65" s="264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0">
        <v>0</v>
      </c>
      <c r="H66" s="210"/>
      <c r="I66" s="206"/>
      <c r="J66" s="206"/>
      <c r="K66" s="206"/>
      <c r="L66" s="206"/>
      <c r="M66" s="208">
        <f t="shared" si="1"/>
        <v>0</v>
      </c>
      <c r="N66" s="206"/>
      <c r="O66" s="210"/>
      <c r="P66" s="210"/>
      <c r="Q66" s="210"/>
      <c r="R66" s="210"/>
      <c r="S66" s="58"/>
      <c r="T66" s="260"/>
      <c r="U66" s="264"/>
      <c r="V66" s="264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0">
        <v>0</v>
      </c>
      <c r="H67" s="210"/>
      <c r="I67" s="206"/>
      <c r="J67" s="206"/>
      <c r="K67" s="206"/>
      <c r="L67" s="206"/>
      <c r="M67" s="208">
        <f t="shared" si="1"/>
        <v>0</v>
      </c>
      <c r="N67" s="206"/>
      <c r="O67" s="270"/>
      <c r="P67" s="270"/>
      <c r="Q67" s="270"/>
      <c r="R67" s="270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0">
        <v>0</v>
      </c>
      <c r="H68" s="210"/>
      <c r="I68" s="206"/>
      <c r="J68" s="211"/>
      <c r="K68" s="206"/>
      <c r="L68" s="206"/>
      <c r="M68" s="208">
        <f t="shared" si="1"/>
        <v>0</v>
      </c>
      <c r="N68" s="207"/>
      <c r="O68" s="210"/>
      <c r="P68" s="210"/>
      <c r="Q68" s="210"/>
      <c r="R68" s="210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0">
        <v>154567850</v>
      </c>
      <c r="H69" s="210"/>
      <c r="I69" s="150">
        <v>88092457</v>
      </c>
      <c r="J69" s="206">
        <v>0</v>
      </c>
      <c r="K69" s="208">
        <v>0</v>
      </c>
      <c r="L69" s="208"/>
      <c r="M69" s="208">
        <f t="shared" si="1"/>
        <v>66475393</v>
      </c>
      <c r="N69" s="208"/>
      <c r="O69" s="210"/>
      <c r="P69" s="210"/>
      <c r="Q69" s="210"/>
      <c r="R69" s="210"/>
    </row>
    <row r="70" spans="1:22" ht="15" customHeight="1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72</v>
      </c>
      <c r="G71" s="212">
        <f>+G72+G73+G74</f>
        <v>1060080486</v>
      </c>
      <c r="H71" s="210"/>
      <c r="I71" s="212">
        <f>+I72+I73</f>
        <v>0</v>
      </c>
      <c r="J71" s="212">
        <f>+J72+J73</f>
        <v>0</v>
      </c>
      <c r="K71" s="212">
        <f>+K72+K73+K74</f>
        <v>0</v>
      </c>
      <c r="L71" s="212">
        <f>+L72+L73</f>
        <v>0</v>
      </c>
      <c r="M71" s="207">
        <f>+G71-I71+J71-L71-K71</f>
        <v>1060080486</v>
      </c>
      <c r="N71" s="210"/>
      <c r="O71" s="212">
        <f>+O72+O73</f>
        <v>0</v>
      </c>
      <c r="P71" s="212">
        <f>+P72+P73</f>
        <v>0</v>
      </c>
      <c r="Q71" s="212">
        <f>+Q72+Q73</f>
        <v>0</v>
      </c>
      <c r="R71" s="212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73</v>
      </c>
      <c r="G72" s="210">
        <v>27000000</v>
      </c>
      <c r="H72" s="210"/>
      <c r="I72" s="210"/>
      <c r="J72" s="210"/>
      <c r="K72" s="210"/>
      <c r="L72" s="210"/>
      <c r="M72" s="208">
        <f>+G72-I72+J72-L72+K72</f>
        <v>27000000</v>
      </c>
      <c r="N72" s="210"/>
      <c r="O72" s="210">
        <v>0</v>
      </c>
      <c r="P72" s="210">
        <v>0</v>
      </c>
      <c r="Q72" s="210">
        <v>0</v>
      </c>
      <c r="R72" s="210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74</v>
      </c>
      <c r="G73" s="210">
        <v>209000000</v>
      </c>
      <c r="H73" s="210"/>
      <c r="I73" s="210"/>
      <c r="J73" s="210"/>
      <c r="K73" s="210"/>
      <c r="L73" s="210"/>
      <c r="M73" s="208">
        <f>+G73-I73+J73-L73+K73</f>
        <v>209000000</v>
      </c>
      <c r="N73" s="210"/>
      <c r="O73" s="210">
        <v>0</v>
      </c>
      <c r="P73" s="210">
        <v>0</v>
      </c>
      <c r="Q73" s="210">
        <v>0</v>
      </c>
      <c r="R73" s="210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88</v>
      </c>
      <c r="G74" s="210">
        <v>824080486</v>
      </c>
      <c r="H74" s="210"/>
      <c r="I74" s="210"/>
      <c r="J74" s="210"/>
      <c r="K74" s="210">
        <v>0</v>
      </c>
      <c r="L74" s="210"/>
      <c r="M74" s="208">
        <f>+G74-I74+J74-L74-K74</f>
        <v>824080486</v>
      </c>
      <c r="N74" s="210"/>
      <c r="O74" s="210"/>
      <c r="P74" s="210"/>
      <c r="Q74" s="210"/>
      <c r="R74" s="210"/>
    </row>
    <row r="75" spans="1:22" ht="15" customHeight="1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22" ht="15" customHeight="1" x14ac:dyDescent="0.2">
      <c r="A76" s="210"/>
      <c r="B76" s="210"/>
      <c r="C76" s="210"/>
      <c r="D76" s="210"/>
      <c r="E76" s="210"/>
      <c r="F76" s="213" t="s">
        <v>75</v>
      </c>
      <c r="G76" s="205">
        <f>SUM(G78:G84)</f>
        <v>12748951691</v>
      </c>
      <c r="H76" s="210"/>
      <c r="I76" s="205">
        <f>SUM(I78:I80)</f>
        <v>0</v>
      </c>
      <c r="J76" s="205">
        <f>SUM(J78:J80)</f>
        <v>0</v>
      </c>
      <c r="K76" s="205">
        <f>SUM(K78:K84)</f>
        <v>0</v>
      </c>
      <c r="L76" s="205">
        <f>SUM(L78:L80)</f>
        <v>0</v>
      </c>
      <c r="M76" s="205">
        <f>+G76-I76+J76+L76-K76</f>
        <v>12748951691</v>
      </c>
      <c r="N76" s="210"/>
      <c r="O76" s="204">
        <f>SUM(O78:O84)</f>
        <v>11018744780</v>
      </c>
      <c r="P76" s="204">
        <f t="shared" ref="P76:R76" si="2">SUM(P78:P84)</f>
        <v>9769866940</v>
      </c>
      <c r="Q76" s="204">
        <f t="shared" si="2"/>
        <v>3977444818</v>
      </c>
      <c r="R76" s="204">
        <f t="shared" si="2"/>
        <v>3977444818</v>
      </c>
    </row>
    <row r="77" spans="1:22" ht="15" customHeight="1" x14ac:dyDescent="0.2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</row>
    <row r="78" spans="1:22" ht="40.5" customHeight="1" x14ac:dyDescent="0.2">
      <c r="A78" s="285">
        <v>1304</v>
      </c>
      <c r="B78" s="285">
        <v>1000</v>
      </c>
      <c r="C78" s="285">
        <v>1</v>
      </c>
      <c r="D78" s="210"/>
      <c r="E78" s="210">
        <v>20</v>
      </c>
      <c r="F78" s="215" t="s">
        <v>86</v>
      </c>
      <c r="G78" s="210">
        <v>4611955613</v>
      </c>
      <c r="H78" s="210"/>
      <c r="I78" s="210"/>
      <c r="J78" s="210"/>
      <c r="K78" s="210">
        <v>0</v>
      </c>
      <c r="L78" s="210">
        <v>0</v>
      </c>
      <c r="M78" s="208">
        <f>+G78-I78+J78+L78-K78</f>
        <v>4611955613</v>
      </c>
      <c r="N78" s="210"/>
      <c r="O78" s="97">
        <v>3814470121</v>
      </c>
      <c r="P78" s="97">
        <v>3301269504</v>
      </c>
      <c r="Q78" s="97">
        <v>1745887720</v>
      </c>
      <c r="R78" s="97">
        <v>1745887720</v>
      </c>
    </row>
    <row r="79" spans="1:22" ht="36" customHeight="1" x14ac:dyDescent="0.2">
      <c r="A79" s="285">
        <v>1304</v>
      </c>
      <c r="B79" s="285">
        <v>1000</v>
      </c>
      <c r="C79" s="285" t="s">
        <v>100</v>
      </c>
      <c r="D79" s="210"/>
      <c r="E79" s="210">
        <v>20</v>
      </c>
      <c r="F79" s="215" t="s">
        <v>91</v>
      </c>
      <c r="G79" s="210">
        <v>1430575857</v>
      </c>
      <c r="H79" s="210"/>
      <c r="I79" s="210"/>
      <c r="J79" s="210"/>
      <c r="K79" s="210">
        <v>0</v>
      </c>
      <c r="L79" s="210">
        <v>0</v>
      </c>
      <c r="M79" s="208">
        <f>+G79-I79+J79+L79-K79</f>
        <v>1430575857</v>
      </c>
      <c r="N79" s="210"/>
      <c r="O79" s="97">
        <v>1355666634</v>
      </c>
      <c r="P79" s="97">
        <v>1264553909</v>
      </c>
      <c r="Q79" s="97">
        <v>742553963</v>
      </c>
      <c r="R79" s="97">
        <v>742553963</v>
      </c>
    </row>
    <row r="80" spans="1:22" ht="44.25" customHeight="1" x14ac:dyDescent="0.2">
      <c r="A80" s="285">
        <v>1304</v>
      </c>
      <c r="B80" s="285">
        <v>1000</v>
      </c>
      <c r="C80" s="285" t="s">
        <v>101</v>
      </c>
      <c r="D80" s="210"/>
      <c r="E80" s="210">
        <v>20</v>
      </c>
      <c r="F80" s="215" t="s">
        <v>90</v>
      </c>
      <c r="G80" s="210">
        <v>1273080000</v>
      </c>
      <c r="H80" s="210"/>
      <c r="I80" s="210"/>
      <c r="J80" s="210"/>
      <c r="K80" s="210">
        <v>0</v>
      </c>
      <c r="L80" s="210">
        <v>0</v>
      </c>
      <c r="M80" s="208">
        <f>+G80-I80+J80+L80-K80</f>
        <v>1273080000</v>
      </c>
      <c r="N80" s="210"/>
      <c r="O80" s="97">
        <v>822906400</v>
      </c>
      <c r="P80" s="97">
        <v>806300000</v>
      </c>
      <c r="Q80" s="97">
        <v>52174115</v>
      </c>
      <c r="R80" s="97">
        <v>52174115</v>
      </c>
    </row>
    <row r="81" spans="1:18" ht="44.25" customHeight="1" x14ac:dyDescent="0.2">
      <c r="A81" s="285">
        <v>1399</v>
      </c>
      <c r="B81" s="214">
        <v>1000</v>
      </c>
      <c r="C81" s="210">
        <v>1</v>
      </c>
      <c r="D81" s="210"/>
      <c r="E81" s="210">
        <v>20</v>
      </c>
      <c r="F81" s="215" t="s">
        <v>81</v>
      </c>
      <c r="G81" s="210">
        <v>142188954</v>
      </c>
      <c r="H81" s="210"/>
      <c r="I81" s="210"/>
      <c r="J81" s="210"/>
      <c r="K81" s="210">
        <v>0</v>
      </c>
      <c r="L81" s="210"/>
      <c r="M81" s="208">
        <f>+G81-I81+J81+L81-K81</f>
        <v>142188954</v>
      </c>
      <c r="N81" s="276"/>
      <c r="O81" s="97">
        <v>117202143</v>
      </c>
      <c r="P81" s="97">
        <v>105238807</v>
      </c>
      <c r="Q81" s="97">
        <v>44594223</v>
      </c>
      <c r="R81" s="97">
        <v>44594223</v>
      </c>
    </row>
    <row r="82" spans="1:18" ht="48.75" customHeight="1" x14ac:dyDescent="0.2">
      <c r="A82" s="285">
        <v>1399</v>
      </c>
      <c r="B82" s="214">
        <v>1000</v>
      </c>
      <c r="C82" s="210">
        <v>2</v>
      </c>
      <c r="D82" s="210"/>
      <c r="E82" s="210">
        <v>20</v>
      </c>
      <c r="F82" s="277" t="s">
        <v>89</v>
      </c>
      <c r="G82" s="210">
        <v>2646000000</v>
      </c>
      <c r="H82" s="210"/>
      <c r="I82" s="210"/>
      <c r="J82" s="210"/>
      <c r="K82" s="210">
        <v>0</v>
      </c>
      <c r="L82" s="210"/>
      <c r="M82" s="208">
        <f>+G82-I82+J82-L82+K82</f>
        <v>2646000000</v>
      </c>
      <c r="N82" s="276"/>
      <c r="O82" s="97">
        <v>2566424181</v>
      </c>
      <c r="P82" s="97">
        <v>2566424181</v>
      </c>
      <c r="Q82" s="97">
        <v>247657857</v>
      </c>
      <c r="R82" s="97">
        <v>247657857</v>
      </c>
    </row>
    <row r="83" spans="1:18" ht="39" customHeight="1" thickBot="1" x14ac:dyDescent="0.25">
      <c r="A83" s="285">
        <v>1399</v>
      </c>
      <c r="B83" s="214">
        <v>1000</v>
      </c>
      <c r="C83" s="210">
        <v>3</v>
      </c>
      <c r="D83" s="210"/>
      <c r="E83" s="210">
        <v>20</v>
      </c>
      <c r="F83" s="215" t="s">
        <v>95</v>
      </c>
      <c r="G83" s="210">
        <v>2645151267</v>
      </c>
      <c r="H83" s="210"/>
      <c r="I83" s="210"/>
      <c r="J83" s="210"/>
      <c r="K83" s="210">
        <v>0</v>
      </c>
      <c r="L83" s="210"/>
      <c r="M83" s="208">
        <f>+G83-I83+J83+L83-K83</f>
        <v>2645151267</v>
      </c>
      <c r="N83" s="210"/>
      <c r="O83" s="97">
        <v>2342075301</v>
      </c>
      <c r="P83" s="97">
        <v>1726080539</v>
      </c>
      <c r="Q83" s="97">
        <v>1144576940</v>
      </c>
      <c r="R83" s="97">
        <v>1144576940</v>
      </c>
    </row>
    <row r="84" spans="1:18" ht="6.75" hidden="1" customHeight="1" thickBot="1" x14ac:dyDescent="0.25">
      <c r="A84" s="285"/>
      <c r="B84" s="214"/>
      <c r="C84" s="210"/>
      <c r="D84" s="210"/>
      <c r="E84" s="210"/>
      <c r="F84" s="277"/>
      <c r="G84" s="210"/>
      <c r="H84" s="210"/>
      <c r="I84" s="210"/>
      <c r="J84" s="210"/>
      <c r="K84" s="210"/>
      <c r="L84" s="210"/>
      <c r="M84" s="208"/>
      <c r="N84" s="276"/>
      <c r="O84" s="210"/>
      <c r="P84" s="210"/>
      <c r="Q84" s="210"/>
      <c r="R84" s="210"/>
    </row>
    <row r="85" spans="1:18" ht="42" customHeight="1" x14ac:dyDescent="0.2">
      <c r="A85" s="107"/>
      <c r="B85" s="73"/>
      <c r="C85" s="73"/>
      <c r="D85" s="73"/>
      <c r="E85" s="73"/>
      <c r="F85" s="73"/>
      <c r="G85" s="216"/>
      <c r="H85" s="216"/>
      <c r="I85" s="217"/>
      <c r="J85" s="217"/>
      <c r="K85" s="217"/>
      <c r="L85" s="217"/>
      <c r="M85" s="218"/>
      <c r="N85" s="218"/>
      <c r="O85" s="219"/>
      <c r="P85" s="219"/>
      <c r="Q85" s="219"/>
      <c r="R85" s="220"/>
    </row>
    <row r="86" spans="1:18" x14ac:dyDescent="0.2">
      <c r="A86" s="158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59"/>
      <c r="P86" s="159"/>
      <c r="Q86" s="159"/>
      <c r="R86" s="160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59"/>
      <c r="P87" s="161"/>
      <c r="Q87" s="159"/>
      <c r="R87" s="160"/>
    </row>
    <row r="88" spans="1:18" x14ac:dyDescent="0.2">
      <c r="A88" s="158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59"/>
      <c r="P88" s="162"/>
      <c r="Q88" s="159"/>
      <c r="R88" s="160"/>
    </row>
    <row r="89" spans="1:18" ht="12.75" thickBot="1" x14ac:dyDescent="0.25">
      <c r="A89" s="163"/>
      <c r="B89" s="164"/>
      <c r="C89" s="164"/>
      <c r="D89" s="164"/>
      <c r="E89" s="123"/>
      <c r="F89" s="164"/>
      <c r="G89" s="121"/>
      <c r="H89" s="121"/>
      <c r="I89" s="122"/>
      <c r="J89" s="122"/>
      <c r="K89" s="122"/>
      <c r="L89" s="122"/>
      <c r="M89" s="123" t="s">
        <v>84</v>
      </c>
      <c r="N89" s="123"/>
      <c r="O89" s="165"/>
      <c r="P89" s="165"/>
      <c r="Q89" s="165"/>
      <c r="R89" s="166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B1" zoomScaleNormal="100" workbookViewId="0">
      <selection activeCell="R23" sqref="R23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7" bestFit="1" customWidth="1"/>
    <col min="8" max="8" width="1.7109375" style="168" customWidth="1"/>
    <col min="9" max="9" width="13.7109375" style="150" customWidth="1"/>
    <col min="10" max="10" width="12.7109375" style="150" customWidth="1"/>
    <col min="11" max="11" width="14.7109375" style="150" customWidth="1"/>
    <col min="12" max="12" width="9.5703125" style="150" customWidth="1"/>
    <col min="13" max="13" width="18.28515625" style="150" customWidth="1"/>
    <col min="14" max="14" width="1.7109375" style="169" customWidth="1"/>
    <col min="15" max="16" width="15.140625" style="150" customWidth="1"/>
    <col min="17" max="17" width="15.42578125" style="150" customWidth="1"/>
    <col min="18" max="18" width="15" style="150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25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5" x14ac:dyDescent="0.2">
      <c r="A3" s="310" t="s">
        <v>64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171"/>
    </row>
    <row r="4" spans="1:25" ht="12.75" thickBot="1" x14ac:dyDescent="0.25">
      <c r="A4" s="75"/>
      <c r="B4" s="75"/>
      <c r="C4" s="75"/>
      <c r="D4" s="75"/>
      <c r="E4" s="75"/>
      <c r="F4" s="67"/>
      <c r="G4" s="193"/>
      <c r="H4" s="188"/>
      <c r="I4" s="189"/>
      <c r="J4" s="189"/>
      <c r="K4" s="190"/>
      <c r="L4" s="190"/>
      <c r="M4" s="189"/>
      <c r="N4" s="191"/>
      <c r="O4" s="189"/>
      <c r="P4" s="189"/>
      <c r="Q4" s="189"/>
      <c r="R4" s="226"/>
      <c r="S4" s="76"/>
      <c r="T4" s="76"/>
    </row>
    <row r="5" spans="1:25" s="156" customFormat="1" ht="12.7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21" t="s">
        <v>8</v>
      </c>
      <c r="G5" s="316" t="s">
        <v>9</v>
      </c>
      <c r="H5" s="194"/>
      <c r="I5" s="318" t="s">
        <v>10</v>
      </c>
      <c r="J5" s="319"/>
      <c r="K5" s="319"/>
      <c r="L5" s="320"/>
      <c r="M5" s="316" t="s">
        <v>13</v>
      </c>
      <c r="N5" s="195"/>
      <c r="O5" s="316" t="str">
        <f>+'REC20'!O5:R5</f>
        <v>EJECUCION ACUMULADA SEPTIEMBRE DE 2017</v>
      </c>
      <c r="P5" s="316"/>
      <c r="Q5" s="316"/>
      <c r="R5" s="316"/>
      <c r="S5" s="155"/>
      <c r="T5" s="155"/>
      <c r="U5" s="58"/>
      <c r="V5" s="155"/>
    </row>
    <row r="6" spans="1:25" s="156" customFormat="1" ht="24.75" thickBot="1" x14ac:dyDescent="0.25">
      <c r="A6" s="312"/>
      <c r="B6" s="312"/>
      <c r="C6" s="312"/>
      <c r="D6" s="312"/>
      <c r="E6" s="312"/>
      <c r="F6" s="322"/>
      <c r="G6" s="317"/>
      <c r="H6" s="194"/>
      <c r="I6" s="196" t="s">
        <v>14</v>
      </c>
      <c r="J6" s="197" t="s">
        <v>15</v>
      </c>
      <c r="K6" s="198" t="s">
        <v>11</v>
      </c>
      <c r="L6" s="198" t="s">
        <v>12</v>
      </c>
      <c r="M6" s="317"/>
      <c r="N6" s="195"/>
      <c r="O6" s="199" t="s">
        <v>16</v>
      </c>
      <c r="P6" s="199" t="s">
        <v>17</v>
      </c>
      <c r="Q6" s="199" t="s">
        <v>18</v>
      </c>
      <c r="R6" s="199" t="s">
        <v>19</v>
      </c>
      <c r="S6" s="155"/>
      <c r="T6" s="155"/>
      <c r="U6" s="155"/>
      <c r="V6" s="155"/>
    </row>
    <row r="7" spans="1:25" x14ac:dyDescent="0.2">
      <c r="A7" s="68"/>
      <c r="B7" s="68"/>
      <c r="C7" s="68"/>
      <c r="D7" s="68"/>
      <c r="E7" s="68"/>
      <c r="F7" s="227"/>
      <c r="G7" s="228"/>
      <c r="H7" s="202"/>
      <c r="I7" s="203"/>
      <c r="J7" s="203"/>
      <c r="K7" s="203"/>
      <c r="L7" s="203"/>
      <c r="M7" s="203"/>
      <c r="N7" s="204"/>
      <c r="O7" s="203"/>
      <c r="P7" s="203"/>
      <c r="Q7" s="229"/>
      <c r="R7" s="229"/>
      <c r="U7" s="171"/>
      <c r="V7" s="172"/>
    </row>
    <row r="8" spans="1:25" x14ac:dyDescent="0.2">
      <c r="A8" s="33">
        <v>1</v>
      </c>
      <c r="B8" s="70"/>
      <c r="C8" s="70"/>
      <c r="D8" s="70"/>
      <c r="E8" s="70"/>
      <c r="F8" s="230" t="s">
        <v>20</v>
      </c>
      <c r="G8" s="231">
        <f>+G10+G48</f>
        <v>10531445765</v>
      </c>
      <c r="H8" s="202"/>
      <c r="I8" s="231">
        <f>+I10+I48</f>
        <v>54808053</v>
      </c>
      <c r="J8" s="231">
        <f>+J10+J48</f>
        <v>54808053</v>
      </c>
      <c r="K8" s="231">
        <f>+K10+K48</f>
        <v>0</v>
      </c>
      <c r="L8" s="231">
        <f>+L10+L48</f>
        <v>0</v>
      </c>
      <c r="M8" s="231">
        <f>+G8+I8-J8</f>
        <v>10531445765</v>
      </c>
      <c r="N8" s="204"/>
      <c r="O8" s="204">
        <f>+O10+O48</f>
        <v>6551208069</v>
      </c>
      <c r="P8" s="204">
        <f>+P10+P48</f>
        <v>5690508796</v>
      </c>
      <c r="Q8" s="204">
        <f>+Q10+Q48</f>
        <v>5192217703</v>
      </c>
      <c r="R8" s="204">
        <f>+R10+R48</f>
        <v>5192217703</v>
      </c>
      <c r="W8" s="58"/>
      <c r="X8" s="58"/>
    </row>
    <row r="9" spans="1:25" x14ac:dyDescent="0.2">
      <c r="A9" s="70"/>
      <c r="B9" s="70"/>
      <c r="C9" s="70"/>
      <c r="D9" s="70"/>
      <c r="E9" s="70"/>
      <c r="F9" s="232"/>
      <c r="G9" s="231"/>
      <c r="H9" s="202"/>
      <c r="I9" s="204"/>
      <c r="J9" s="204"/>
      <c r="K9" s="204"/>
      <c r="L9" s="204"/>
      <c r="M9" s="231"/>
      <c r="N9" s="204"/>
      <c r="O9" s="204"/>
      <c r="P9" s="204"/>
      <c r="Q9" s="204"/>
      <c r="R9" s="204"/>
      <c r="W9" s="58"/>
      <c r="X9" s="58"/>
      <c r="Y9" s="58"/>
    </row>
    <row r="10" spans="1:25" s="157" customFormat="1" x14ac:dyDescent="0.2">
      <c r="A10" s="33">
        <v>1</v>
      </c>
      <c r="B10" s="33">
        <v>0</v>
      </c>
      <c r="C10" s="33"/>
      <c r="D10" s="33"/>
      <c r="E10" s="33"/>
      <c r="F10" s="233" t="s">
        <v>21</v>
      </c>
      <c r="G10" s="234">
        <f>+G12+G39+G42</f>
        <v>8789566615</v>
      </c>
      <c r="H10" s="205"/>
      <c r="I10" s="234">
        <f>+I12+I39+I42</f>
        <v>44269578</v>
      </c>
      <c r="J10" s="234">
        <f>+J12+J39+J42</f>
        <v>44269578</v>
      </c>
      <c r="K10" s="234">
        <f>+K12+K39+K42</f>
        <v>0</v>
      </c>
      <c r="L10" s="234">
        <f>+L12+L39+L42</f>
        <v>0</v>
      </c>
      <c r="M10" s="231">
        <f>+G10+I10-J10</f>
        <v>8789566615</v>
      </c>
      <c r="N10" s="207"/>
      <c r="O10" s="206">
        <f>+O12+O39+O42</f>
        <v>5085529782</v>
      </c>
      <c r="P10" s="206">
        <f>+P12+P39+P42</f>
        <v>4328050804</v>
      </c>
      <c r="Q10" s="206">
        <f>+Q12+Q39+Q42</f>
        <v>4190031958</v>
      </c>
      <c r="R10" s="206">
        <f>+R12+R39+R42</f>
        <v>4190031958</v>
      </c>
      <c r="S10" s="59"/>
      <c r="T10" s="174"/>
      <c r="U10" s="155"/>
      <c r="V10" s="59"/>
      <c r="W10" s="175"/>
      <c r="X10" s="175"/>
    </row>
    <row r="11" spans="1:25" x14ac:dyDescent="0.2">
      <c r="A11" s="95"/>
      <c r="B11" s="95"/>
      <c r="C11" s="95"/>
      <c r="D11" s="95"/>
      <c r="E11" s="95"/>
      <c r="F11" s="233"/>
      <c r="G11" s="234"/>
      <c r="H11" s="205"/>
      <c r="I11" s="208"/>
      <c r="J11" s="208"/>
      <c r="K11" s="208"/>
      <c r="L11" s="208"/>
      <c r="M11" s="234"/>
      <c r="N11" s="208"/>
      <c r="O11" s="208"/>
      <c r="P11" s="208"/>
      <c r="Q11" s="208"/>
      <c r="R11" s="208"/>
    </row>
    <row r="12" spans="1:25" s="157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3" t="s">
        <v>22</v>
      </c>
      <c r="G12" s="234">
        <f>+G14+G19+G23++G35+G33</f>
        <v>7086666380</v>
      </c>
      <c r="H12" s="205"/>
      <c r="I12" s="234">
        <f>+I14+I19+I23+I35+I39</f>
        <v>44269578</v>
      </c>
      <c r="J12" s="234">
        <f>+J14+J19+J23+J35</f>
        <v>44269578</v>
      </c>
      <c r="K12" s="234">
        <f>+K14+K19+K23++K35+K39+K42</f>
        <v>0</v>
      </c>
      <c r="L12" s="234">
        <f>+L14+L19+L23++L35+L39+L42</f>
        <v>0</v>
      </c>
      <c r="M12" s="234">
        <f>+G12+I12-J12</f>
        <v>7086666380</v>
      </c>
      <c r="N12" s="206"/>
      <c r="O12" s="206">
        <f>+O14+O19+O23++O35</f>
        <v>3857916240</v>
      </c>
      <c r="P12" s="206">
        <f>+P14+P19+P23++P35</f>
        <v>3100437262</v>
      </c>
      <c r="Q12" s="206">
        <f>+Q14+Q19+Q23++Q35</f>
        <v>3095412283</v>
      </c>
      <c r="R12" s="206">
        <f>+R14+R19+R23++R35</f>
        <v>3095412283</v>
      </c>
      <c r="S12" s="59"/>
      <c r="T12" s="59"/>
      <c r="U12" s="59"/>
      <c r="V12" s="59"/>
    </row>
    <row r="13" spans="1:25" s="157" customFormat="1" x14ac:dyDescent="0.2">
      <c r="A13" s="33"/>
      <c r="B13" s="33"/>
      <c r="C13" s="33"/>
      <c r="D13" s="33"/>
      <c r="E13" s="33"/>
      <c r="F13" s="233"/>
      <c r="G13" s="234"/>
      <c r="H13" s="205"/>
      <c r="I13" s="206"/>
      <c r="J13" s="206"/>
      <c r="K13" s="206"/>
      <c r="L13" s="206"/>
      <c r="M13" s="234"/>
      <c r="N13" s="206"/>
      <c r="O13" s="206"/>
      <c r="P13" s="206"/>
      <c r="Q13" s="206"/>
      <c r="R13" s="206"/>
      <c r="S13" s="59"/>
      <c r="T13" s="59"/>
      <c r="U13" s="59"/>
      <c r="V13" s="59"/>
    </row>
    <row r="14" spans="1:25" s="157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3" t="s">
        <v>23</v>
      </c>
      <c r="G14" s="234">
        <f>SUM(G15:G17)</f>
        <v>3347521992</v>
      </c>
      <c r="H14" s="205"/>
      <c r="I14" s="234">
        <f>SUM(I15:I16)</f>
        <v>44269578</v>
      </c>
      <c r="J14" s="234">
        <f>SUM(J15:J16)</f>
        <v>0</v>
      </c>
      <c r="K14" s="234">
        <f>SUM(K15:K16)</f>
        <v>0</v>
      </c>
      <c r="L14" s="234">
        <f>SUM(L15:L16)</f>
        <v>0</v>
      </c>
      <c r="M14" s="234">
        <f>+G14-I14+J14</f>
        <v>3303252414</v>
      </c>
      <c r="N14" s="206"/>
      <c r="O14" s="206">
        <f>SUM(O15:O17)</f>
        <v>2674017592</v>
      </c>
      <c r="P14" s="206">
        <f>SUM(P15:P17)</f>
        <v>2363510921</v>
      </c>
      <c r="Q14" s="206">
        <f t="shared" ref="Q14:R14" si="0">SUM(Q15:Q17)</f>
        <v>2358485942</v>
      </c>
      <c r="R14" s="206">
        <f t="shared" si="0"/>
        <v>2358485942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78" t="s">
        <v>45</v>
      </c>
      <c r="G15" s="235">
        <v>3109932666</v>
      </c>
      <c r="H15" s="210"/>
      <c r="I15" s="236">
        <v>44269578</v>
      </c>
      <c r="J15" s="236">
        <v>0</v>
      </c>
      <c r="K15" s="208"/>
      <c r="L15" s="208"/>
      <c r="M15" s="235">
        <f>+G15-I15+J15</f>
        <v>3065663088</v>
      </c>
      <c r="N15" s="208"/>
      <c r="O15" s="208">
        <v>2487946132</v>
      </c>
      <c r="P15" s="208">
        <v>2254194119</v>
      </c>
      <c r="Q15" s="208">
        <v>2254194119</v>
      </c>
      <c r="R15" s="208">
        <v>2254194119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78" t="s">
        <v>46</v>
      </c>
      <c r="G16" s="235">
        <v>197589326</v>
      </c>
      <c r="H16" s="210"/>
      <c r="I16" s="208"/>
      <c r="J16" s="208"/>
      <c r="K16" s="208"/>
      <c r="L16" s="208"/>
      <c r="M16" s="235">
        <f>+G16-I16+J16</f>
        <v>197589326</v>
      </c>
      <c r="N16" s="208"/>
      <c r="O16" s="236">
        <v>158071460</v>
      </c>
      <c r="P16" s="236">
        <v>84613563</v>
      </c>
      <c r="Q16" s="236">
        <v>84613563</v>
      </c>
      <c r="R16" s="236">
        <v>84613563</v>
      </c>
    </row>
    <row r="17" spans="1:22" ht="23.25" customHeight="1" x14ac:dyDescent="0.2">
      <c r="A17" s="95">
        <v>1</v>
      </c>
      <c r="B17" s="95">
        <v>0</v>
      </c>
      <c r="C17" s="95">
        <v>1</v>
      </c>
      <c r="D17" s="95">
        <v>1</v>
      </c>
      <c r="E17" s="95">
        <v>4</v>
      </c>
      <c r="F17" s="178" t="s">
        <v>102</v>
      </c>
      <c r="G17" s="235">
        <v>40000000</v>
      </c>
      <c r="H17" s="210"/>
      <c r="I17" s="208"/>
      <c r="J17" s="208"/>
      <c r="K17" s="208"/>
      <c r="L17" s="208"/>
      <c r="M17" s="235">
        <f>+G17-I17+J17</f>
        <v>40000000</v>
      </c>
      <c r="N17" s="208"/>
      <c r="O17" s="236">
        <v>28000000</v>
      </c>
      <c r="P17" s="236">
        <v>24703239</v>
      </c>
      <c r="Q17" s="236">
        <v>19678260</v>
      </c>
      <c r="R17" s="236">
        <v>19678260</v>
      </c>
    </row>
    <row r="18" spans="1:22" x14ac:dyDescent="0.2">
      <c r="A18" s="95"/>
      <c r="B18" s="95"/>
      <c r="C18" s="95"/>
      <c r="D18" s="95"/>
      <c r="E18" s="95"/>
      <c r="F18" s="178"/>
      <c r="G18" s="235"/>
      <c r="H18" s="210"/>
      <c r="I18" s="208"/>
      <c r="J18" s="208"/>
      <c r="K18" s="208"/>
      <c r="L18" s="208"/>
      <c r="M18" s="235"/>
      <c r="N18" s="208"/>
      <c r="O18" s="208"/>
      <c r="P18" s="208"/>
      <c r="Q18" s="208"/>
      <c r="R18" s="208"/>
    </row>
    <row r="19" spans="1:22" s="157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3" t="s">
        <v>24</v>
      </c>
      <c r="G19" s="234">
        <f>+G20+G21</f>
        <v>455989144</v>
      </c>
      <c r="H19" s="205"/>
      <c r="I19" s="234">
        <f>+I20+I21</f>
        <v>0</v>
      </c>
      <c r="J19" s="234">
        <f>+J20+J21</f>
        <v>0</v>
      </c>
      <c r="K19" s="234">
        <f>+K20+K21</f>
        <v>0</v>
      </c>
      <c r="L19" s="234">
        <f>+L20+L21</f>
        <v>0</v>
      </c>
      <c r="M19" s="234">
        <f>+G19+I19-J19</f>
        <v>455989144</v>
      </c>
      <c r="N19" s="206"/>
      <c r="O19" s="206">
        <f>SUM(O20:O21)</f>
        <v>364791315</v>
      </c>
      <c r="P19" s="206">
        <f>SUM(P20:P21)</f>
        <v>269417891</v>
      </c>
      <c r="Q19" s="206">
        <f>SUM(Q20:Q21)</f>
        <v>269417891</v>
      </c>
      <c r="R19" s="206">
        <f>SUM(R20:R21)</f>
        <v>269417891</v>
      </c>
      <c r="S19" s="59"/>
      <c r="T19" s="59"/>
      <c r="U19" s="58"/>
      <c r="V19" s="59"/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1</v>
      </c>
      <c r="F20" s="178" t="s">
        <v>47</v>
      </c>
      <c r="G20" s="235">
        <v>0</v>
      </c>
      <c r="H20" s="210"/>
      <c r="I20" s="208"/>
      <c r="J20" s="208"/>
      <c r="K20" s="208"/>
      <c r="L20" s="208"/>
      <c r="M20" s="235">
        <f t="shared" ref="M20:M21" si="1">+G20-I20+J20</f>
        <v>0</v>
      </c>
      <c r="N20" s="208"/>
      <c r="O20" s="208">
        <v>0</v>
      </c>
      <c r="P20" s="208">
        <v>0</v>
      </c>
      <c r="Q20" s="208">
        <v>0</v>
      </c>
      <c r="R20" s="208"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2</v>
      </c>
      <c r="F21" s="178" t="s">
        <v>48</v>
      </c>
      <c r="G21" s="235">
        <v>455989144</v>
      </c>
      <c r="H21" s="210"/>
      <c r="I21" s="208"/>
      <c r="J21" s="208"/>
      <c r="K21" s="208"/>
      <c r="L21" s="208"/>
      <c r="M21" s="235">
        <f t="shared" si="1"/>
        <v>455989144</v>
      </c>
      <c r="N21" s="208"/>
      <c r="O21" s="208">
        <v>364791315</v>
      </c>
      <c r="P21" s="208">
        <v>269417891</v>
      </c>
      <c r="Q21" s="208">
        <v>269417891</v>
      </c>
      <c r="R21" s="208">
        <v>269417891</v>
      </c>
    </row>
    <row r="22" spans="1:22" x14ac:dyDescent="0.2">
      <c r="A22" s="95"/>
      <c r="B22" s="95"/>
      <c r="C22" s="95"/>
      <c r="D22" s="95"/>
      <c r="E22" s="95"/>
      <c r="F22" s="178"/>
      <c r="G22" s="235"/>
      <c r="H22" s="210"/>
      <c r="I22" s="208"/>
      <c r="J22" s="208"/>
      <c r="K22" s="208"/>
      <c r="L22" s="208"/>
      <c r="M22" s="235"/>
      <c r="N22" s="208"/>
      <c r="O22" s="208"/>
      <c r="P22" s="208"/>
      <c r="Q22" s="208"/>
      <c r="R22" s="208"/>
    </row>
    <row r="23" spans="1:22" x14ac:dyDescent="0.2">
      <c r="A23" s="95">
        <v>1</v>
      </c>
      <c r="B23" s="95">
        <v>0</v>
      </c>
      <c r="C23" s="95">
        <v>1</v>
      </c>
      <c r="D23" s="95">
        <v>5</v>
      </c>
      <c r="E23" s="95"/>
      <c r="F23" s="233" t="s">
        <v>25</v>
      </c>
      <c r="G23" s="234">
        <f>SUM(G24:G31)</f>
        <v>845577184</v>
      </c>
      <c r="H23" s="205"/>
      <c r="I23" s="234">
        <f>SUM(I24:I31)</f>
        <v>0</v>
      </c>
      <c r="J23" s="234">
        <f>SUM(J24:J31)</f>
        <v>0</v>
      </c>
      <c r="K23" s="234">
        <f>SUM(K24:K31)</f>
        <v>0</v>
      </c>
      <c r="L23" s="234">
        <f>SUM(L24:L31)</f>
        <v>0</v>
      </c>
      <c r="M23" s="234">
        <f>+G23-I23+J23</f>
        <v>845577184</v>
      </c>
      <c r="N23" s="206"/>
      <c r="O23" s="206">
        <f>SUM(O24:O31)</f>
        <v>759837755</v>
      </c>
      <c r="P23" s="206">
        <f>SUM(P24:P31)</f>
        <v>409636474</v>
      </c>
      <c r="Q23" s="206">
        <f>SUM(Q24:Q31)</f>
        <v>409636474</v>
      </c>
      <c r="R23" s="206">
        <f>SUM(R24:R31)</f>
        <v>409636474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2</v>
      </c>
      <c r="F24" s="178" t="s">
        <v>49</v>
      </c>
      <c r="G24" s="235">
        <v>103714692</v>
      </c>
      <c r="H24" s="210"/>
      <c r="I24" s="208">
        <v>0</v>
      </c>
      <c r="J24" s="208"/>
      <c r="K24" s="208"/>
      <c r="L24" s="208"/>
      <c r="M24" s="235">
        <f t="shared" ref="M24" si="2">+G24-I24+J24</f>
        <v>103714692</v>
      </c>
      <c r="N24" s="208"/>
      <c r="O24" s="208">
        <v>82971753</v>
      </c>
      <c r="P24" s="208">
        <v>77787057</v>
      </c>
      <c r="Q24" s="208">
        <v>77787057</v>
      </c>
      <c r="R24" s="208">
        <v>77787057</v>
      </c>
    </row>
    <row r="25" spans="1:22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5</v>
      </c>
      <c r="F25" s="178" t="s">
        <v>50</v>
      </c>
      <c r="G25" s="235">
        <v>18597345</v>
      </c>
      <c r="H25" s="210"/>
      <c r="I25" s="208"/>
      <c r="J25" s="208"/>
      <c r="K25" s="208"/>
      <c r="L25" s="208"/>
      <c r="M25" s="236">
        <f t="shared" ref="M25:M31" si="3">+G25+I25-J25</f>
        <v>18597345</v>
      </c>
      <c r="N25" s="208"/>
      <c r="O25" s="208">
        <v>18597345</v>
      </c>
      <c r="P25" s="208">
        <v>11731665</v>
      </c>
      <c r="Q25" s="208">
        <v>11731665</v>
      </c>
      <c r="R25" s="208">
        <v>11731665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12</v>
      </c>
      <c r="F26" s="178" t="s">
        <v>51</v>
      </c>
      <c r="G26" s="235">
        <v>8366900</v>
      </c>
      <c r="H26" s="210"/>
      <c r="I26" s="208"/>
      <c r="J26" s="208"/>
      <c r="K26" s="208"/>
      <c r="L26" s="208"/>
      <c r="M26" s="235">
        <f t="shared" si="3"/>
        <v>8366900</v>
      </c>
      <c r="N26" s="208"/>
      <c r="O26" s="208">
        <v>8366900</v>
      </c>
      <c r="P26" s="208">
        <v>5849963</v>
      </c>
      <c r="Q26" s="208">
        <v>5849963</v>
      </c>
      <c r="R26" s="208">
        <v>5849963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13</v>
      </c>
      <c r="F27" s="178" t="s">
        <v>52</v>
      </c>
      <c r="G27" s="235">
        <v>9324000</v>
      </c>
      <c r="H27" s="210"/>
      <c r="I27" s="208"/>
      <c r="J27" s="208"/>
      <c r="K27" s="208"/>
      <c r="L27" s="208"/>
      <c r="M27" s="235">
        <f t="shared" si="3"/>
        <v>9324000</v>
      </c>
      <c r="N27" s="208"/>
      <c r="O27" s="208">
        <v>9324000</v>
      </c>
      <c r="P27" s="208">
        <v>6641633</v>
      </c>
      <c r="Q27" s="208">
        <v>6641633</v>
      </c>
      <c r="R27" s="208">
        <v>6641633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14</v>
      </c>
      <c r="F28" s="178" t="s">
        <v>53</v>
      </c>
      <c r="G28" s="235">
        <v>149751910</v>
      </c>
      <c r="H28" s="210"/>
      <c r="I28" s="208"/>
      <c r="J28" s="208"/>
      <c r="K28" s="208"/>
      <c r="L28" s="208"/>
      <c r="M28" s="235">
        <f t="shared" si="3"/>
        <v>149751910</v>
      </c>
      <c r="N28" s="208"/>
      <c r="O28" s="208">
        <v>149751910</v>
      </c>
      <c r="P28" s="208">
        <v>144679384</v>
      </c>
      <c r="Q28" s="208">
        <v>144679384</v>
      </c>
      <c r="R28" s="208">
        <v>144679384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15</v>
      </c>
      <c r="F29" s="178" t="s">
        <v>54</v>
      </c>
      <c r="G29" s="235">
        <v>155991573</v>
      </c>
      <c r="H29" s="210"/>
      <c r="I29" s="208"/>
      <c r="J29" s="208"/>
      <c r="K29" s="208"/>
      <c r="L29" s="208"/>
      <c r="M29" s="236">
        <f t="shared" si="3"/>
        <v>155991573</v>
      </c>
      <c r="N29" s="208"/>
      <c r="O29" s="208">
        <v>155991573</v>
      </c>
      <c r="P29" s="208">
        <v>94036519</v>
      </c>
      <c r="Q29" s="208">
        <v>94036519</v>
      </c>
      <c r="R29" s="208">
        <v>94036519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16</v>
      </c>
      <c r="F30" s="178" t="s">
        <v>55</v>
      </c>
      <c r="G30" s="235">
        <v>324982450</v>
      </c>
      <c r="H30" s="210"/>
      <c r="I30" s="208"/>
      <c r="J30" s="208"/>
      <c r="K30" s="208"/>
      <c r="L30" s="208"/>
      <c r="M30" s="236">
        <f t="shared" si="3"/>
        <v>324982450</v>
      </c>
      <c r="N30" s="208"/>
      <c r="O30" s="208">
        <v>259985960</v>
      </c>
      <c r="P30" s="208">
        <v>15966154</v>
      </c>
      <c r="Q30" s="208">
        <v>15966154</v>
      </c>
      <c r="R30" s="208">
        <v>15966154</v>
      </c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47</v>
      </c>
      <c r="F31" s="178" t="s">
        <v>56</v>
      </c>
      <c r="G31" s="235">
        <v>74848314</v>
      </c>
      <c r="H31" s="210"/>
      <c r="I31" s="208"/>
      <c r="J31" s="208"/>
      <c r="K31" s="208"/>
      <c r="L31" s="208"/>
      <c r="M31" s="235">
        <f t="shared" si="3"/>
        <v>74848314</v>
      </c>
      <c r="N31" s="208"/>
      <c r="O31" s="208">
        <v>74848314</v>
      </c>
      <c r="P31" s="208">
        <v>52944099</v>
      </c>
      <c r="Q31" s="208">
        <v>52944099</v>
      </c>
      <c r="R31" s="208">
        <v>52944099</v>
      </c>
    </row>
    <row r="32" spans="1:22" x14ac:dyDescent="0.2">
      <c r="A32" s="95"/>
      <c r="B32" s="95"/>
      <c r="C32" s="95"/>
      <c r="D32" s="95"/>
      <c r="E32" s="95"/>
      <c r="F32" s="178"/>
      <c r="G32" s="235"/>
      <c r="H32" s="210"/>
      <c r="I32" s="208"/>
      <c r="J32" s="208"/>
      <c r="K32" s="208"/>
      <c r="L32" s="208"/>
      <c r="M32" s="235"/>
      <c r="N32" s="208"/>
      <c r="O32" s="208"/>
      <c r="P32" s="208"/>
      <c r="Q32" s="208"/>
      <c r="R32" s="208"/>
    </row>
    <row r="33" spans="1:22" ht="24" x14ac:dyDescent="0.2">
      <c r="A33" s="95">
        <v>1</v>
      </c>
      <c r="B33" s="95">
        <v>0</v>
      </c>
      <c r="C33" s="95">
        <v>1</v>
      </c>
      <c r="D33" s="95">
        <v>10</v>
      </c>
      <c r="E33" s="95"/>
      <c r="F33" s="31" t="s">
        <v>92</v>
      </c>
      <c r="G33" s="234">
        <v>2422578060</v>
      </c>
      <c r="H33" s="205"/>
      <c r="I33" s="234">
        <v>0</v>
      </c>
      <c r="J33" s="234">
        <v>0</v>
      </c>
      <c r="K33" s="234">
        <v>0</v>
      </c>
      <c r="L33" s="234">
        <v>0</v>
      </c>
      <c r="M33" s="234">
        <f>+G33+I33-J33</f>
        <v>2422578060</v>
      </c>
      <c r="N33" s="206"/>
      <c r="O33" s="206">
        <v>0</v>
      </c>
      <c r="P33" s="206">
        <v>0</v>
      </c>
      <c r="Q33" s="206">
        <v>0</v>
      </c>
      <c r="R33" s="206">
        <v>0</v>
      </c>
      <c r="T33" s="260"/>
      <c r="U33" s="260"/>
      <c r="V33" s="260"/>
    </row>
    <row r="34" spans="1:22" x14ac:dyDescent="0.2">
      <c r="A34" s="95"/>
      <c r="B34" s="95"/>
      <c r="C34" s="95"/>
      <c r="D34" s="95"/>
      <c r="E34" s="95"/>
      <c r="F34" s="178"/>
      <c r="G34" s="235"/>
      <c r="H34" s="210"/>
      <c r="I34" s="208"/>
      <c r="J34" s="208"/>
      <c r="K34" s="208"/>
      <c r="L34" s="208"/>
      <c r="M34" s="235"/>
      <c r="N34" s="208"/>
      <c r="O34" s="208"/>
      <c r="P34" s="208"/>
      <c r="Q34" s="208"/>
      <c r="R34" s="208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3" t="s">
        <v>26</v>
      </c>
      <c r="G35" s="234">
        <f>+G36</f>
        <v>15000000</v>
      </c>
      <c r="H35" s="205"/>
      <c r="I35" s="234">
        <v>0</v>
      </c>
      <c r="J35" s="234">
        <f>+J36+J37</f>
        <v>44269578</v>
      </c>
      <c r="K35" s="234">
        <f>+K36</f>
        <v>0</v>
      </c>
      <c r="L35" s="234">
        <f>+L36</f>
        <v>0</v>
      </c>
      <c r="M35" s="234">
        <f t="shared" ref="M35" si="4">+G35-I35+J35</f>
        <v>59269578</v>
      </c>
      <c r="N35" s="207"/>
      <c r="O35" s="206">
        <f>+O36+O37</f>
        <v>59269578</v>
      </c>
      <c r="P35" s="206">
        <f>+P36+P37</f>
        <v>57871976</v>
      </c>
      <c r="Q35" s="206">
        <f>+Q36+Q37</f>
        <v>57871976</v>
      </c>
      <c r="R35" s="206">
        <f>+R36+R37</f>
        <v>57871976</v>
      </c>
    </row>
    <row r="36" spans="1:22" x14ac:dyDescent="0.2">
      <c r="A36" s="95">
        <v>1</v>
      </c>
      <c r="B36" s="95">
        <v>0</v>
      </c>
      <c r="C36" s="95">
        <v>1</v>
      </c>
      <c r="D36" s="95">
        <v>9</v>
      </c>
      <c r="E36" s="95">
        <v>1</v>
      </c>
      <c r="F36" s="178" t="s">
        <v>57</v>
      </c>
      <c r="G36" s="235">
        <v>15000000</v>
      </c>
      <c r="H36" s="210"/>
      <c r="I36" s="78">
        <v>0</v>
      </c>
      <c r="J36" s="208">
        <v>0</v>
      </c>
      <c r="K36" s="208"/>
      <c r="L36" s="208"/>
      <c r="M36" s="235">
        <f>+G36+I36-J36</f>
        <v>15000000</v>
      </c>
      <c r="N36" s="208"/>
      <c r="O36" s="236">
        <v>15000000</v>
      </c>
      <c r="P36" s="236">
        <v>13602398</v>
      </c>
      <c r="Q36" s="236">
        <v>13602398</v>
      </c>
      <c r="R36" s="236">
        <v>13602398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3</v>
      </c>
      <c r="F37" s="178" t="s">
        <v>58</v>
      </c>
      <c r="G37" s="235">
        <v>0</v>
      </c>
      <c r="H37" s="210"/>
      <c r="I37" s="236">
        <v>0</v>
      </c>
      <c r="J37" s="236">
        <v>44269578</v>
      </c>
      <c r="K37" s="208"/>
      <c r="L37" s="208"/>
      <c r="M37" s="235">
        <f>+G37-I37+J37</f>
        <v>44269578</v>
      </c>
      <c r="N37" s="208"/>
      <c r="O37" s="236">
        <v>44269578</v>
      </c>
      <c r="P37" s="236">
        <v>44269578</v>
      </c>
      <c r="Q37" s="236">
        <v>44269578</v>
      </c>
      <c r="R37" s="236">
        <v>44269578</v>
      </c>
    </row>
    <row r="38" spans="1:22" x14ac:dyDescent="0.2">
      <c r="A38" s="95"/>
      <c r="B38" s="95"/>
      <c r="C38" s="95"/>
      <c r="D38" s="95"/>
      <c r="E38" s="95"/>
      <c r="F38" s="178"/>
      <c r="G38" s="235"/>
      <c r="H38" s="210"/>
      <c r="I38" s="208"/>
      <c r="J38" s="208"/>
      <c r="K38" s="208"/>
      <c r="L38" s="208"/>
      <c r="M38" s="235"/>
      <c r="N38" s="208"/>
      <c r="O38" s="208"/>
      <c r="P38" s="208"/>
      <c r="Q38" s="208"/>
      <c r="R38" s="208"/>
    </row>
    <row r="39" spans="1:22" s="157" customFormat="1" x14ac:dyDescent="0.2">
      <c r="A39" s="33">
        <v>1</v>
      </c>
      <c r="B39" s="33">
        <v>0</v>
      </c>
      <c r="C39" s="33">
        <v>2</v>
      </c>
      <c r="D39" s="33"/>
      <c r="E39" s="33"/>
      <c r="F39" s="233" t="s">
        <v>27</v>
      </c>
      <c r="G39" s="234">
        <f>+G40</f>
        <v>363992500</v>
      </c>
      <c r="H39" s="205"/>
      <c r="I39" s="234">
        <f>+I40</f>
        <v>0</v>
      </c>
      <c r="J39" s="234">
        <f t="shared" ref="J39:M39" si="5">+J40</f>
        <v>0</v>
      </c>
      <c r="K39" s="234">
        <f t="shared" si="5"/>
        <v>0</v>
      </c>
      <c r="L39" s="234">
        <f t="shared" si="5"/>
        <v>0</v>
      </c>
      <c r="M39" s="234">
        <f t="shared" si="5"/>
        <v>363992500</v>
      </c>
      <c r="N39" s="206"/>
      <c r="O39" s="206">
        <f>+O40</f>
        <v>363578867</v>
      </c>
      <c r="P39" s="206">
        <f t="shared" ref="P39:R39" si="6">+P40</f>
        <v>363578867</v>
      </c>
      <c r="Q39" s="206">
        <f t="shared" si="6"/>
        <v>230585000</v>
      </c>
      <c r="R39" s="206">
        <f t="shared" si="6"/>
        <v>230585000</v>
      </c>
      <c r="S39" s="58"/>
      <c r="T39" s="59"/>
      <c r="U39" s="58"/>
      <c r="V39" s="59"/>
    </row>
    <row r="40" spans="1:22" x14ac:dyDescent="0.2">
      <c r="A40" s="95">
        <v>1</v>
      </c>
      <c r="B40" s="95">
        <v>0</v>
      </c>
      <c r="C40" s="95">
        <v>2</v>
      </c>
      <c r="D40" s="95">
        <v>14</v>
      </c>
      <c r="E40" s="95"/>
      <c r="F40" s="178" t="s">
        <v>59</v>
      </c>
      <c r="G40" s="235">
        <v>363992500</v>
      </c>
      <c r="H40" s="210"/>
      <c r="I40" s="208">
        <v>0</v>
      </c>
      <c r="J40" s="208">
        <v>0</v>
      </c>
      <c r="K40" s="208">
        <v>0</v>
      </c>
      <c r="L40" s="208"/>
      <c r="M40" s="235">
        <f>+G40+I40-J40-K40+L40</f>
        <v>363992500</v>
      </c>
      <c r="N40" s="208"/>
      <c r="O40" s="236">
        <v>363578867</v>
      </c>
      <c r="P40" s="236">
        <v>363578867</v>
      </c>
      <c r="Q40" s="236">
        <v>230585000</v>
      </c>
      <c r="R40" s="236">
        <v>230585000</v>
      </c>
    </row>
    <row r="41" spans="1:22" x14ac:dyDescent="0.2">
      <c r="A41" s="95"/>
      <c r="B41" s="95"/>
      <c r="C41" s="95"/>
      <c r="D41" s="95"/>
      <c r="E41" s="95"/>
      <c r="F41" s="178"/>
      <c r="G41" s="235"/>
      <c r="H41" s="210"/>
      <c r="I41" s="208"/>
      <c r="J41" s="208"/>
      <c r="K41" s="208"/>
      <c r="L41" s="208"/>
      <c r="M41" s="235"/>
      <c r="N41" s="208"/>
      <c r="O41" s="208"/>
      <c r="P41" s="208"/>
      <c r="Q41" s="208"/>
      <c r="R41" s="208"/>
    </row>
    <row r="42" spans="1:22" s="157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3" t="s">
        <v>28</v>
      </c>
      <c r="G42" s="234">
        <f>SUM(G43:G46)</f>
        <v>1338907735</v>
      </c>
      <c r="H42" s="205"/>
      <c r="I42" s="234">
        <f>SUM(I43:I46)</f>
        <v>0</v>
      </c>
      <c r="J42" s="234">
        <f>SUM(J43:J46)</f>
        <v>0</v>
      </c>
      <c r="K42" s="234">
        <f>SUM(K43:K46)</f>
        <v>0</v>
      </c>
      <c r="L42" s="234">
        <f>SUM(L43:L46)</f>
        <v>0</v>
      </c>
      <c r="M42" s="234">
        <f t="shared" ref="M42" si="7">+G42-I42+J42</f>
        <v>1338907735</v>
      </c>
      <c r="N42" s="206"/>
      <c r="O42" s="234">
        <f>SUM(O43:O46)</f>
        <v>864034675</v>
      </c>
      <c r="P42" s="234">
        <f>SUM(P43:P46)</f>
        <v>864034675</v>
      </c>
      <c r="Q42" s="234">
        <f>SUM(Q43:Q46)</f>
        <v>864034675</v>
      </c>
      <c r="R42" s="234">
        <f>SUM(R43:R46)</f>
        <v>864034675</v>
      </c>
      <c r="S42" s="58"/>
      <c r="T42" s="59"/>
      <c r="U42" s="58"/>
      <c r="V42" s="59"/>
    </row>
    <row r="43" spans="1:22" s="157" customFormat="1" ht="24" x14ac:dyDescent="0.2">
      <c r="A43" s="95">
        <v>1</v>
      </c>
      <c r="B43" s="95">
        <v>0</v>
      </c>
      <c r="C43" s="95">
        <v>5</v>
      </c>
      <c r="D43" s="95">
        <v>1</v>
      </c>
      <c r="E43" s="95"/>
      <c r="F43" s="178" t="s">
        <v>29</v>
      </c>
      <c r="G43" s="235">
        <v>572407735</v>
      </c>
      <c r="H43" s="205"/>
      <c r="I43" s="211">
        <v>0</v>
      </c>
      <c r="J43" s="211">
        <v>0</v>
      </c>
      <c r="K43" s="206"/>
      <c r="L43" s="206"/>
      <c r="M43" s="235">
        <f t="shared" ref="M43:M44" si="8">+G43-I43+J43</f>
        <v>572407735</v>
      </c>
      <c r="N43" s="206"/>
      <c r="O43" s="211">
        <v>364747876</v>
      </c>
      <c r="P43" s="211">
        <v>364747876</v>
      </c>
      <c r="Q43" s="211">
        <v>364747876</v>
      </c>
      <c r="R43" s="211">
        <v>364747876</v>
      </c>
      <c r="S43" s="58"/>
      <c r="T43" s="59"/>
      <c r="U43" s="58"/>
      <c r="V43" s="59"/>
    </row>
    <row r="44" spans="1:22" s="157" customFormat="1" ht="24" x14ac:dyDescent="0.2">
      <c r="A44" s="95">
        <v>1</v>
      </c>
      <c r="B44" s="95">
        <v>0</v>
      </c>
      <c r="C44" s="95">
        <v>5</v>
      </c>
      <c r="D44" s="95">
        <v>2</v>
      </c>
      <c r="E44" s="95"/>
      <c r="F44" s="178" t="s">
        <v>30</v>
      </c>
      <c r="G44" s="235">
        <v>586500000</v>
      </c>
      <c r="H44" s="205"/>
      <c r="I44" s="211">
        <v>0</v>
      </c>
      <c r="J44" s="211">
        <v>0</v>
      </c>
      <c r="K44" s="206"/>
      <c r="L44" s="206"/>
      <c r="M44" s="235">
        <f t="shared" si="8"/>
        <v>586500000</v>
      </c>
      <c r="N44" s="206"/>
      <c r="O44" s="211">
        <v>382345698</v>
      </c>
      <c r="P44" s="211">
        <v>382345698</v>
      </c>
      <c r="Q44" s="211">
        <v>382345698</v>
      </c>
      <c r="R44" s="211">
        <v>382345698</v>
      </c>
      <c r="S44" s="58"/>
      <c r="T44" s="59"/>
      <c r="U44" s="58"/>
      <c r="V44" s="59"/>
    </row>
    <row r="45" spans="1:22" x14ac:dyDescent="0.2">
      <c r="A45" s="95">
        <v>1</v>
      </c>
      <c r="B45" s="95">
        <v>0</v>
      </c>
      <c r="C45" s="95">
        <v>5</v>
      </c>
      <c r="D45" s="95">
        <v>6</v>
      </c>
      <c r="E45" s="179"/>
      <c r="F45" s="178" t="s">
        <v>60</v>
      </c>
      <c r="G45" s="235">
        <v>105000000</v>
      </c>
      <c r="H45" s="210"/>
      <c r="I45" s="204"/>
      <c r="J45" s="204"/>
      <c r="K45" s="204"/>
      <c r="L45" s="204"/>
      <c r="M45" s="235">
        <f>+G45+I45-J45</f>
        <v>105000000</v>
      </c>
      <c r="N45" s="204"/>
      <c r="O45" s="211">
        <v>70157009</v>
      </c>
      <c r="P45" s="211">
        <v>70157009</v>
      </c>
      <c r="Q45" s="211">
        <v>70157009</v>
      </c>
      <c r="R45" s="211">
        <v>70157009</v>
      </c>
    </row>
    <row r="46" spans="1:22" x14ac:dyDescent="0.2">
      <c r="A46" s="95">
        <v>1</v>
      </c>
      <c r="B46" s="95">
        <v>0</v>
      </c>
      <c r="C46" s="95">
        <v>5</v>
      </c>
      <c r="D46" s="95">
        <v>7</v>
      </c>
      <c r="E46" s="179"/>
      <c r="F46" s="178" t="s">
        <v>61</v>
      </c>
      <c r="G46" s="235">
        <v>75000000</v>
      </c>
      <c r="H46" s="210"/>
      <c r="I46" s="204"/>
      <c r="J46" s="204"/>
      <c r="K46" s="204"/>
      <c r="L46" s="204"/>
      <c r="M46" s="235">
        <f>+G46+I46-J46</f>
        <v>75000000</v>
      </c>
      <c r="N46" s="204"/>
      <c r="O46" s="211">
        <v>46784092</v>
      </c>
      <c r="P46" s="211">
        <v>46784092</v>
      </c>
      <c r="Q46" s="211">
        <v>46784092</v>
      </c>
      <c r="R46" s="211">
        <v>46784092</v>
      </c>
    </row>
    <row r="47" spans="1:22" x14ac:dyDescent="0.2">
      <c r="A47" s="70"/>
      <c r="B47" s="70"/>
      <c r="C47" s="70"/>
      <c r="D47" s="70"/>
      <c r="E47" s="70"/>
      <c r="F47" s="232"/>
      <c r="G47" s="235"/>
      <c r="H47" s="210"/>
      <c r="I47" s="204"/>
      <c r="J47" s="204"/>
      <c r="K47" s="204"/>
      <c r="L47" s="204"/>
      <c r="M47" s="235"/>
      <c r="N47" s="204"/>
      <c r="O47" s="204"/>
      <c r="P47" s="204"/>
      <c r="Q47" s="204"/>
      <c r="R47" s="204"/>
    </row>
    <row r="48" spans="1:22" s="157" customFormat="1" x14ac:dyDescent="0.2">
      <c r="A48" s="33">
        <v>2</v>
      </c>
      <c r="B48" s="33">
        <v>0</v>
      </c>
      <c r="C48" s="33"/>
      <c r="D48" s="33"/>
      <c r="E48" s="33"/>
      <c r="F48" s="233" t="s">
        <v>31</v>
      </c>
      <c r="G48" s="234">
        <f>+G50+G53</f>
        <v>1741879150</v>
      </c>
      <c r="H48" s="205"/>
      <c r="I48" s="234">
        <f>+I50+I53</f>
        <v>10538475</v>
      </c>
      <c r="J48" s="234">
        <f>+J50+J53</f>
        <v>10538475</v>
      </c>
      <c r="K48" s="234">
        <f>+K50+K53</f>
        <v>0</v>
      </c>
      <c r="L48" s="234">
        <f>+L50+L53</f>
        <v>0</v>
      </c>
      <c r="M48" s="234">
        <f>+G48-I48+J48</f>
        <v>1741879150</v>
      </c>
      <c r="N48" s="206"/>
      <c r="O48" s="206">
        <f>+O50+O53</f>
        <v>1465678287</v>
      </c>
      <c r="P48" s="206">
        <f>+P50+P53</f>
        <v>1362457992</v>
      </c>
      <c r="Q48" s="206">
        <f>+Q50+Q53</f>
        <v>1002185745</v>
      </c>
      <c r="R48" s="206">
        <f>+R50+R53</f>
        <v>1002185745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3"/>
      <c r="G49" s="234"/>
      <c r="H49" s="205"/>
      <c r="I49" s="206"/>
      <c r="J49" s="206"/>
      <c r="K49" s="206"/>
      <c r="L49" s="206"/>
      <c r="M49" s="234"/>
      <c r="N49" s="206"/>
      <c r="O49" s="206"/>
      <c r="P49" s="206"/>
      <c r="Q49" s="206"/>
      <c r="R49" s="206"/>
    </row>
    <row r="50" spans="1:22" s="157" customFormat="1" x14ac:dyDescent="0.2">
      <c r="A50" s="33">
        <v>2</v>
      </c>
      <c r="B50" s="33">
        <v>0</v>
      </c>
      <c r="C50" s="33">
        <v>3</v>
      </c>
      <c r="D50" s="33"/>
      <c r="E50" s="33"/>
      <c r="F50" s="233" t="s">
        <v>32</v>
      </c>
      <c r="G50" s="234">
        <f>+G51</f>
        <v>0</v>
      </c>
      <c r="H50" s="205"/>
      <c r="I50" s="206"/>
      <c r="J50" s="206"/>
      <c r="K50" s="206"/>
      <c r="L50" s="206"/>
      <c r="M50" s="234">
        <f>+G50+I50-J50</f>
        <v>0</v>
      </c>
      <c r="N50" s="206"/>
      <c r="O50" s="206">
        <f>+O51</f>
        <v>0</v>
      </c>
      <c r="P50" s="206">
        <f>+P51</f>
        <v>0</v>
      </c>
      <c r="Q50" s="206">
        <f>+Q51</f>
        <v>0</v>
      </c>
      <c r="R50" s="206">
        <f>+R51</f>
        <v>0</v>
      </c>
      <c r="S50" s="58"/>
      <c r="T50" s="59"/>
      <c r="U50" s="58"/>
      <c r="V50" s="59"/>
    </row>
    <row r="51" spans="1:22" x14ac:dyDescent="0.2">
      <c r="A51" s="95">
        <v>2</v>
      </c>
      <c r="B51" s="95">
        <v>0</v>
      </c>
      <c r="C51" s="95">
        <v>3</v>
      </c>
      <c r="D51" s="95">
        <v>50</v>
      </c>
      <c r="E51" s="95"/>
      <c r="F51" s="178" t="s">
        <v>62</v>
      </c>
      <c r="G51" s="235">
        <v>0</v>
      </c>
      <c r="H51" s="210"/>
      <c r="I51" s="208"/>
      <c r="J51" s="208"/>
      <c r="K51" s="208"/>
      <c r="L51" s="208"/>
      <c r="M51" s="236">
        <f>+G51+I51-J51</f>
        <v>0</v>
      </c>
      <c r="N51" s="208"/>
      <c r="O51" s="236">
        <v>0</v>
      </c>
      <c r="P51" s="236">
        <v>0</v>
      </c>
      <c r="Q51" s="236">
        <v>0</v>
      </c>
      <c r="R51" s="236">
        <v>0</v>
      </c>
    </row>
    <row r="52" spans="1:22" x14ac:dyDescent="0.2">
      <c r="A52" s="95"/>
      <c r="B52" s="95"/>
      <c r="C52" s="95"/>
      <c r="D52" s="95"/>
      <c r="E52" s="95"/>
      <c r="F52" s="178"/>
      <c r="G52" s="235"/>
      <c r="H52" s="210"/>
      <c r="I52" s="211"/>
      <c r="J52" s="211" t="s">
        <v>94</v>
      </c>
      <c r="K52" s="211"/>
      <c r="L52" s="211"/>
      <c r="M52" s="235"/>
      <c r="N52" s="211"/>
      <c r="O52" s="211"/>
      <c r="P52" s="211"/>
      <c r="Q52" s="211"/>
      <c r="R52" s="211"/>
    </row>
    <row r="53" spans="1:22" s="157" customFormat="1" x14ac:dyDescent="0.2">
      <c r="A53" s="33">
        <v>2</v>
      </c>
      <c r="B53" s="33">
        <v>0</v>
      </c>
      <c r="C53" s="33">
        <v>4</v>
      </c>
      <c r="D53" s="33"/>
      <c r="E53" s="33"/>
      <c r="F53" s="233" t="s">
        <v>33</v>
      </c>
      <c r="G53" s="234">
        <f>SUM(G55:G69)</f>
        <v>1741879150</v>
      </c>
      <c r="H53" s="205"/>
      <c r="I53" s="234">
        <f>SUM(I55:I69)</f>
        <v>10538475</v>
      </c>
      <c r="J53" s="234">
        <f>SUM(J55:J67)</f>
        <v>10538475</v>
      </c>
      <c r="K53" s="234">
        <f>SUM(K55:K69)</f>
        <v>0</v>
      </c>
      <c r="L53" s="234">
        <f>SUM(L55:L69)</f>
        <v>0</v>
      </c>
      <c r="M53" s="234">
        <f>+G53-I53+J53</f>
        <v>1741879150</v>
      </c>
      <c r="N53" s="206"/>
      <c r="O53" s="237">
        <f>SUM(O55:O69)</f>
        <v>1465678287</v>
      </c>
      <c r="P53" s="237">
        <f>SUM(P55:P69)</f>
        <v>1362457992</v>
      </c>
      <c r="Q53" s="237">
        <f>SUM(Q55:Q69)</f>
        <v>1002185745</v>
      </c>
      <c r="R53" s="237">
        <f>SUM(R55:R69)</f>
        <v>1002185745</v>
      </c>
      <c r="S53" s="58"/>
      <c r="T53" s="59"/>
      <c r="U53" s="58"/>
      <c r="V53" s="59"/>
    </row>
    <row r="54" spans="1:22" s="157" customFormat="1" x14ac:dyDescent="0.2">
      <c r="A54" s="33"/>
      <c r="B54" s="33"/>
      <c r="C54" s="33"/>
      <c r="D54" s="33"/>
      <c r="E54" s="33"/>
      <c r="F54" s="233"/>
      <c r="G54" s="234"/>
      <c r="H54" s="205"/>
      <c r="I54" s="206"/>
      <c r="J54" s="206"/>
      <c r="K54" s="206"/>
      <c r="L54" s="206"/>
      <c r="M54" s="234"/>
      <c r="N54" s="206"/>
      <c r="O54" s="206"/>
      <c r="P54" s="206"/>
      <c r="Q54" s="206"/>
      <c r="R54" s="206"/>
      <c r="S54" s="58"/>
      <c r="T54" s="59"/>
      <c r="U54" s="58"/>
      <c r="V54" s="59"/>
    </row>
    <row r="55" spans="1:22" s="157" customFormat="1" ht="15" customHeight="1" x14ac:dyDescent="0.2">
      <c r="A55" s="95">
        <v>2</v>
      </c>
      <c r="B55" s="95">
        <v>0</v>
      </c>
      <c r="C55" s="95">
        <v>4</v>
      </c>
      <c r="D55" s="95">
        <v>1</v>
      </c>
      <c r="E55" s="33"/>
      <c r="F55" s="22" t="s">
        <v>77</v>
      </c>
      <c r="G55" s="235">
        <v>5000000</v>
      </c>
      <c r="H55" s="210"/>
      <c r="I55" s="211"/>
      <c r="J55" s="211"/>
      <c r="K55" s="206"/>
      <c r="L55" s="206"/>
      <c r="M55" s="235">
        <f t="shared" ref="M55:M67" si="9">+G55-I55+J55</f>
        <v>5000000</v>
      </c>
      <c r="N55" s="206"/>
      <c r="O55" s="236"/>
      <c r="P55" s="236"/>
      <c r="Q55" s="236"/>
      <c r="R55" s="236"/>
      <c r="S55" s="58"/>
      <c r="T55" s="59"/>
      <c r="U55" s="58"/>
      <c r="V55" s="59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2</v>
      </c>
      <c r="E56" s="33"/>
      <c r="F56" s="22" t="s">
        <v>93</v>
      </c>
      <c r="G56" s="235">
        <v>20000000</v>
      </c>
      <c r="H56" s="210"/>
      <c r="I56" s="211">
        <v>0</v>
      </c>
      <c r="J56" s="211">
        <v>0</v>
      </c>
      <c r="K56" s="206"/>
      <c r="L56" s="206"/>
      <c r="M56" s="235">
        <f t="shared" si="9"/>
        <v>20000000</v>
      </c>
      <c r="N56" s="206"/>
      <c r="O56" s="236">
        <v>5087906</v>
      </c>
      <c r="P56" s="236">
        <v>5087906</v>
      </c>
      <c r="Q56" s="236">
        <v>5087906</v>
      </c>
      <c r="R56" s="236">
        <v>5087906</v>
      </c>
      <c r="S56" s="58"/>
      <c r="T56" s="59"/>
      <c r="U56" s="58"/>
      <c r="V56" s="59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4</v>
      </c>
      <c r="E57" s="33"/>
      <c r="F57" s="178" t="s">
        <v>34</v>
      </c>
      <c r="G57" s="235">
        <v>114000000</v>
      </c>
      <c r="H57" s="210"/>
      <c r="I57" s="211">
        <v>0</v>
      </c>
      <c r="J57" s="211">
        <v>8465795</v>
      </c>
      <c r="K57" s="206"/>
      <c r="L57" s="206"/>
      <c r="M57" s="235">
        <f t="shared" si="9"/>
        <v>122465795</v>
      </c>
      <c r="N57" s="206"/>
      <c r="O57" s="236">
        <v>110286114</v>
      </c>
      <c r="P57" s="236">
        <v>107750880</v>
      </c>
      <c r="Q57" s="236">
        <v>60883927</v>
      </c>
      <c r="R57" s="236">
        <v>60883927</v>
      </c>
      <c r="S57" s="58"/>
      <c r="T57" s="59"/>
      <c r="U57" s="58"/>
      <c r="V57" s="59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5</v>
      </c>
      <c r="E58" s="33"/>
      <c r="F58" s="178" t="s">
        <v>35</v>
      </c>
      <c r="G58" s="235">
        <v>669879150</v>
      </c>
      <c r="H58" s="210"/>
      <c r="I58" s="211">
        <v>7065795</v>
      </c>
      <c r="J58" s="211">
        <v>0</v>
      </c>
      <c r="K58" s="206"/>
      <c r="L58" s="206"/>
      <c r="M58" s="235">
        <f>+G58-I58+J58</f>
        <v>662813355</v>
      </c>
      <c r="N58" s="206"/>
      <c r="O58" s="236">
        <v>571215499</v>
      </c>
      <c r="P58" s="236">
        <v>520256440</v>
      </c>
      <c r="Q58" s="236">
        <v>390241618</v>
      </c>
      <c r="R58" s="236">
        <v>390241618</v>
      </c>
      <c r="S58" s="58"/>
      <c r="T58" s="59"/>
      <c r="U58" s="58"/>
      <c r="V58" s="59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6</v>
      </c>
      <c r="E59" s="33"/>
      <c r="F59" s="178" t="s">
        <v>36</v>
      </c>
      <c r="G59" s="235">
        <v>105000000</v>
      </c>
      <c r="H59" s="210"/>
      <c r="I59" s="211">
        <v>600000</v>
      </c>
      <c r="J59" s="211">
        <v>0</v>
      </c>
      <c r="K59" s="206"/>
      <c r="L59" s="206"/>
      <c r="M59" s="235">
        <f>+G59-I59+J59</f>
        <v>104400000</v>
      </c>
      <c r="N59" s="236"/>
      <c r="O59" s="236">
        <v>99453870</v>
      </c>
      <c r="P59" s="236">
        <v>99453870</v>
      </c>
      <c r="Q59" s="236">
        <v>52939283</v>
      </c>
      <c r="R59" s="236">
        <v>52939283</v>
      </c>
      <c r="S59" s="58"/>
      <c r="T59" s="59"/>
      <c r="U59" s="62"/>
      <c r="V59" s="59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7</v>
      </c>
      <c r="E60" s="33"/>
      <c r="F60" s="178" t="s">
        <v>37</v>
      </c>
      <c r="G60" s="235">
        <v>18000000</v>
      </c>
      <c r="H60" s="210"/>
      <c r="I60" s="211"/>
      <c r="J60" s="206"/>
      <c r="K60" s="206"/>
      <c r="L60" s="206"/>
      <c r="M60" s="235">
        <f t="shared" si="9"/>
        <v>18000000</v>
      </c>
      <c r="N60" s="206"/>
      <c r="O60" s="211">
        <v>5529000</v>
      </c>
      <c r="P60" s="211">
        <v>5529000</v>
      </c>
      <c r="Q60" s="211">
        <v>4502200</v>
      </c>
      <c r="R60" s="211">
        <v>4502200</v>
      </c>
      <c r="S60" s="58"/>
      <c r="T60" s="59"/>
      <c r="U60" s="259"/>
      <c r="V60" s="59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8</v>
      </c>
      <c r="E61" s="33"/>
      <c r="F61" s="178" t="s">
        <v>38</v>
      </c>
      <c r="G61" s="235">
        <v>225000000</v>
      </c>
      <c r="H61" s="210"/>
      <c r="I61" s="211"/>
      <c r="J61" s="211"/>
      <c r="K61" s="206"/>
      <c r="L61" s="206"/>
      <c r="M61" s="235">
        <f t="shared" si="9"/>
        <v>225000000</v>
      </c>
      <c r="N61" s="206"/>
      <c r="O61" s="211">
        <v>160000000</v>
      </c>
      <c r="P61" s="211">
        <v>126793038</v>
      </c>
      <c r="Q61" s="211">
        <v>126613161</v>
      </c>
      <c r="R61" s="211">
        <v>126613161</v>
      </c>
      <c r="S61" s="58"/>
      <c r="T61" s="37" t="s">
        <v>94</v>
      </c>
      <c r="U61" s="62"/>
      <c r="V61" s="59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9</v>
      </c>
      <c r="E62" s="33"/>
      <c r="F62" s="178" t="s">
        <v>39</v>
      </c>
      <c r="G62" s="235">
        <v>80000000</v>
      </c>
      <c r="H62" s="210"/>
      <c r="I62" s="206"/>
      <c r="J62" s="206"/>
      <c r="K62" s="206"/>
      <c r="L62" s="206"/>
      <c r="M62" s="235">
        <f t="shared" si="9"/>
        <v>80000000</v>
      </c>
      <c r="N62" s="206"/>
      <c r="O62" s="211">
        <v>79946523</v>
      </c>
      <c r="P62" s="211">
        <v>79946523</v>
      </c>
      <c r="Q62" s="211">
        <v>79946523</v>
      </c>
      <c r="R62" s="211">
        <v>79946523</v>
      </c>
      <c r="S62" s="58"/>
      <c r="T62" s="59"/>
      <c r="U62" s="58"/>
      <c r="V62" s="59"/>
    </row>
    <row r="63" spans="1:22" s="157" customFormat="1" ht="15" customHeight="1" x14ac:dyDescent="0.2">
      <c r="A63" s="95">
        <v>2</v>
      </c>
      <c r="B63" s="95">
        <v>0</v>
      </c>
      <c r="C63" s="95">
        <v>4</v>
      </c>
      <c r="D63" s="95">
        <v>11</v>
      </c>
      <c r="E63" s="33"/>
      <c r="F63" s="178" t="s">
        <v>40</v>
      </c>
      <c r="G63" s="235">
        <v>310000000</v>
      </c>
      <c r="H63" s="210"/>
      <c r="I63" s="211"/>
      <c r="J63" s="211"/>
      <c r="K63" s="206"/>
      <c r="L63" s="206"/>
      <c r="M63" s="235">
        <f t="shared" si="9"/>
        <v>310000000</v>
      </c>
      <c r="N63" s="206"/>
      <c r="O63" s="236">
        <v>297601191</v>
      </c>
      <c r="P63" s="236">
        <v>297601191</v>
      </c>
      <c r="Q63" s="236">
        <v>237144009</v>
      </c>
      <c r="R63" s="236">
        <v>237144009</v>
      </c>
      <c r="S63" s="59"/>
      <c r="T63" s="59"/>
      <c r="U63" s="58"/>
      <c r="V63" s="5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14</v>
      </c>
      <c r="E64" s="95"/>
      <c r="F64" s="178" t="s">
        <v>80</v>
      </c>
      <c r="G64" s="235">
        <v>18000000</v>
      </c>
      <c r="H64" s="210"/>
      <c r="I64" s="206"/>
      <c r="J64" s="211">
        <v>2072680</v>
      </c>
      <c r="K64" s="206"/>
      <c r="L64" s="206"/>
      <c r="M64" s="235">
        <f t="shared" si="9"/>
        <v>20072680</v>
      </c>
      <c r="N64" s="206"/>
      <c r="O64" s="236">
        <v>15646120</v>
      </c>
      <c r="P64" s="236">
        <v>15646120</v>
      </c>
      <c r="Q64" s="236">
        <v>8412110</v>
      </c>
      <c r="R64" s="236">
        <v>8412110</v>
      </c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21</v>
      </c>
      <c r="E65" s="33"/>
      <c r="F65" s="180" t="s">
        <v>63</v>
      </c>
      <c r="G65" s="235">
        <v>164000000</v>
      </c>
      <c r="H65" s="210"/>
      <c r="I65" s="206"/>
      <c r="J65" s="206"/>
      <c r="K65" s="206"/>
      <c r="L65" s="206"/>
      <c r="M65" s="235">
        <f t="shared" si="9"/>
        <v>164000000</v>
      </c>
      <c r="N65" s="206"/>
      <c r="O65" s="236">
        <v>120047364</v>
      </c>
      <c r="P65" s="236">
        <v>103528324</v>
      </c>
      <c r="Q65" s="236">
        <v>35550308</v>
      </c>
      <c r="R65" s="236">
        <v>35550308</v>
      </c>
      <c r="S65" s="59"/>
      <c r="T65" s="59"/>
      <c r="U65" s="58"/>
      <c r="V65" s="59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40</v>
      </c>
      <c r="E66" s="33"/>
      <c r="F66" s="178" t="s">
        <v>43</v>
      </c>
      <c r="G66" s="235">
        <v>3000000</v>
      </c>
      <c r="H66" s="210"/>
      <c r="I66" s="206"/>
      <c r="J66" s="206"/>
      <c r="K66" s="206"/>
      <c r="L66" s="206"/>
      <c r="M66" s="235">
        <f t="shared" si="9"/>
        <v>3000000</v>
      </c>
      <c r="N66" s="207"/>
      <c r="O66" s="236">
        <v>386300</v>
      </c>
      <c r="P66" s="236">
        <v>386300</v>
      </c>
      <c r="Q66" s="236">
        <v>386300</v>
      </c>
      <c r="R66" s="236">
        <v>386300</v>
      </c>
      <c r="S66" s="59"/>
      <c r="T66" s="59"/>
      <c r="U66" s="58"/>
      <c r="V66" s="59"/>
    </row>
    <row r="67" spans="1:22" s="157" customFormat="1" ht="15" customHeight="1" x14ac:dyDescent="0.2">
      <c r="A67" s="95">
        <v>2</v>
      </c>
      <c r="B67" s="95">
        <v>0</v>
      </c>
      <c r="C67" s="95">
        <v>4</v>
      </c>
      <c r="D67" s="95">
        <v>41</v>
      </c>
      <c r="E67" s="33"/>
      <c r="F67" s="178" t="s">
        <v>99</v>
      </c>
      <c r="G67" s="235">
        <v>10000000</v>
      </c>
      <c r="H67" s="210"/>
      <c r="I67" s="211">
        <v>2872680</v>
      </c>
      <c r="J67" s="206"/>
      <c r="K67" s="206"/>
      <c r="L67" s="206"/>
      <c r="M67" s="284">
        <f t="shared" si="9"/>
        <v>7127320</v>
      </c>
      <c r="N67" s="207"/>
      <c r="O67" s="236">
        <v>478400</v>
      </c>
      <c r="P67" s="236">
        <v>478400</v>
      </c>
      <c r="Q67" s="236">
        <v>478400</v>
      </c>
      <c r="R67" s="236">
        <v>478400</v>
      </c>
      <c r="S67" s="59"/>
      <c r="T67" s="59"/>
      <c r="U67" s="58"/>
      <c r="V67" s="59"/>
    </row>
    <row r="68" spans="1:22" s="157" customFormat="1" ht="15" customHeight="1" x14ac:dyDescent="0.2">
      <c r="A68" s="95"/>
      <c r="B68" s="95"/>
      <c r="C68" s="95"/>
      <c r="D68" s="95"/>
      <c r="E68" s="33"/>
      <c r="F68" s="178"/>
      <c r="G68" s="235"/>
      <c r="H68" s="210"/>
      <c r="I68" s="206"/>
      <c r="J68" s="206"/>
      <c r="K68" s="206"/>
      <c r="L68" s="206"/>
      <c r="M68" s="284"/>
      <c r="N68" s="207"/>
      <c r="O68" s="236"/>
      <c r="P68" s="236"/>
      <c r="Q68" s="236"/>
      <c r="R68" s="236"/>
      <c r="S68" s="59"/>
      <c r="T68" s="59"/>
      <c r="U68" s="58"/>
      <c r="V68" s="59"/>
    </row>
    <row r="69" spans="1:22" ht="15" customHeight="1" thickBot="1" x14ac:dyDescent="0.25">
      <c r="A69" s="181"/>
      <c r="B69" s="181"/>
      <c r="C69" s="181"/>
      <c r="D69" s="181"/>
      <c r="E69" s="181"/>
      <c r="F69" s="182"/>
      <c r="G69" s="238"/>
      <c r="H69" s="210"/>
      <c r="I69" s="239"/>
      <c r="J69" s="239"/>
      <c r="K69" s="239"/>
      <c r="L69" s="239"/>
      <c r="M69" s="257">
        <f t="shared" ref="M69" si="10">+G69+I69-J69</f>
        <v>0</v>
      </c>
      <c r="N69" s="208"/>
      <c r="O69" s="236"/>
      <c r="P69" s="236"/>
      <c r="Q69" s="236"/>
      <c r="R69" s="236"/>
    </row>
    <row r="70" spans="1:22" ht="6" customHeight="1" thickBot="1" x14ac:dyDescent="0.25">
      <c r="A70" s="240"/>
      <c r="B70" s="72"/>
      <c r="C70" s="72"/>
      <c r="D70" s="72"/>
      <c r="E70" s="72"/>
      <c r="F70" s="72"/>
      <c r="G70" s="241"/>
      <c r="H70" s="221"/>
      <c r="I70" s="191"/>
      <c r="J70" s="191"/>
      <c r="K70" s="191"/>
      <c r="L70" s="191"/>
      <c r="M70" s="222"/>
      <c r="N70" s="222"/>
      <c r="O70" s="242"/>
      <c r="P70" s="243"/>
      <c r="Q70" s="243"/>
      <c r="R70" s="244"/>
    </row>
    <row r="71" spans="1:22" x14ac:dyDescent="0.2">
      <c r="A71" s="107"/>
      <c r="B71" s="73"/>
      <c r="C71" s="73"/>
      <c r="D71" s="73"/>
      <c r="E71" s="73"/>
      <c r="F71" s="73"/>
      <c r="G71" s="245"/>
      <c r="H71" s="216"/>
      <c r="I71" s="217"/>
      <c r="J71" s="217"/>
      <c r="K71" s="217"/>
      <c r="L71" s="217"/>
      <c r="M71" s="218"/>
      <c r="N71" s="218"/>
      <c r="O71" s="217"/>
      <c r="P71" s="217"/>
      <c r="Q71" s="217"/>
      <c r="R71" s="246"/>
    </row>
    <row r="72" spans="1:22" ht="26.25" customHeight="1" x14ac:dyDescent="0.2">
      <c r="A72" s="114"/>
      <c r="B72" s="72"/>
      <c r="C72" s="72"/>
      <c r="D72" s="72"/>
      <c r="E72" s="72"/>
      <c r="F72" s="72"/>
      <c r="G72" s="247"/>
      <c r="H72" s="221"/>
      <c r="I72" s="191"/>
      <c r="J72" s="191"/>
      <c r="K72" s="191"/>
      <c r="L72" s="191"/>
      <c r="M72" s="222"/>
      <c r="N72" s="222"/>
      <c r="O72" s="191"/>
      <c r="P72" s="191"/>
      <c r="Q72" s="191"/>
      <c r="R72" s="248"/>
    </row>
    <row r="73" spans="1:22" ht="19.5" customHeight="1" x14ac:dyDescent="0.2">
      <c r="A73" s="114"/>
      <c r="B73" s="72"/>
      <c r="C73" s="72"/>
      <c r="D73" s="72"/>
      <c r="E73" s="72"/>
      <c r="F73" s="72"/>
      <c r="G73" s="247"/>
      <c r="H73" s="221"/>
      <c r="I73" s="191"/>
      <c r="J73" s="191"/>
      <c r="K73" s="191"/>
      <c r="L73" s="191"/>
      <c r="M73" s="222"/>
      <c r="N73" s="222"/>
      <c r="O73" s="191"/>
      <c r="P73" s="191"/>
      <c r="Q73" s="191"/>
      <c r="R73" s="248"/>
    </row>
    <row r="74" spans="1:22" x14ac:dyDescent="0.2">
      <c r="A74" s="116"/>
      <c r="B74" s="72"/>
      <c r="C74" s="72"/>
      <c r="D74" s="72"/>
      <c r="E74" s="117" t="str">
        <f>+'REC20'!E87</f>
        <v xml:space="preserve">VICTORIA AMALIA JATTIN MARTINEZ </v>
      </c>
      <c r="F74" s="117"/>
      <c r="G74" s="247"/>
      <c r="H74" s="221"/>
      <c r="I74" s="191"/>
      <c r="J74" s="191"/>
      <c r="K74" s="191"/>
      <c r="L74" s="191"/>
      <c r="M74" s="117" t="s">
        <v>82</v>
      </c>
      <c r="N74" s="222"/>
      <c r="O74" s="191"/>
      <c r="P74" s="249"/>
      <c r="Q74" s="191"/>
      <c r="R74" s="248"/>
    </row>
    <row r="75" spans="1:22" x14ac:dyDescent="0.2">
      <c r="A75" s="114"/>
      <c r="B75" s="72"/>
      <c r="C75" s="72"/>
      <c r="D75" s="72"/>
      <c r="E75" s="106" t="s">
        <v>97</v>
      </c>
      <c r="F75" s="106"/>
      <c r="G75" s="247"/>
      <c r="H75" s="221"/>
      <c r="I75" s="191"/>
      <c r="J75" s="191"/>
      <c r="K75" s="191"/>
      <c r="L75" s="191"/>
      <c r="M75" s="106" t="s">
        <v>83</v>
      </c>
      <c r="N75" s="222"/>
      <c r="O75" s="191"/>
      <c r="P75" s="222"/>
      <c r="Q75" s="191"/>
      <c r="R75" s="248"/>
    </row>
    <row r="76" spans="1:22" ht="12.75" thickBot="1" x14ac:dyDescent="0.25">
      <c r="A76" s="119"/>
      <c r="B76" s="74"/>
      <c r="C76" s="74"/>
      <c r="D76" s="74"/>
      <c r="E76" s="74"/>
      <c r="F76" s="123"/>
      <c r="G76" s="250"/>
      <c r="H76" s="223"/>
      <c r="I76" s="224"/>
      <c r="J76" s="224"/>
      <c r="K76" s="224"/>
      <c r="L76" s="224"/>
      <c r="M76" s="123" t="s">
        <v>84</v>
      </c>
      <c r="N76" s="225"/>
      <c r="O76" s="224"/>
      <c r="P76" s="224"/>
      <c r="Q76" s="224"/>
      <c r="R76" s="25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J4" workbookViewId="0">
      <selection activeCell="P25" sqref="P25"/>
    </sheetView>
  </sheetViews>
  <sheetFormatPr baseColWidth="10" defaultColWidth="11.5703125" defaultRowHeight="12" x14ac:dyDescent="0.2"/>
  <cols>
    <col min="1" max="1" width="7.2851562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6.140625" style="82" customWidth="1"/>
    <col min="21" max="21" width="14.5703125" style="82" customWidth="1"/>
    <col min="22" max="22" width="16.140625" style="82" customWidth="1"/>
    <col min="23" max="23" width="13.140625" style="75" customWidth="1"/>
    <col min="24" max="24" width="13.140625" style="75" bestFit="1" customWidth="1"/>
    <col min="25" max="25" width="18.85546875" style="271" customWidth="1"/>
    <col min="26" max="16384" width="11.5703125" style="75"/>
  </cols>
  <sheetData>
    <row r="1" spans="1:25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pans="1:25" x14ac:dyDescent="0.2">
      <c r="A2" s="309" t="s">
        <v>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</row>
    <row r="3" spans="1:25" x14ac:dyDescent="0.2">
      <c r="A3" s="309" t="s">
        <v>66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</row>
    <row r="4" spans="1:25" ht="12.75" thickBot="1" x14ac:dyDescent="0.25">
      <c r="F4" s="67"/>
      <c r="K4" s="79"/>
      <c r="L4" s="79"/>
      <c r="P4" s="151"/>
      <c r="Q4" s="81"/>
      <c r="S4" s="76"/>
      <c r="T4" s="76"/>
    </row>
    <row r="5" spans="1:25" s="86" customFormat="1" ht="13.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23" t="s">
        <v>9</v>
      </c>
      <c r="H5" s="83"/>
      <c r="I5" s="325" t="s">
        <v>10</v>
      </c>
      <c r="J5" s="325"/>
      <c r="K5" s="323" t="s">
        <v>11</v>
      </c>
      <c r="L5" s="323" t="s">
        <v>12</v>
      </c>
      <c r="M5" s="323" t="s">
        <v>13</v>
      </c>
      <c r="N5" s="84"/>
      <c r="O5" s="323" t="str">
        <f>+'REC21'!O5:R5</f>
        <v>EJECUCION ACUMULADA SEPTIEMBRE DE 2017</v>
      </c>
      <c r="P5" s="323"/>
      <c r="Q5" s="323"/>
      <c r="R5" s="323"/>
      <c r="S5" s="85"/>
      <c r="T5" s="323" t="s">
        <v>65</v>
      </c>
      <c r="U5" s="323"/>
      <c r="V5" s="323"/>
      <c r="W5" s="323"/>
      <c r="Y5" s="272"/>
    </row>
    <row r="6" spans="1:25" s="86" customFormat="1" ht="24.75" thickBot="1" x14ac:dyDescent="0.25">
      <c r="A6" s="312"/>
      <c r="B6" s="312"/>
      <c r="C6" s="312"/>
      <c r="D6" s="312"/>
      <c r="E6" s="312"/>
      <c r="F6" s="312"/>
      <c r="G6" s="324"/>
      <c r="H6" s="83"/>
      <c r="I6" s="87" t="s">
        <v>14</v>
      </c>
      <c r="J6" s="88" t="s">
        <v>15</v>
      </c>
      <c r="K6" s="324"/>
      <c r="L6" s="324"/>
      <c r="M6" s="324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2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2">
        <f>+G10+G80</f>
        <v>26756467632</v>
      </c>
      <c r="H8" s="202"/>
      <c r="I8" s="202">
        <f>+I10+I80</f>
        <v>142900510</v>
      </c>
      <c r="J8" s="204">
        <f>+J10+J80</f>
        <v>142900510</v>
      </c>
      <c r="K8" s="204">
        <f>+K10+K80</f>
        <v>0</v>
      </c>
      <c r="L8" s="204">
        <f>+L10+L80</f>
        <v>0</v>
      </c>
      <c r="M8" s="202">
        <f>+M10+M80</f>
        <v>26756467632</v>
      </c>
      <c r="N8" s="204"/>
      <c r="O8" s="202">
        <f>+O10+O80</f>
        <v>17689297300</v>
      </c>
      <c r="P8" s="202">
        <f>+P10+P80</f>
        <v>15579720187</v>
      </c>
      <c r="Q8" s="202">
        <f>+Q10+Q80</f>
        <v>9289006972</v>
      </c>
      <c r="R8" s="202">
        <f>+R10+R80</f>
        <v>9289006972</v>
      </c>
      <c r="T8" s="38">
        <f>+M8-O8</f>
        <v>9067170332</v>
      </c>
      <c r="U8" s="38">
        <f>+O8-P8</f>
        <v>2109577113</v>
      </c>
      <c r="V8" s="38">
        <f>+P8-Q8</f>
        <v>6290713215</v>
      </c>
      <c r="W8" s="38">
        <f>+Q8-R8</f>
        <v>0</v>
      </c>
      <c r="X8" s="267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67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+G12+G52+G73</f>
        <v>14007515941</v>
      </c>
      <c r="H10" s="90"/>
      <c r="I10" s="93">
        <f>+I12+I52+I73</f>
        <v>142900510</v>
      </c>
      <c r="J10" s="93">
        <f>+J12+J52+J73</f>
        <v>142900510</v>
      </c>
      <c r="K10" s="93">
        <f>+K12+K52+K73</f>
        <v>0</v>
      </c>
      <c r="L10" s="93">
        <f>+L12+L52+L73</f>
        <v>0</v>
      </c>
      <c r="M10" s="173">
        <f>+G10-I10+J10+L10-K10</f>
        <v>14007515941</v>
      </c>
      <c r="N10" s="38"/>
      <c r="O10" s="93">
        <f>+O12+O52+O73</f>
        <v>6670552520</v>
      </c>
      <c r="P10" s="93">
        <f>+P12+P52+P73</f>
        <v>5809853247</v>
      </c>
      <c r="Q10" s="93">
        <f>+Q12+Q52+Q73</f>
        <v>5311562154</v>
      </c>
      <c r="R10" s="93">
        <f>+R12+R52+R73</f>
        <v>5311562154</v>
      </c>
      <c r="T10" s="38">
        <f>+M10-O10</f>
        <v>7336963421</v>
      </c>
      <c r="U10" s="38">
        <f>+O10-P10</f>
        <v>860699273</v>
      </c>
      <c r="V10" s="38">
        <f>+P10-Q10</f>
        <v>498291093</v>
      </c>
      <c r="W10" s="38">
        <f>+Q10-R10</f>
        <v>0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44269578</v>
      </c>
      <c r="J12" s="54">
        <f>+J14+J42+J45</f>
        <v>44269578</v>
      </c>
      <c r="K12" s="34">
        <f>+K14+K42+K45</f>
        <v>0</v>
      </c>
      <c r="L12" s="34">
        <f>+L14+L42+L45</f>
        <v>0</v>
      </c>
      <c r="M12" s="173">
        <f>+G12-I12+J12+L12-K12</f>
        <v>10985988455</v>
      </c>
      <c r="N12" s="94"/>
      <c r="O12" s="36">
        <f>+O14+O42+O45</f>
        <v>5085529782</v>
      </c>
      <c r="P12" s="36">
        <f>+P14+P42+P45</f>
        <v>4328050804</v>
      </c>
      <c r="Q12" s="36">
        <f>+Q14+Q42+Q45</f>
        <v>4190031958</v>
      </c>
      <c r="R12" s="36">
        <f>+R14+R42+R45</f>
        <v>4190031958</v>
      </c>
      <c r="S12" s="37"/>
      <c r="T12" s="38">
        <f>+M12-O12</f>
        <v>5900458673</v>
      </c>
      <c r="U12" s="38">
        <f>+O12-P12</f>
        <v>757478978</v>
      </c>
      <c r="V12" s="38">
        <f>+P12-Q12</f>
        <v>138018846</v>
      </c>
      <c r="W12" s="38">
        <f>+Q12-R12</f>
        <v>0</v>
      </c>
      <c r="Y12" s="273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44269578</v>
      </c>
      <c r="J14" s="54">
        <f t="shared" ref="J14:R14" si="0">+J16+J21+J25++J38+J36</f>
        <v>44269578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3857916240</v>
      </c>
      <c r="P14" s="54">
        <f>+P16+P21+P25++P38+P36</f>
        <v>3100437262</v>
      </c>
      <c r="Q14" s="54">
        <f t="shared" si="0"/>
        <v>3095412283</v>
      </c>
      <c r="R14" s="54">
        <f t="shared" si="0"/>
        <v>3095412283</v>
      </c>
      <c r="S14" s="37"/>
      <c r="T14" s="36">
        <f>+M14-O14</f>
        <v>5425171980</v>
      </c>
      <c r="U14" s="38">
        <f>+O14-P14</f>
        <v>757478978</v>
      </c>
      <c r="V14" s="38">
        <f>+P14-Q14</f>
        <v>5024979</v>
      </c>
      <c r="W14" s="38">
        <f>+Q14-R14</f>
        <v>0</v>
      </c>
      <c r="Y14" s="273"/>
    </row>
    <row r="15" spans="1:25" s="39" customFormat="1" x14ac:dyDescent="0.2">
      <c r="A15" s="33"/>
      <c r="B15" s="33"/>
      <c r="C15" s="33"/>
      <c r="D15" s="33"/>
      <c r="E15" s="33"/>
      <c r="F15" s="31"/>
      <c r="G15" s="184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3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44269578</v>
      </c>
      <c r="J16" s="34">
        <f>+J17+J18</f>
        <v>0</v>
      </c>
      <c r="K16" s="34">
        <f>+K17+K18</f>
        <v>0</v>
      </c>
      <c r="L16" s="34">
        <f>+L17+L18</f>
        <v>0</v>
      </c>
      <c r="M16" s="173">
        <f>+G16-I16-J16+L16-K16</f>
        <v>3303252414</v>
      </c>
      <c r="N16" s="36"/>
      <c r="O16" s="36">
        <f>SUM(O17:O19)</f>
        <v>2674017592</v>
      </c>
      <c r="P16" s="36">
        <f t="shared" ref="P16:R16" si="1">SUM(P17:P19)</f>
        <v>2363510921</v>
      </c>
      <c r="Q16" s="36">
        <f t="shared" si="1"/>
        <v>2358485942</v>
      </c>
      <c r="R16" s="36">
        <f t="shared" si="1"/>
        <v>2358485942</v>
      </c>
      <c r="S16" s="37"/>
      <c r="T16" s="38">
        <f>+M16-O16</f>
        <v>629234822</v>
      </c>
      <c r="U16" s="38">
        <f>+O16-P16</f>
        <v>310506671</v>
      </c>
      <c r="V16" s="38">
        <f>+P16-Q16</f>
        <v>5024979</v>
      </c>
      <c r="W16" s="38">
        <f>+Q16-R16</f>
        <v>0</v>
      </c>
      <c r="Y16" s="273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3109932666</v>
      </c>
      <c r="H17" s="71"/>
      <c r="I17" s="97">
        <f>+'REC21'!I15</f>
        <v>44269578</v>
      </c>
      <c r="J17" s="97">
        <f>+'REC21'!J15</f>
        <v>0</v>
      </c>
      <c r="K17" s="97">
        <f>+'REC20'!K15+'REC21'!K15</f>
        <v>0</v>
      </c>
      <c r="L17" s="97">
        <f>+'REC20'!L15+'REC21'!L15</f>
        <v>0</v>
      </c>
      <c r="M17" s="176">
        <f t="shared" ref="M17" si="2">+G17+J17-I17</f>
        <v>3065663088</v>
      </c>
      <c r="N17" s="96"/>
      <c r="O17" s="183">
        <f>'REC20'!O17+'REC21'!O15</f>
        <v>2487946132</v>
      </c>
      <c r="P17" s="183">
        <f>'REC20'!P17+'REC21'!P15</f>
        <v>2254194119</v>
      </c>
      <c r="Q17" s="183">
        <f>'REC20'!Q17+'REC21'!Q15</f>
        <v>2254194119</v>
      </c>
      <c r="R17" s="183">
        <f>'REC20'!R17+'REC21'!R15</f>
        <v>2254194119</v>
      </c>
      <c r="T17" s="98">
        <f>+M17-O17</f>
        <v>577716956</v>
      </c>
      <c r="U17" s="98">
        <f t="shared" ref="U17:W18" si="3">+O17-P17</f>
        <v>233752013</v>
      </c>
      <c r="V17" s="98">
        <f t="shared" si="3"/>
        <v>0</v>
      </c>
      <c r="W17" s="98">
        <f t="shared" si="3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197589326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76">
        <f>+G18-I18+J18</f>
        <v>197589326</v>
      </c>
      <c r="N18" s="96"/>
      <c r="O18" s="183">
        <f>'REC20'!O18+'REC21'!O16</f>
        <v>158071460</v>
      </c>
      <c r="P18" s="97">
        <f>+'REC20'!P18+'REC21'!P16</f>
        <v>84613563</v>
      </c>
      <c r="Q18" s="97">
        <f>+'REC20'!Q18+'REC21'!Q16</f>
        <v>84613563</v>
      </c>
      <c r="R18" s="97">
        <f>+'REC20'!R18+'REC21'!R16</f>
        <v>84613563</v>
      </c>
      <c r="T18" s="98">
        <f>+M18-O18</f>
        <v>39517866</v>
      </c>
      <c r="U18" s="98">
        <f t="shared" si="3"/>
        <v>73457897</v>
      </c>
      <c r="V18" s="98">
        <f t="shared" si="3"/>
        <v>0</v>
      </c>
      <c r="W18" s="98">
        <f t="shared" si="3"/>
        <v>0</v>
      </c>
    </row>
    <row r="19" spans="1:25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235">
        <v>40000000</v>
      </c>
      <c r="H19" s="210"/>
      <c r="I19" s="208"/>
      <c r="J19" s="208"/>
      <c r="K19" s="208"/>
      <c r="L19" s="208"/>
      <c r="M19" s="235">
        <f>+G19-I19+J19</f>
        <v>40000000</v>
      </c>
      <c r="N19" s="96"/>
      <c r="O19" s="183">
        <f>+'REC21'!O17</f>
        <v>28000000</v>
      </c>
      <c r="P19" s="183">
        <f>+'REC21'!P17</f>
        <v>24703239</v>
      </c>
      <c r="Q19" s="183">
        <f>+'REC21'!Q17</f>
        <v>19678260</v>
      </c>
      <c r="R19" s="183">
        <f>+'REC21'!R17</f>
        <v>19678260</v>
      </c>
      <c r="T19" s="98"/>
      <c r="U19" s="98"/>
      <c r="V19" s="98"/>
      <c r="W19" s="98"/>
    </row>
    <row r="20" spans="1:25" x14ac:dyDescent="0.2">
      <c r="A20" s="95"/>
      <c r="B20" s="95"/>
      <c r="C20" s="95"/>
      <c r="D20" s="95"/>
      <c r="E20" s="95"/>
      <c r="F20" s="22"/>
      <c r="G20" s="97"/>
      <c r="H20" s="71"/>
      <c r="I20" s="96"/>
      <c r="J20" s="96"/>
      <c r="K20" s="96"/>
      <c r="L20" s="96"/>
      <c r="M20" s="97"/>
      <c r="N20" s="96"/>
      <c r="O20" s="96"/>
      <c r="P20" s="96"/>
      <c r="Q20" s="96"/>
      <c r="R20" s="96"/>
      <c r="T20" s="96"/>
      <c r="U20" s="96"/>
      <c r="V20" s="96"/>
      <c r="W20" s="96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3">
        <f>+G21-I21+J21+L21-K21</f>
        <v>455989144</v>
      </c>
      <c r="N21" s="36"/>
      <c r="O21" s="36">
        <f>SUM(O22:O23)</f>
        <v>364791315</v>
      </c>
      <c r="P21" s="36">
        <f>SUM(P22:P23)</f>
        <v>269417891</v>
      </c>
      <c r="Q21" s="36">
        <f>SUM(Q22:Q23)</f>
        <v>269417891</v>
      </c>
      <c r="R21" s="36">
        <f>SUM(R22:R23)</f>
        <v>269417891</v>
      </c>
      <c r="S21" s="37"/>
      <c r="T21" s="38">
        <f>+M21-O21</f>
        <v>91197829</v>
      </c>
      <c r="U21" s="38">
        <f>+O21-P21</f>
        <v>95373424</v>
      </c>
      <c r="V21" s="38">
        <f>+P21-Q21</f>
        <v>0</v>
      </c>
      <c r="W21" s="38">
        <f>+Q21-R21</f>
        <v>0</v>
      </c>
      <c r="Y21" s="273"/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97">
        <f>+'REC20'!G21+'REC21'!G20</f>
        <v>0</v>
      </c>
      <c r="H22" s="71"/>
      <c r="I22" s="97">
        <f>+'REC21'!I20</f>
        <v>0</v>
      </c>
      <c r="J22" s="97">
        <f>+'REC20'!J21+'REC21'!J20</f>
        <v>0</v>
      </c>
      <c r="K22" s="97">
        <f>+'REC20'!K21+'REC21'!K20</f>
        <v>0</v>
      </c>
      <c r="L22" s="97">
        <f>+'REC20'!L19+'REC21'!L20</f>
        <v>0</v>
      </c>
      <c r="M22" s="176">
        <f t="shared" ref="M22:M23" si="4">+G22-I22+J22</f>
        <v>0</v>
      </c>
      <c r="N22" s="96"/>
      <c r="O22" s="97">
        <f>+'REC20'!O21+'REC21'!O20</f>
        <v>0</v>
      </c>
      <c r="P22" s="97">
        <f>+'REC20'!P21+'REC21'!P20</f>
        <v>0</v>
      </c>
      <c r="Q22" s="97">
        <f>+'REC20'!Q21+'REC21'!Q20</f>
        <v>0</v>
      </c>
      <c r="R22" s="97">
        <f>+'REC20'!R21+'REC21'!R20</f>
        <v>0</v>
      </c>
      <c r="T22" s="98">
        <f>+M22-O22</f>
        <v>0</v>
      </c>
      <c r="U22" s="98">
        <f t="shared" ref="U22:W23" si="5">+O22-P22</f>
        <v>0</v>
      </c>
      <c r="V22" s="98">
        <f t="shared" si="5"/>
        <v>0</v>
      </c>
      <c r="W22" s="98">
        <f t="shared" si="5"/>
        <v>0</v>
      </c>
    </row>
    <row r="23" spans="1:25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97">
        <f>+'REC20'!G22+'REC21'!G21</f>
        <v>455989144</v>
      </c>
      <c r="H23" s="71"/>
      <c r="I23" s="97"/>
      <c r="J23" s="97">
        <f>+'REC20'!J20+'REC21'!J21</f>
        <v>0</v>
      </c>
      <c r="K23" s="97">
        <f>+'REC20'!K20+'REC21'!K21</f>
        <v>0</v>
      </c>
      <c r="L23" s="97">
        <f>+'REC20'!L20+'REC21'!L21</f>
        <v>0</v>
      </c>
      <c r="M23" s="176">
        <f t="shared" si="4"/>
        <v>455989144</v>
      </c>
      <c r="N23" s="96"/>
      <c r="O23" s="97">
        <f>+'REC21'!O21</f>
        <v>364791315</v>
      </c>
      <c r="P23" s="97">
        <f>+'REC20'!P22+'REC21'!P21</f>
        <v>269417891</v>
      </c>
      <c r="Q23" s="97">
        <f>+'REC20'!Q22+'REC21'!Q21</f>
        <v>269417891</v>
      </c>
      <c r="R23" s="97">
        <f>+'REC20'!R22+'REC21'!R21</f>
        <v>269417891</v>
      </c>
      <c r="T23" s="98">
        <f>+M23-O23</f>
        <v>91197829</v>
      </c>
      <c r="U23" s="98">
        <f t="shared" si="5"/>
        <v>95373424</v>
      </c>
      <c r="V23" s="98">
        <f t="shared" si="5"/>
        <v>0</v>
      </c>
      <c r="W23" s="98">
        <f t="shared" si="5"/>
        <v>0</v>
      </c>
    </row>
    <row r="24" spans="1:25" x14ac:dyDescent="0.2">
      <c r="A24" s="95"/>
      <c r="B24" s="95"/>
      <c r="C24" s="95"/>
      <c r="D24" s="95"/>
      <c r="E24" s="95"/>
      <c r="F24" s="22"/>
      <c r="G24" s="97"/>
      <c r="H24" s="71"/>
      <c r="I24" s="96"/>
      <c r="J24" s="96"/>
      <c r="K24" s="96"/>
      <c r="L24" s="96"/>
      <c r="M24" s="97"/>
      <c r="N24" s="96"/>
      <c r="O24" s="96"/>
      <c r="P24" s="96"/>
      <c r="Q24" s="96"/>
      <c r="R24" s="96"/>
      <c r="T24" s="96"/>
      <c r="U24" s="96"/>
      <c r="V24" s="96"/>
      <c r="W24" s="96"/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3">
        <f>+G25-I25+J25+L25-K25</f>
        <v>845577184</v>
      </c>
      <c r="N25" s="36"/>
      <c r="O25" s="36">
        <f>SUM(O26:O33)</f>
        <v>759837755</v>
      </c>
      <c r="P25" s="36">
        <f>SUM(P26:P33)</f>
        <v>409636474</v>
      </c>
      <c r="Q25" s="36">
        <f>SUM(Q26:Q33)</f>
        <v>409636474</v>
      </c>
      <c r="R25" s="36">
        <f>SUM(R26:R33)</f>
        <v>409636474</v>
      </c>
      <c r="T25" s="38">
        <f>+M25-O25</f>
        <v>85739429</v>
      </c>
      <c r="U25" s="38">
        <f>+O25-P25</f>
        <v>350201281</v>
      </c>
      <c r="V25" s="38">
        <f>+P25-Q25</f>
        <v>0</v>
      </c>
      <c r="W25" s="38">
        <f>+Q25-R25</f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7">
        <f>+'REC20'!G25+'REC21'!G24</f>
        <v>103714692</v>
      </c>
      <c r="H26" s="71"/>
      <c r="I26" s="97">
        <f>+'REC20'!I23+'REC21'!I24</f>
        <v>0</v>
      </c>
      <c r="J26" s="97">
        <f>+'REC20'!J23+'REC21'!J24</f>
        <v>0</v>
      </c>
      <c r="K26" s="97">
        <f>+'REC20'!K23+'REC21'!K24</f>
        <v>0</v>
      </c>
      <c r="L26" s="97">
        <f>+'REC20'!L23+'REC21'!L24</f>
        <v>0</v>
      </c>
      <c r="M26" s="176">
        <f t="shared" ref="M26:M33" si="6">+G26-I26+J26</f>
        <v>103714692</v>
      </c>
      <c r="N26" s="96"/>
      <c r="O26" s="97">
        <f>+'REC21'!O24</f>
        <v>82971753</v>
      </c>
      <c r="P26" s="97">
        <f>+'REC21'!P24</f>
        <v>77787057</v>
      </c>
      <c r="Q26" s="97">
        <f>+'REC21'!Q24</f>
        <v>77787057</v>
      </c>
      <c r="R26" s="97">
        <f>+'REC21'!R24</f>
        <v>77787057</v>
      </c>
      <c r="T26" s="98">
        <f t="shared" ref="T26:T33" si="7">+M26-O26</f>
        <v>20742939</v>
      </c>
      <c r="U26" s="98">
        <f t="shared" ref="U26:W33" si="8">+O26-P26</f>
        <v>5184696</v>
      </c>
      <c r="V26" s="98">
        <f t="shared" si="8"/>
        <v>0</v>
      </c>
      <c r="W26" s="98">
        <f t="shared" si="8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7">
        <f>+'REC20'!G26+'REC21'!G25</f>
        <v>18597345</v>
      </c>
      <c r="H27" s="71"/>
      <c r="I27" s="97">
        <f>+'REC20'!I26+'REC21'!I27</f>
        <v>0</v>
      </c>
      <c r="J27" s="97">
        <v>0</v>
      </c>
      <c r="K27" s="97">
        <f>+'REC20'!K24+'REC21'!K25</f>
        <v>0</v>
      </c>
      <c r="L27" s="97">
        <f>+'REC20'!L24+'REC21'!L25</f>
        <v>0</v>
      </c>
      <c r="M27" s="176">
        <f t="shared" si="6"/>
        <v>18597345</v>
      </c>
      <c r="N27" s="96"/>
      <c r="O27" s="97">
        <f>+'REC20'!O26+'REC21'!O25</f>
        <v>18597345</v>
      </c>
      <c r="P27" s="97">
        <f>+'REC20'!P26+'REC21'!P25</f>
        <v>11731665</v>
      </c>
      <c r="Q27" s="97">
        <f>+'REC20'!Q26+'REC21'!Q25</f>
        <v>11731665</v>
      </c>
      <c r="R27" s="97">
        <f>+'REC20'!R26+'REC21'!R25</f>
        <v>11731665</v>
      </c>
      <c r="T27" s="98">
        <f t="shared" si="7"/>
        <v>0</v>
      </c>
      <c r="U27" s="98">
        <f t="shared" si="8"/>
        <v>6865680</v>
      </c>
      <c r="V27" s="98">
        <f t="shared" si="8"/>
        <v>0</v>
      </c>
      <c r="W27" s="98">
        <f t="shared" si="8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7">
        <f>+'REC20'!G27+'REC21'!G26</f>
        <v>8366900</v>
      </c>
      <c r="H28" s="71"/>
      <c r="I28" s="97">
        <f>+'REC20'!I25+'REC21'!I26</f>
        <v>0</v>
      </c>
      <c r="J28" s="97">
        <f>+'REC20'!J25+'REC21'!J26</f>
        <v>0</v>
      </c>
      <c r="K28" s="97">
        <f>+'REC20'!K25+'REC21'!K26</f>
        <v>0</v>
      </c>
      <c r="L28" s="97">
        <f>+'REC20'!L25+'REC21'!L26</f>
        <v>0</v>
      </c>
      <c r="M28" s="176">
        <f t="shared" si="6"/>
        <v>8366900</v>
      </c>
      <c r="N28" s="96"/>
      <c r="O28" s="97">
        <f>+'REC20'!O27+'REC21'!O26</f>
        <v>8366900</v>
      </c>
      <c r="P28" s="97">
        <f>+'REC20'!P27+'REC21'!P26</f>
        <v>5849963</v>
      </c>
      <c r="Q28" s="97">
        <f>+'REC20'!Q27+'REC21'!Q26</f>
        <v>5849963</v>
      </c>
      <c r="R28" s="97">
        <f>+'REC20'!R27+'REC21'!R26</f>
        <v>5849963</v>
      </c>
      <c r="T28" s="98">
        <f t="shared" si="7"/>
        <v>0</v>
      </c>
      <c r="U28" s="98">
        <f t="shared" si="8"/>
        <v>2516937</v>
      </c>
      <c r="V28" s="98">
        <f t="shared" si="8"/>
        <v>0</v>
      </c>
      <c r="W28" s="98">
        <f t="shared" si="8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7">
        <f>+'REC20'!G28+'REC21'!G27</f>
        <v>9324000</v>
      </c>
      <c r="H29" s="71"/>
      <c r="I29" s="97">
        <f>+'REC20'!I28+'REC21'!I29</f>
        <v>0</v>
      </c>
      <c r="J29" s="97">
        <f>+'REC20'!J28+'REC21'!J29</f>
        <v>0</v>
      </c>
      <c r="K29" s="97">
        <f>+'REC20'!K26+'REC21'!K27</f>
        <v>0</v>
      </c>
      <c r="L29" s="97">
        <f>+'REC20'!L26+'REC21'!L27</f>
        <v>0</v>
      </c>
      <c r="M29" s="176">
        <f t="shared" si="6"/>
        <v>9324000</v>
      </c>
      <c r="N29" s="96"/>
      <c r="O29" s="97">
        <f>+'REC20'!O28+'REC21'!O27</f>
        <v>9324000</v>
      </c>
      <c r="P29" s="97">
        <f>+'REC20'!P28+'REC21'!P27</f>
        <v>6641633</v>
      </c>
      <c r="Q29" s="97">
        <f>+'REC20'!Q28+'REC21'!Q27</f>
        <v>6641633</v>
      </c>
      <c r="R29" s="97">
        <f>+'REC20'!R28+'REC21'!R27</f>
        <v>6641633</v>
      </c>
      <c r="T29" s="98">
        <f t="shared" si="7"/>
        <v>0</v>
      </c>
      <c r="U29" s="98">
        <f t="shared" si="8"/>
        <v>2682367</v>
      </c>
      <c r="V29" s="98">
        <f t="shared" si="8"/>
        <v>0</v>
      </c>
      <c r="W29" s="98">
        <f t="shared" si="8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7">
        <f>+'REC20'!G29+'REC21'!G28</f>
        <v>149751910</v>
      </c>
      <c r="H30" s="71"/>
      <c r="I30" s="97">
        <f>+'REC20'!I27+'REC21'!I28</f>
        <v>0</v>
      </c>
      <c r="J30" s="97">
        <f>+'REC20'!J27+'REC21'!J28</f>
        <v>0</v>
      </c>
      <c r="K30" s="97">
        <f>+'REC20'!K27+'REC21'!K28</f>
        <v>0</v>
      </c>
      <c r="L30" s="97">
        <f>+'REC20'!L27+'REC21'!L28</f>
        <v>0</v>
      </c>
      <c r="M30" s="176">
        <f t="shared" si="6"/>
        <v>149751910</v>
      </c>
      <c r="N30" s="96"/>
      <c r="O30" s="97">
        <f>+'REC21'!O28+'REC20'!O29</f>
        <v>149751910</v>
      </c>
      <c r="P30" s="97">
        <f>+'REC21'!P28+'REC20'!P29</f>
        <v>144679384</v>
      </c>
      <c r="Q30" s="97">
        <f>+'REC21'!Q28+'REC20'!Q29</f>
        <v>144679384</v>
      </c>
      <c r="R30" s="97">
        <f>+'REC21'!R28+'REC20'!R29</f>
        <v>144679384</v>
      </c>
      <c r="T30" s="98">
        <f t="shared" si="7"/>
        <v>0</v>
      </c>
      <c r="U30" s="98">
        <f t="shared" si="8"/>
        <v>5072526</v>
      </c>
      <c r="V30" s="98">
        <f t="shared" si="8"/>
        <v>0</v>
      </c>
      <c r="W30" s="98">
        <f t="shared" si="8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7">
        <f>+'REC20'!G30+'REC21'!G29</f>
        <v>155991573</v>
      </c>
      <c r="H31" s="71"/>
      <c r="I31" s="97">
        <f>+'REC20'!I30+'REC21'!I31</f>
        <v>0</v>
      </c>
      <c r="J31" s="97">
        <f>+'REC20'!J30</f>
        <v>0</v>
      </c>
      <c r="K31" s="97">
        <f>+'REC20'!K28+'REC21'!K29</f>
        <v>0</v>
      </c>
      <c r="L31" s="97">
        <f>+'REC20'!L28+'REC21'!L29</f>
        <v>0</v>
      </c>
      <c r="M31" s="176">
        <f t="shared" si="6"/>
        <v>155991573</v>
      </c>
      <c r="N31" s="96"/>
      <c r="O31" s="97">
        <f>+'REC20'!O30+'REC21'!O29</f>
        <v>155991573</v>
      </c>
      <c r="P31" s="97">
        <f>+'REC20'!P30+'REC21'!P29</f>
        <v>94036519</v>
      </c>
      <c r="Q31" s="97">
        <f>+'REC20'!Q30+'REC21'!Q29</f>
        <v>94036519</v>
      </c>
      <c r="R31" s="97">
        <f>+'REC20'!R30+'REC21'!R29</f>
        <v>94036519</v>
      </c>
      <c r="T31" s="98">
        <f t="shared" si="7"/>
        <v>0</v>
      </c>
      <c r="U31" s="98">
        <f t="shared" si="8"/>
        <v>61955054</v>
      </c>
      <c r="V31" s="98">
        <f t="shared" si="8"/>
        <v>0</v>
      </c>
      <c r="W31" s="98">
        <f t="shared" si="8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7">
        <f>+'REC20'!G31+'REC21'!G30</f>
        <v>324982450</v>
      </c>
      <c r="H32" s="71"/>
      <c r="I32" s="97">
        <f>+'REC20'!I29+'REC21'!I30</f>
        <v>0</v>
      </c>
      <c r="J32" s="97">
        <f>+'REC20'!J31</f>
        <v>0</v>
      </c>
      <c r="K32" s="97">
        <f>+'REC20'!K29+'REC21'!K30</f>
        <v>0</v>
      </c>
      <c r="L32" s="97">
        <f>+'REC20'!L29+'REC21'!L30</f>
        <v>0</v>
      </c>
      <c r="M32" s="176">
        <f t="shared" si="6"/>
        <v>324982450</v>
      </c>
      <c r="N32" s="96"/>
      <c r="O32" s="97">
        <f>+'REC20'!O31+'REC21'!O30</f>
        <v>259985960</v>
      </c>
      <c r="P32" s="97">
        <f>+'REC20'!P31+'REC21'!P30</f>
        <v>15966154</v>
      </c>
      <c r="Q32" s="97">
        <f>+'REC20'!Q31+'REC21'!Q30</f>
        <v>15966154</v>
      </c>
      <c r="R32" s="97">
        <f>+'REC20'!R31+'REC21'!R30</f>
        <v>15966154</v>
      </c>
      <c r="T32" s="98">
        <f t="shared" si="7"/>
        <v>64996490</v>
      </c>
      <c r="U32" s="98">
        <f t="shared" si="8"/>
        <v>244019806</v>
      </c>
      <c r="V32" s="98">
        <f t="shared" si="8"/>
        <v>0</v>
      </c>
      <c r="W32" s="98">
        <f t="shared" si="8"/>
        <v>0</v>
      </c>
    </row>
    <row r="33" spans="1:25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7">
        <f>+'REC20'!G32+'REC21'!G31</f>
        <v>74848314</v>
      </c>
      <c r="H33" s="71"/>
      <c r="I33" s="97">
        <f>+'REC20'!I30+'REC21'!I31</f>
        <v>0</v>
      </c>
      <c r="J33" s="97">
        <f>+'REC20'!J32</f>
        <v>0</v>
      </c>
      <c r="K33" s="97">
        <f>+'REC20'!K30+'REC21'!K31</f>
        <v>0</v>
      </c>
      <c r="L33" s="97">
        <f>+'REC20'!L30+'REC21'!L31</f>
        <v>0</v>
      </c>
      <c r="M33" s="176">
        <f t="shared" si="6"/>
        <v>74848314</v>
      </c>
      <c r="N33" s="96"/>
      <c r="O33" s="97">
        <f>+'REC20'!O32+'REC21'!O31</f>
        <v>74848314</v>
      </c>
      <c r="P33" s="97">
        <f>+'REC20'!P32+'REC21'!P31</f>
        <v>52944099</v>
      </c>
      <c r="Q33" s="97">
        <f>+'REC20'!Q32+'REC21'!Q31</f>
        <v>52944099</v>
      </c>
      <c r="R33" s="97">
        <f>+'REC20'!R32+'REC21'!R31</f>
        <v>52944099</v>
      </c>
      <c r="T33" s="98">
        <f t="shared" si="7"/>
        <v>0</v>
      </c>
      <c r="U33" s="98">
        <f t="shared" si="8"/>
        <v>21904215</v>
      </c>
      <c r="V33" s="98">
        <f t="shared" si="8"/>
        <v>0</v>
      </c>
      <c r="W33" s="98">
        <f t="shared" si="8"/>
        <v>0</v>
      </c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x14ac:dyDescent="0.2">
      <c r="A35" s="95"/>
      <c r="B35" s="95"/>
      <c r="C35" s="95"/>
      <c r="D35" s="95"/>
      <c r="E35" s="95"/>
      <c r="F35" s="22"/>
      <c r="G35" s="97"/>
      <c r="H35" s="71"/>
      <c r="I35" s="96"/>
      <c r="J35" s="96"/>
      <c r="K35" s="96"/>
      <c r="L35" s="96"/>
      <c r="M35" s="97"/>
      <c r="N35" s="96"/>
      <c r="O35" s="96"/>
      <c r="P35" s="96"/>
      <c r="Q35" s="96"/>
      <c r="R35" s="96"/>
      <c r="T35" s="96"/>
      <c r="U35" s="96"/>
      <c r="V35" s="96"/>
      <c r="W35" s="96"/>
    </row>
    <row r="36" spans="1:25" s="11" customFormat="1" ht="24" x14ac:dyDescent="0.2">
      <c r="A36" s="95">
        <v>1</v>
      </c>
      <c r="B36" s="95">
        <v>0</v>
      </c>
      <c r="C36" s="95">
        <v>1</v>
      </c>
      <c r="D36" s="95">
        <v>10</v>
      </c>
      <c r="E36" s="95"/>
      <c r="F36" s="31" t="s">
        <v>92</v>
      </c>
      <c r="G36" s="234">
        <f>+'REC20'!G14+'REC21'!G33</f>
        <v>4618999900</v>
      </c>
      <c r="H36" s="205"/>
      <c r="I36" s="234">
        <v>0</v>
      </c>
      <c r="J36" s="234">
        <v>0</v>
      </c>
      <c r="K36" s="234">
        <v>0</v>
      </c>
      <c r="L36" s="234">
        <v>0</v>
      </c>
      <c r="M36" s="234">
        <f>+G36+I36-J36</f>
        <v>4618999900</v>
      </c>
      <c r="N36" s="206"/>
      <c r="O36" s="206">
        <f>+'REC20'!O34</f>
        <v>0</v>
      </c>
      <c r="P36" s="206">
        <f>+'REC20'!P34</f>
        <v>0</v>
      </c>
      <c r="Q36" s="206">
        <f>+'REC20'!Q34</f>
        <v>0</v>
      </c>
      <c r="R36" s="206">
        <f>+'REC20'!R34</f>
        <v>0</v>
      </c>
      <c r="S36" s="58"/>
      <c r="T36" s="34">
        <f>+M36-O36</f>
        <v>4618999900</v>
      </c>
      <c r="U36" s="98">
        <f>+O36-P36</f>
        <v>0</v>
      </c>
      <c r="V36" s="98">
        <f>+P36-Q36</f>
        <v>0</v>
      </c>
      <c r="W36" s="98">
        <f>+Q36-R36</f>
        <v>0</v>
      </c>
    </row>
    <row r="37" spans="1:25" x14ac:dyDescent="0.2">
      <c r="A37" s="95"/>
      <c r="B37" s="95"/>
      <c r="C37" s="95"/>
      <c r="D37" s="95"/>
      <c r="E37" s="95"/>
      <c r="F37" s="22"/>
      <c r="G37" s="97"/>
      <c r="H37" s="71"/>
      <c r="I37" s="96"/>
      <c r="J37" s="96"/>
      <c r="K37" s="96"/>
      <c r="L37" s="96"/>
      <c r="M37" s="97"/>
      <c r="N37" s="96"/>
      <c r="O37" s="96"/>
      <c r="P37" s="96"/>
      <c r="Q37" s="96"/>
      <c r="R37" s="96"/>
      <c r="T37" s="96"/>
      <c r="U37" s="96"/>
      <c r="V37" s="96"/>
      <c r="W37" s="96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44269578</v>
      </c>
      <c r="K38" s="34">
        <f>+K39+K40</f>
        <v>0</v>
      </c>
      <c r="L38" s="34">
        <f>+L39+L40</f>
        <v>0</v>
      </c>
      <c r="M38" s="34">
        <f t="shared" ref="M38:M39" si="9">+G38-I38+J38</f>
        <v>59269578</v>
      </c>
      <c r="N38" s="94"/>
      <c r="O38" s="36">
        <f>+O39+O40</f>
        <v>59269578</v>
      </c>
      <c r="P38" s="36">
        <f>+P39+P40</f>
        <v>57871976</v>
      </c>
      <c r="Q38" s="36">
        <f>+Q39+Q40</f>
        <v>57871976</v>
      </c>
      <c r="R38" s="36">
        <f>+R39+R40</f>
        <v>57871976</v>
      </c>
      <c r="T38" s="36">
        <f>+T39+T40</f>
        <v>0</v>
      </c>
      <c r="U38" s="34">
        <f>+O38-P38</f>
        <v>1397602</v>
      </c>
      <c r="V38" s="34">
        <f>+P38-Q38</f>
        <v>0</v>
      </c>
      <c r="W38" s="34">
        <f>+Q38-R38</f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1</v>
      </c>
      <c r="F39" s="22" t="s">
        <v>57</v>
      </c>
      <c r="G39" s="97">
        <f>+'REC20'!G37+'REC21'!G36</f>
        <v>15000000</v>
      </c>
      <c r="H39" s="71"/>
      <c r="I39" s="97">
        <v>0</v>
      </c>
      <c r="J39" s="97">
        <f>+'REC21'!J36</f>
        <v>0</v>
      </c>
      <c r="K39" s="97">
        <v>0</v>
      </c>
      <c r="L39" s="97">
        <v>0</v>
      </c>
      <c r="M39" s="176">
        <f t="shared" si="9"/>
        <v>15000000</v>
      </c>
      <c r="N39" s="96"/>
      <c r="O39" s="97">
        <f>+'REC21'!O36</f>
        <v>15000000</v>
      </c>
      <c r="P39" s="97">
        <f>+'REC20'!P37+'REC21'!P36</f>
        <v>13602398</v>
      </c>
      <c r="Q39" s="97">
        <f>+'REC20'!Q37+'REC21'!Q36</f>
        <v>13602398</v>
      </c>
      <c r="R39" s="97">
        <f>+'REC20'!R37+'REC21'!R36</f>
        <v>13602398</v>
      </c>
      <c r="T39" s="98">
        <f>+M39-O39</f>
        <v>0</v>
      </c>
      <c r="U39" s="98">
        <f t="shared" ref="U39:W40" si="10">+O39-P39</f>
        <v>1397602</v>
      </c>
      <c r="V39" s="98">
        <f t="shared" si="10"/>
        <v>0</v>
      </c>
      <c r="W39" s="98">
        <f t="shared" si="10"/>
        <v>0</v>
      </c>
    </row>
    <row r="40" spans="1:25" x14ac:dyDescent="0.2">
      <c r="A40" s="95">
        <v>1</v>
      </c>
      <c r="B40" s="95">
        <v>0</v>
      </c>
      <c r="C40" s="95">
        <v>1</v>
      </c>
      <c r="D40" s="95">
        <v>9</v>
      </c>
      <c r="E40" s="95">
        <v>3</v>
      </c>
      <c r="F40" s="22" t="s">
        <v>58</v>
      </c>
      <c r="G40" s="97">
        <f>+'REC20'!G38+'REC21'!G37</f>
        <v>0</v>
      </c>
      <c r="H40" s="71"/>
      <c r="I40" s="97">
        <f>+'REC21'!I37</f>
        <v>0</v>
      </c>
      <c r="J40" s="97">
        <f>+'REC21'!J37</f>
        <v>44269578</v>
      </c>
      <c r="K40" s="97">
        <f>+'REC20'!K38+'REC21'!K37</f>
        <v>0</v>
      </c>
      <c r="L40" s="97">
        <f>+'REC20'!L36+'REC21'!L37</f>
        <v>0</v>
      </c>
      <c r="M40" s="176">
        <f t="shared" ref="M40" si="11">+G40+J40-I40</f>
        <v>44269578</v>
      </c>
      <c r="N40" s="96"/>
      <c r="O40" s="97">
        <f>+'REC20'!O38+'REC21'!O37</f>
        <v>44269578</v>
      </c>
      <c r="P40" s="97">
        <f>+'REC20'!P38+'REC21'!P37</f>
        <v>44269578</v>
      </c>
      <c r="Q40" s="97">
        <f>+'REC20'!Q38+'REC21'!Q37</f>
        <v>44269578</v>
      </c>
      <c r="R40" s="97">
        <f>+'REC20'!R38+'REC21'!R37</f>
        <v>44269578</v>
      </c>
      <c r="T40" s="98">
        <f>+M40-O40</f>
        <v>0</v>
      </c>
      <c r="U40" s="98">
        <f t="shared" si="10"/>
        <v>0</v>
      </c>
      <c r="V40" s="98">
        <f t="shared" si="10"/>
        <v>0</v>
      </c>
      <c r="W40" s="98">
        <f t="shared" si="10"/>
        <v>0</v>
      </c>
    </row>
    <row r="41" spans="1:25" x14ac:dyDescent="0.2">
      <c r="A41" s="95"/>
      <c r="B41" s="95"/>
      <c r="C41" s="95"/>
      <c r="D41" s="95"/>
      <c r="E41" s="95"/>
      <c r="F41" s="22"/>
      <c r="G41" s="97"/>
      <c r="H41" s="71"/>
      <c r="I41" s="96"/>
      <c r="J41" s="96"/>
      <c r="K41" s="96"/>
      <c r="L41" s="96"/>
      <c r="M41" s="97"/>
      <c r="N41" s="96"/>
      <c r="O41" s="96"/>
      <c r="P41" s="96"/>
      <c r="Q41" s="96"/>
      <c r="R41" s="96"/>
      <c r="T41" s="96"/>
      <c r="U41" s="96"/>
      <c r="V41" s="96"/>
      <c r="W41" s="96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3">
        <f>+G42-I42+J42+L42-K42</f>
        <v>363992500</v>
      </c>
      <c r="N42" s="36"/>
      <c r="O42" s="36">
        <f>+O43</f>
        <v>363578867</v>
      </c>
      <c r="P42" s="36">
        <f t="shared" ref="P42:R42" si="12">+P43</f>
        <v>363578867</v>
      </c>
      <c r="Q42" s="36">
        <f t="shared" si="12"/>
        <v>230585000</v>
      </c>
      <c r="R42" s="36">
        <f t="shared" si="12"/>
        <v>230585000</v>
      </c>
      <c r="S42" s="37"/>
      <c r="T42" s="38">
        <f>+M42-O42</f>
        <v>413633</v>
      </c>
      <c r="U42" s="38">
        <f t="shared" ref="U42:W43" si="13">+O42-P42</f>
        <v>0</v>
      </c>
      <c r="V42" s="38">
        <f t="shared" si="13"/>
        <v>132993867</v>
      </c>
      <c r="W42" s="38">
        <f t="shared" si="13"/>
        <v>0</v>
      </c>
      <c r="Y42" s="273"/>
    </row>
    <row r="43" spans="1:25" x14ac:dyDescent="0.2">
      <c r="A43" s="95">
        <v>1</v>
      </c>
      <c r="B43" s="95">
        <v>0</v>
      </c>
      <c r="C43" s="95">
        <v>2</v>
      </c>
      <c r="D43" s="95">
        <v>14</v>
      </c>
      <c r="E43" s="95"/>
      <c r="F43" s="22" t="s">
        <v>59</v>
      </c>
      <c r="G43" s="97">
        <f>+'REC20'!G41+'REC21'!G40</f>
        <v>363992500</v>
      </c>
      <c r="H43" s="71"/>
      <c r="I43" s="97">
        <f>+'REC20'!I39+'REC21'!I40</f>
        <v>0</v>
      </c>
      <c r="J43" s="97">
        <f>+'REC20'!J41+'REC21'!J40</f>
        <v>0</v>
      </c>
      <c r="K43" s="97">
        <f>+'REC20'!K41+'REC21'!K42</f>
        <v>0</v>
      </c>
      <c r="L43" s="97">
        <f>+'REC20'!L41+'REC21'!L42</f>
        <v>0</v>
      </c>
      <c r="M43" s="176">
        <f>+G43-I43+J43</f>
        <v>363992500</v>
      </c>
      <c r="N43" s="96"/>
      <c r="O43" s="97">
        <f>+'REC20'!O41+'REC21'!O40</f>
        <v>363578867</v>
      </c>
      <c r="P43" s="97">
        <f>+'REC20'!P41+'REC21'!P40</f>
        <v>363578867</v>
      </c>
      <c r="Q43" s="97">
        <f>+'REC20'!Q41+'REC21'!Q40</f>
        <v>230585000</v>
      </c>
      <c r="R43" s="97">
        <f>+'REC20'!R41+'REC21'!R40</f>
        <v>230585000</v>
      </c>
      <c r="T43" s="98">
        <f>+M43-O43</f>
        <v>413633</v>
      </c>
      <c r="U43" s="98">
        <f t="shared" si="13"/>
        <v>0</v>
      </c>
      <c r="V43" s="98">
        <f t="shared" si="13"/>
        <v>132993867</v>
      </c>
      <c r="W43" s="98">
        <f t="shared" si="13"/>
        <v>0</v>
      </c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864034675</v>
      </c>
      <c r="P45" s="34">
        <f>SUM(P47:P50)</f>
        <v>864034675</v>
      </c>
      <c r="Q45" s="34">
        <f>SUM(Q47:Q50)</f>
        <v>864034675</v>
      </c>
      <c r="R45" s="34">
        <f>SUM(R47:R50)</f>
        <v>864034675</v>
      </c>
      <c r="S45" s="37"/>
      <c r="T45" s="36">
        <f>+M45-O45</f>
        <v>474873060</v>
      </c>
      <c r="U45" s="36">
        <f>+O45-P45</f>
        <v>0</v>
      </c>
      <c r="V45" s="38">
        <f>+P45-Q45</f>
        <v>0</v>
      </c>
      <c r="W45" s="38">
        <f>+Q45-R45</f>
        <v>0</v>
      </c>
      <c r="Y45" s="273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1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+'REC20'!G45+'REC21'!G43</f>
        <v>572407735</v>
      </c>
      <c r="H47" s="71"/>
      <c r="I47" s="97">
        <f>+'REC20'!I43+'REC21'!I43</f>
        <v>0</v>
      </c>
      <c r="J47" s="97">
        <f>+'REC21'!J43</f>
        <v>0</v>
      </c>
      <c r="K47" s="97">
        <f>+'REC20'!K43+'REC21'!K43</f>
        <v>0</v>
      </c>
      <c r="L47" s="97">
        <f>+'REC20'!L43+'REC21'!L43</f>
        <v>0</v>
      </c>
      <c r="M47" s="176">
        <f>+G47-I47+J47+L47-K47</f>
        <v>572407735</v>
      </c>
      <c r="N47" s="96"/>
      <c r="O47" s="97">
        <f>+'REC20'!O45+'REC21'!O43</f>
        <v>364747876</v>
      </c>
      <c r="P47" s="97">
        <f>+'REC20'!P45+'REC21'!P43</f>
        <v>364747876</v>
      </c>
      <c r="Q47" s="97">
        <f>+'REC20'!Q45+'REC21'!Q43</f>
        <v>364747876</v>
      </c>
      <c r="R47" s="97">
        <f>+'REC20'!R45+'REC21'!R43</f>
        <v>364747876</v>
      </c>
      <c r="T47" s="98">
        <f>+M47-O47</f>
        <v>207659859</v>
      </c>
      <c r="U47" s="98">
        <f t="shared" ref="U47:W50" si="14">+O47-P47</f>
        <v>0</v>
      </c>
      <c r="V47" s="98">
        <f t="shared" si="14"/>
        <v>0</v>
      </c>
      <c r="W47" s="98">
        <f t="shared" si="14"/>
        <v>0</v>
      </c>
      <c r="X47" s="271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+'REC20'!G46+'REC21'!G44</f>
        <v>586500000</v>
      </c>
      <c r="H48" s="35"/>
      <c r="I48" s="97">
        <f>+'REC20'!I44+'REC21'!I44</f>
        <v>0</v>
      </c>
      <c r="J48" s="97">
        <f>+'REC20'!J44+'REC21'!J44</f>
        <v>0</v>
      </c>
      <c r="K48" s="97">
        <f>+'REC20'!K44+'REC21'!K44</f>
        <v>0</v>
      </c>
      <c r="L48" s="97">
        <f>+'REC20'!L44+'REC21'!L44</f>
        <v>0</v>
      </c>
      <c r="M48" s="176">
        <f>+G48-I48+J48+L48-K48</f>
        <v>586500000</v>
      </c>
      <c r="N48" s="96"/>
      <c r="O48" s="97">
        <f>+'REC20'!O46+'REC21'!O44</f>
        <v>382345698</v>
      </c>
      <c r="P48" s="97">
        <f>+'REC20'!P46+'REC21'!P44</f>
        <v>382345698</v>
      </c>
      <c r="Q48" s="97">
        <f>+'REC20'!Q46+'REC21'!Q44</f>
        <v>382345698</v>
      </c>
      <c r="R48" s="97">
        <f>+'REC20'!R46+'REC21'!R44</f>
        <v>382345698</v>
      </c>
      <c r="S48" s="37"/>
      <c r="T48" s="98">
        <f>+M48-O48</f>
        <v>204154302</v>
      </c>
      <c r="U48" s="98">
        <f t="shared" si="14"/>
        <v>0</v>
      </c>
      <c r="V48" s="98">
        <f t="shared" si="14"/>
        <v>0</v>
      </c>
      <c r="W48" s="98">
        <f t="shared" si="14"/>
        <v>0</v>
      </c>
      <c r="X48" s="273"/>
      <c r="Y48" s="273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+'REC20'!G47+'REC21'!G45</f>
        <v>105000000</v>
      </c>
      <c r="H49" s="71"/>
      <c r="I49" s="97">
        <f>+'REC20'!I45+'REC21'!I45</f>
        <v>0</v>
      </c>
      <c r="J49" s="97">
        <v>0</v>
      </c>
      <c r="K49" s="97">
        <f>+'REC20'!K45+'REC21'!K45</f>
        <v>0</v>
      </c>
      <c r="L49" s="97">
        <f>+'REC20'!L45+'REC21'!L45</f>
        <v>0</v>
      </c>
      <c r="M49" s="176">
        <f>+G49-I49+J49+L49-K49</f>
        <v>105000000</v>
      </c>
      <c r="N49" s="96"/>
      <c r="O49" s="97">
        <f>+'REC20'!O47+'REC21'!O45</f>
        <v>70157009</v>
      </c>
      <c r="P49" s="97">
        <f>+'REC20'!P47+'REC21'!P45</f>
        <v>70157009</v>
      </c>
      <c r="Q49" s="97">
        <f>+'REC20'!Q47+'REC21'!Q45</f>
        <v>70157009</v>
      </c>
      <c r="R49" s="97">
        <f>+'REC20'!R47+'REC21'!R45</f>
        <v>70157009</v>
      </c>
      <c r="T49" s="98">
        <f>+M49-O49</f>
        <v>34842991</v>
      </c>
      <c r="U49" s="98">
        <f t="shared" si="14"/>
        <v>0</v>
      </c>
      <c r="V49" s="98">
        <f t="shared" si="14"/>
        <v>0</v>
      </c>
      <c r="W49" s="98">
        <f t="shared" si="14"/>
        <v>0</v>
      </c>
      <c r="X49" s="271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+'REC20'!G48+'REC21'!G46</f>
        <v>75000000</v>
      </c>
      <c r="H50" s="71"/>
      <c r="I50" s="97">
        <v>0</v>
      </c>
      <c r="J50" s="97">
        <v>0</v>
      </c>
      <c r="K50" s="97">
        <f>+'REC20'!K46+'REC21'!K46</f>
        <v>0</v>
      </c>
      <c r="L50" s="97">
        <f>+'REC20'!L46+'REC21'!L46</f>
        <v>0</v>
      </c>
      <c r="M50" s="176">
        <f>+G50-I50+J50+L50-K50</f>
        <v>75000000</v>
      </c>
      <c r="N50" s="96"/>
      <c r="O50" s="97">
        <f>+'REC20'!O48+'REC21'!O46</f>
        <v>46784092</v>
      </c>
      <c r="P50" s="97">
        <f>+'REC20'!P48+'REC21'!P46</f>
        <v>46784092</v>
      </c>
      <c r="Q50" s="97">
        <f>+'REC20'!Q48+'REC21'!Q46</f>
        <v>46784092</v>
      </c>
      <c r="R50" s="97">
        <f>+'REC20'!R48+'REC21'!R46</f>
        <v>46784092</v>
      </c>
      <c r="T50" s="98">
        <f>+M50-O50</f>
        <v>28215908</v>
      </c>
      <c r="U50" s="98">
        <f t="shared" si="14"/>
        <v>0</v>
      </c>
      <c r="V50" s="98">
        <f t="shared" si="14"/>
        <v>0</v>
      </c>
      <c r="W50" s="98">
        <f t="shared" si="14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98630932</v>
      </c>
      <c r="J52" s="34">
        <f>+J54+J57</f>
        <v>98630932</v>
      </c>
      <c r="K52" s="34">
        <f>+K54+K57</f>
        <v>0</v>
      </c>
      <c r="L52" s="34">
        <f>+L54+L57</f>
        <v>0</v>
      </c>
      <c r="M52" s="173">
        <f>+G52-I52+J52+L52-K52</f>
        <v>1961447000</v>
      </c>
      <c r="N52" s="36"/>
      <c r="O52" s="36">
        <f>+O54+O57</f>
        <v>1585022738</v>
      </c>
      <c r="P52" s="36">
        <f>+P54+P57</f>
        <v>1481802443</v>
      </c>
      <c r="Q52" s="36">
        <f>+Q54+Q57</f>
        <v>1121530196</v>
      </c>
      <c r="R52" s="36">
        <f>+R54+R57</f>
        <v>1121530196</v>
      </c>
      <c r="S52" s="37"/>
      <c r="T52" s="38">
        <f>+M52-O52</f>
        <v>376424262</v>
      </c>
      <c r="U52" s="38">
        <f>+O52-P52</f>
        <v>103220295</v>
      </c>
      <c r="V52" s="38">
        <f>+P52-Q52</f>
        <v>360272247</v>
      </c>
      <c r="W52" s="38">
        <f>+Q52-R52</f>
        <v>0</v>
      </c>
      <c r="Y52" s="273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3">
        <f>+G54-I54+J54+L54-K54</f>
        <v>65000000</v>
      </c>
      <c r="N54" s="36"/>
      <c r="O54" s="36">
        <f>+O55</f>
        <v>63061240</v>
      </c>
      <c r="P54" s="36">
        <f>+P55</f>
        <v>63061240</v>
      </c>
      <c r="Q54" s="36">
        <f>+Q55</f>
        <v>63061240</v>
      </c>
      <c r="R54" s="36">
        <f>+R55</f>
        <v>63061240</v>
      </c>
      <c r="S54" s="37"/>
      <c r="T54" s="38">
        <f>+M54-O54</f>
        <v>1938760</v>
      </c>
      <c r="U54" s="38">
        <f t="shared" ref="U54:W55" si="15">+O54-P54</f>
        <v>0</v>
      </c>
      <c r="V54" s="38">
        <f t="shared" si="15"/>
        <v>0</v>
      </c>
      <c r="W54" s="38">
        <f t="shared" si="15"/>
        <v>0</v>
      </c>
      <c r="Y54" s="273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+'REC20'!G53+'REC21'!G51</f>
        <v>65000000</v>
      </c>
      <c r="H55" s="71"/>
      <c r="I55" s="97">
        <f>+'REC20'!I53</f>
        <v>0</v>
      </c>
      <c r="J55" s="97">
        <f>+'REC20'!J53</f>
        <v>0</v>
      </c>
      <c r="K55" s="97">
        <f>+'REC20'!K53+'REC21'!K51</f>
        <v>0</v>
      </c>
      <c r="L55" s="97">
        <f>+'REC20'!L53+'REC21'!L51</f>
        <v>0</v>
      </c>
      <c r="M55" s="176">
        <f>+G55+J55-I55</f>
        <v>65000000</v>
      </c>
      <c r="N55" s="96"/>
      <c r="O55" s="97">
        <f>+'REC20'!O53+'REC21'!O51</f>
        <v>63061240</v>
      </c>
      <c r="P55" s="97">
        <f>+'REC20'!P53+'REC21'!P51</f>
        <v>63061240</v>
      </c>
      <c r="Q55" s="97">
        <f>+'REC20'!Q53+'REC21'!Q51</f>
        <v>63061240</v>
      </c>
      <c r="R55" s="97">
        <f>+'REC20'!R53+'REC21'!R51</f>
        <v>63061240</v>
      </c>
      <c r="T55" s="98">
        <f>+M55-O55</f>
        <v>1938760</v>
      </c>
      <c r="U55" s="98">
        <f t="shared" si="15"/>
        <v>0</v>
      </c>
      <c r="V55" s="98">
        <f t="shared" si="15"/>
        <v>0</v>
      </c>
      <c r="W55" s="98">
        <f t="shared" si="15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98630932</v>
      </c>
      <c r="J57" s="34">
        <f>SUM(J59:J71)</f>
        <v>98630932</v>
      </c>
      <c r="K57" s="34">
        <f>SUM(K59:K71)</f>
        <v>0</v>
      </c>
      <c r="L57" s="34">
        <f>SUM(L60:L71)</f>
        <v>0</v>
      </c>
      <c r="M57" s="173">
        <f>+G57-I57+J57+L57-K57</f>
        <v>1896447000</v>
      </c>
      <c r="N57" s="36"/>
      <c r="O57" s="34">
        <f>SUM(O58:O71)</f>
        <v>1521961498</v>
      </c>
      <c r="P57" s="34">
        <f>SUM(P58:P71)</f>
        <v>1418741203</v>
      </c>
      <c r="Q57" s="34">
        <f>SUM(Q58:Q71)</f>
        <v>1058468956</v>
      </c>
      <c r="R57" s="34">
        <f>SUM(R58:R71)</f>
        <v>1058468956</v>
      </c>
      <c r="S57" s="37"/>
      <c r="T57" s="38">
        <f>+M57-O57</f>
        <v>374485502</v>
      </c>
      <c r="U57" s="38">
        <f>+O57-P57</f>
        <v>103220295</v>
      </c>
      <c r="V57" s="38">
        <f>+P57-Q57</f>
        <v>360272247</v>
      </c>
      <c r="W57" s="38">
        <f>+Q57-R57</f>
        <v>0</v>
      </c>
      <c r="Y57" s="273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73"/>
    </row>
    <row r="59" spans="1:25" s="157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35">
        <f>+'REC21'!G55</f>
        <v>5000000</v>
      </c>
      <c r="H59" s="210"/>
      <c r="I59" s="211">
        <v>0</v>
      </c>
      <c r="J59" s="211">
        <f>+'REC21'!J55+'REC20'!J56</f>
        <v>0</v>
      </c>
      <c r="K59" s="206"/>
      <c r="L59" s="206"/>
      <c r="M59" s="176">
        <f t="shared" ref="M59:M71" si="16">+G59+J59-I59</f>
        <v>5000000</v>
      </c>
      <c r="N59" s="206"/>
      <c r="O59" s="236">
        <f>+'REC21'!O55+'REC20'!O56</f>
        <v>0</v>
      </c>
      <c r="P59" s="236">
        <f>+'REC21'!P55+'REC20'!P56</f>
        <v>0</v>
      </c>
      <c r="Q59" s="236">
        <f>+'REC21'!Q55+'REC20'!Q56</f>
        <v>0</v>
      </c>
      <c r="R59" s="236">
        <f>+'REC21'!R55+'REC20'!R56</f>
        <v>0</v>
      </c>
      <c r="S59" s="58"/>
      <c r="T59" s="98">
        <f t="shared" ref="T59" si="17">+M59-O59</f>
        <v>5000000</v>
      </c>
      <c r="U59" s="98">
        <f t="shared" ref="U59:W60" si="18">+O59-P59</f>
        <v>0</v>
      </c>
      <c r="V59" s="98">
        <f t="shared" si="18"/>
        <v>0</v>
      </c>
      <c r="W59" s="98">
        <f t="shared" si="18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+'REC20'!G57+'REC21'!G56</f>
        <v>20000000</v>
      </c>
      <c r="H60" s="71"/>
      <c r="I60" s="97">
        <f>+'REC21'!I56</f>
        <v>0</v>
      </c>
      <c r="J60" s="97">
        <f>+'REC20'!J57</f>
        <v>0</v>
      </c>
      <c r="K60" s="97">
        <f>+'REC21'!K56</f>
        <v>0</v>
      </c>
      <c r="L60" s="97">
        <f>+'REC21'!L56</f>
        <v>0</v>
      </c>
      <c r="M60" s="176">
        <f t="shared" si="16"/>
        <v>20000000</v>
      </c>
      <c r="N60" s="96"/>
      <c r="O60" s="97">
        <f>+'REC20'!O57+'REC21'!O56</f>
        <v>5087906</v>
      </c>
      <c r="P60" s="97">
        <f>+'REC20'!P57+'REC21'!P56</f>
        <v>5087906</v>
      </c>
      <c r="Q60" s="97">
        <f>+'REC20'!Q57+'REC21'!Q56</f>
        <v>5087906</v>
      </c>
      <c r="R60" s="97">
        <f>+'REC20'!R57+'REC21'!R56</f>
        <v>5087906</v>
      </c>
      <c r="S60" s="37"/>
      <c r="T60" s="98">
        <f t="shared" ref="T60:T71" si="19">+M60-O60</f>
        <v>14912094</v>
      </c>
      <c r="U60" s="98">
        <f t="shared" si="18"/>
        <v>0</v>
      </c>
      <c r="V60" s="98">
        <f t="shared" si="18"/>
        <v>0</v>
      </c>
      <c r="W60" s="98">
        <f t="shared" si="18"/>
        <v>0</v>
      </c>
      <c r="Y60" s="273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+'REC20'!G58+'REC21'!G57</f>
        <v>114000000</v>
      </c>
      <c r="H61" s="71"/>
      <c r="I61" s="97">
        <f>+'REC21'!I57</f>
        <v>0</v>
      </c>
      <c r="J61" s="97">
        <f>+'REC21'!J57+'REC20'!J58</f>
        <v>8465795</v>
      </c>
      <c r="K61" s="97">
        <f>+'REC21'!K57</f>
        <v>0</v>
      </c>
      <c r="L61" s="97">
        <f>+'REC21'!L57</f>
        <v>0</v>
      </c>
      <c r="M61" s="176">
        <f t="shared" si="16"/>
        <v>122465795</v>
      </c>
      <c r="N61" s="96"/>
      <c r="O61" s="97">
        <f>+'REC20'!O58+'REC21'!O57</f>
        <v>110286114</v>
      </c>
      <c r="P61" s="97">
        <f>+'REC20'!P58+'REC21'!P57</f>
        <v>107750880</v>
      </c>
      <c r="Q61" s="97">
        <f>+'REC20'!Q58+'REC21'!Q57</f>
        <v>60883927</v>
      </c>
      <c r="R61" s="97">
        <f>+'REC20'!R58+'REC21'!R57</f>
        <v>60883927</v>
      </c>
      <c r="S61" s="37"/>
      <c r="T61" s="98">
        <f t="shared" si="19"/>
        <v>12179681</v>
      </c>
      <c r="U61" s="98">
        <f>+O61-P61</f>
        <v>2535234</v>
      </c>
      <c r="V61" s="98">
        <f t="shared" ref="U61:W71" si="20">+P61-Q61</f>
        <v>46866953</v>
      </c>
      <c r="W61" s="98">
        <f t="shared" si="20"/>
        <v>0</v>
      </c>
      <c r="Y61" s="273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+'REC20'!G59+'REC21'!G58</f>
        <v>669879150</v>
      </c>
      <c r="H62" s="71"/>
      <c r="I62" s="97">
        <f>+'REC20'!I56+'REC21'!I58</f>
        <v>7065795</v>
      </c>
      <c r="J62" s="97">
        <f>+'REC21'!J58</f>
        <v>0</v>
      </c>
      <c r="K62" s="97">
        <f>+'REC20'!K56+'REC21'!K58</f>
        <v>0</v>
      </c>
      <c r="L62" s="97">
        <f>+'REC20'!L56+'REC21'!L58</f>
        <v>0</v>
      </c>
      <c r="M62" s="176">
        <f t="shared" si="16"/>
        <v>662813355</v>
      </c>
      <c r="N62" s="96"/>
      <c r="O62" s="97">
        <f>+'REC20'!O59+'REC21'!O58</f>
        <v>571215499</v>
      </c>
      <c r="P62" s="97">
        <f>+'REC20'!P59+'REC21'!P58</f>
        <v>520256440</v>
      </c>
      <c r="Q62" s="97">
        <f>+'REC20'!Q59+'REC21'!Q58</f>
        <v>390241618</v>
      </c>
      <c r="R62" s="97">
        <f>+'REC20'!R59+'REC21'!R58</f>
        <v>390241618</v>
      </c>
      <c r="S62" s="37"/>
      <c r="T62" s="98">
        <f>+M62-O62</f>
        <v>91597856</v>
      </c>
      <c r="U62" s="98">
        <f>+O62-P62</f>
        <v>50959059</v>
      </c>
      <c r="V62" s="98">
        <f t="shared" si="20"/>
        <v>130014822</v>
      </c>
      <c r="W62" s="98">
        <f t="shared" si="20"/>
        <v>0</v>
      </c>
      <c r="Y62" s="273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+'REC20'!G60+'REC21'!G59</f>
        <v>105000000</v>
      </c>
      <c r="H63" s="71"/>
      <c r="I63" s="97">
        <f>+'REC20'!I58+'REC21'!I59</f>
        <v>600000</v>
      </c>
      <c r="J63" s="97">
        <v>0</v>
      </c>
      <c r="K63" s="97">
        <f>+'REC20'!K58+'REC21'!K59</f>
        <v>0</v>
      </c>
      <c r="L63" s="97">
        <f>+'REC20'!L58+'REC21'!L59</f>
        <v>0</v>
      </c>
      <c r="M63" s="176">
        <f t="shared" si="16"/>
        <v>104400000</v>
      </c>
      <c r="N63" s="96"/>
      <c r="O63" s="97">
        <f>+'REC20'!O60+'REC21'!O59</f>
        <v>99453870</v>
      </c>
      <c r="P63" s="97">
        <f>+'REC20'!P60+'REC21'!P59</f>
        <v>99453870</v>
      </c>
      <c r="Q63" s="97">
        <f>+'REC20'!Q60+'REC21'!Q59</f>
        <v>52939283</v>
      </c>
      <c r="R63" s="97">
        <f>+'REC20'!R60+'REC21'!R59</f>
        <v>52939283</v>
      </c>
      <c r="S63" s="37"/>
      <c r="T63" s="98">
        <f t="shared" si="19"/>
        <v>4946130</v>
      </c>
      <c r="U63" s="98">
        <f>+O63-P63</f>
        <v>0</v>
      </c>
      <c r="V63" s="98">
        <f t="shared" si="20"/>
        <v>46514587</v>
      </c>
      <c r="W63" s="98">
        <f t="shared" si="20"/>
        <v>0</v>
      </c>
      <c r="Y63" s="273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+'REC20'!G61+'REC21'!G60</f>
        <v>18000000</v>
      </c>
      <c r="H64" s="71"/>
      <c r="I64" s="97">
        <f>+'REC20'!I59+'REC21'!I60</f>
        <v>0</v>
      </c>
      <c r="J64" s="97">
        <v>0</v>
      </c>
      <c r="K64" s="97">
        <f>+'REC20'!K59+'REC21'!K60</f>
        <v>0</v>
      </c>
      <c r="L64" s="97">
        <f>+'REC20'!L59+'REC21'!L60</f>
        <v>0</v>
      </c>
      <c r="M64" s="176">
        <f t="shared" si="16"/>
        <v>18000000</v>
      </c>
      <c r="N64" s="96"/>
      <c r="O64" s="97">
        <v>5529000</v>
      </c>
      <c r="P64" s="97">
        <f>+'REC20'!P61+'REC21'!P60</f>
        <v>5529000</v>
      </c>
      <c r="Q64" s="97">
        <f>+'REC20'!Q61+'REC21'!Q60</f>
        <v>4502200</v>
      </c>
      <c r="R64" s="97">
        <f>+'REC20'!R61+'REC21'!R60</f>
        <v>4502200</v>
      </c>
      <c r="S64" s="37"/>
      <c r="T64" s="98">
        <f t="shared" si="19"/>
        <v>12471000</v>
      </c>
      <c r="U64" s="98">
        <f t="shared" si="20"/>
        <v>0</v>
      </c>
      <c r="V64" s="98">
        <f t="shared" si="20"/>
        <v>1026800</v>
      </c>
      <c r="W64" s="98">
        <f t="shared" si="20"/>
        <v>0</v>
      </c>
      <c r="Y64" s="273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+'REC20'!G62+'REC21'!G61</f>
        <v>225000000</v>
      </c>
      <c r="H65" s="71"/>
      <c r="I65" s="97">
        <f>+'REC21'!I61</f>
        <v>0</v>
      </c>
      <c r="J65" s="97">
        <f>+'REC20'!J60+'REC21'!J61</f>
        <v>0</v>
      </c>
      <c r="K65" s="97">
        <f>+'REC20'!K60+'REC21'!K61</f>
        <v>0</v>
      </c>
      <c r="L65" s="97">
        <f>+'REC20'!L60+'REC21'!L61</f>
        <v>0</v>
      </c>
      <c r="M65" s="176">
        <f t="shared" si="16"/>
        <v>225000000</v>
      </c>
      <c r="N65" s="96"/>
      <c r="O65" s="97">
        <f>+'REC20'!O62+'REC21'!O61</f>
        <v>160000000</v>
      </c>
      <c r="P65" s="97">
        <f>+'REC20'!P62+'REC21'!P61</f>
        <v>126793038</v>
      </c>
      <c r="Q65" s="97">
        <f>+'REC20'!Q62+'REC21'!Q61</f>
        <v>126613161</v>
      </c>
      <c r="R65" s="97">
        <f>+'REC20'!R62+'REC21'!R61</f>
        <v>126613161</v>
      </c>
      <c r="S65" s="37"/>
      <c r="T65" s="98">
        <f t="shared" si="19"/>
        <v>65000000</v>
      </c>
      <c r="U65" s="98">
        <f>+O65-P65</f>
        <v>33206962</v>
      </c>
      <c r="V65" s="98">
        <f t="shared" si="20"/>
        <v>179877</v>
      </c>
      <c r="W65" s="98">
        <f t="shared" si="20"/>
        <v>0</v>
      </c>
      <c r="Y65" s="273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+'REC20'!G63+'REC21'!G62</f>
        <v>80000000</v>
      </c>
      <c r="H66" s="71"/>
      <c r="I66" s="97">
        <f>+'REC20'!I61+'REC21'!I62</f>
        <v>0</v>
      </c>
      <c r="J66" s="97">
        <f>+'REC20'!J63</f>
        <v>88092457</v>
      </c>
      <c r="K66" s="97">
        <f>+'REC20'!K61+'REC21'!K62</f>
        <v>0</v>
      </c>
      <c r="L66" s="97">
        <f>+'REC20'!L61+'REC21'!L62</f>
        <v>0</v>
      </c>
      <c r="M66" s="176">
        <f t="shared" si="16"/>
        <v>168092457</v>
      </c>
      <c r="N66" s="96"/>
      <c r="O66" s="97">
        <f>+'REC20'!O63+'REC21'!O62</f>
        <v>136229734</v>
      </c>
      <c r="P66" s="97">
        <f>+'REC20'!P63+'REC21'!P62</f>
        <v>136229734</v>
      </c>
      <c r="Q66" s="97">
        <f>+'REC20'!Q63+'REC21'!Q62</f>
        <v>136229734</v>
      </c>
      <c r="R66" s="97">
        <f>+'REC20'!R63+'REC21'!R62</f>
        <v>136229734</v>
      </c>
      <c r="S66" s="37"/>
      <c r="T66" s="98">
        <f t="shared" si="19"/>
        <v>31862723</v>
      </c>
      <c r="U66" s="98">
        <f t="shared" si="20"/>
        <v>0</v>
      </c>
      <c r="V66" s="98">
        <f t="shared" si="20"/>
        <v>0</v>
      </c>
      <c r="W66" s="98">
        <f t="shared" si="20"/>
        <v>0</v>
      </c>
      <c r="Y66" s="273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+'REC20'!G64+'REC21'!G63</f>
        <v>310000000</v>
      </c>
      <c r="H67" s="71"/>
      <c r="I67" s="97">
        <f>+'REC20'!I64+'REC21'!I63</f>
        <v>0</v>
      </c>
      <c r="J67" s="97">
        <f>+'REC20'!J64+'REC21'!J63</f>
        <v>0</v>
      </c>
      <c r="K67" s="97">
        <f>+'REC20'!K64+'REC21'!K63</f>
        <v>0</v>
      </c>
      <c r="L67" s="97">
        <f>+'REC20'!L64+'REC21'!L63</f>
        <v>0</v>
      </c>
      <c r="M67" s="176">
        <f t="shared" si="16"/>
        <v>310000000</v>
      </c>
      <c r="N67" s="96"/>
      <c r="O67" s="97">
        <f>+'REC20'!O64+'REC21'!O63</f>
        <v>297601191</v>
      </c>
      <c r="P67" s="97">
        <f>+'REC20'!P64+'REC21'!P63</f>
        <v>297601191</v>
      </c>
      <c r="Q67" s="97">
        <f>+'REC20'!Q64+'REC21'!Q63</f>
        <v>237144009</v>
      </c>
      <c r="R67" s="97">
        <f>+'REC20'!R64+'REC21'!R63</f>
        <v>237144009</v>
      </c>
      <c r="S67" s="37"/>
      <c r="T67" s="98">
        <f t="shared" si="19"/>
        <v>12398809</v>
      </c>
      <c r="U67" s="98">
        <f>+O67-P67</f>
        <v>0</v>
      </c>
      <c r="V67" s="98">
        <f t="shared" si="20"/>
        <v>60457182</v>
      </c>
      <c r="W67" s="98">
        <f t="shared" si="20"/>
        <v>0</v>
      </c>
      <c r="X67" s="101"/>
      <c r="Y67" s="273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+'REC20'!G65+'REC21'!G64</f>
        <v>18000000</v>
      </c>
      <c r="H68" s="71"/>
      <c r="I68" s="97">
        <f>+'REC20'!I63+'REC21'!I64</f>
        <v>0</v>
      </c>
      <c r="J68" s="97">
        <f>+'REC21'!J64</f>
        <v>2072680</v>
      </c>
      <c r="K68" s="97">
        <f>+'REC20'!K63+'REC21'!K64</f>
        <v>0</v>
      </c>
      <c r="L68" s="97">
        <f>+'REC20'!L63+'REC21'!L64</f>
        <v>0</v>
      </c>
      <c r="M68" s="176">
        <f t="shared" si="16"/>
        <v>20072680</v>
      </c>
      <c r="N68" s="96"/>
      <c r="O68" s="97">
        <f>+'REC20'!O65+'REC21'!O64</f>
        <v>15646120</v>
      </c>
      <c r="P68" s="97">
        <f>+'REC20'!P65+'REC21'!P64</f>
        <v>15646120</v>
      </c>
      <c r="Q68" s="97">
        <f>+'REC20'!Q65+'REC21'!Q64</f>
        <v>8412110</v>
      </c>
      <c r="R68" s="97">
        <f>+'REC20'!R65+'REC21'!R64</f>
        <v>8412110</v>
      </c>
      <c r="T68" s="98">
        <f t="shared" si="19"/>
        <v>4426560</v>
      </c>
      <c r="U68" s="98">
        <f>+O68-P68</f>
        <v>0</v>
      </c>
      <c r="V68" s="98">
        <f t="shared" si="20"/>
        <v>7234010</v>
      </c>
      <c r="W68" s="98">
        <f t="shared" si="20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+'REC20'!G67+'REC21'!G65</f>
        <v>164000000</v>
      </c>
      <c r="H69" s="71"/>
      <c r="I69" s="97">
        <f>+'REC20'!I65+'REC21'!I65</f>
        <v>0</v>
      </c>
      <c r="J69" s="97">
        <f>+'REC20'!J65+'REC21'!J65</f>
        <v>0</v>
      </c>
      <c r="K69" s="97">
        <f>+'REC20'!K65+'REC21'!K65</f>
        <v>0</v>
      </c>
      <c r="L69" s="97">
        <f>+'REC20'!L65+'REC21'!L65</f>
        <v>0</v>
      </c>
      <c r="M69" s="176">
        <f t="shared" si="16"/>
        <v>164000000</v>
      </c>
      <c r="N69" s="96"/>
      <c r="O69" s="97">
        <f>+'REC20'!O67+'REC21'!O65</f>
        <v>120047364</v>
      </c>
      <c r="P69" s="97">
        <f>+'REC20'!P67+'REC21'!P65</f>
        <v>103528324</v>
      </c>
      <c r="Q69" s="97">
        <f>+'REC20'!Q67+'REC21'!Q65</f>
        <v>35550308</v>
      </c>
      <c r="R69" s="97">
        <f>+'REC20'!R67+'REC21'!R65</f>
        <v>35550308</v>
      </c>
      <c r="S69" s="37"/>
      <c r="T69" s="98">
        <f t="shared" si="19"/>
        <v>43952636</v>
      </c>
      <c r="U69" s="98">
        <f>+O69-P69</f>
        <v>16519040</v>
      </c>
      <c r="V69" s="98">
        <f t="shared" si="20"/>
        <v>67978016</v>
      </c>
      <c r="W69" s="98">
        <f t="shared" si="20"/>
        <v>0</v>
      </c>
      <c r="X69" s="101"/>
      <c r="Y69" s="273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+'REC20'!G68+'REC21'!G66</f>
        <v>3000000</v>
      </c>
      <c r="H70" s="71"/>
      <c r="I70" s="97">
        <f>+'REC20'!I66+'REC21'!I66</f>
        <v>0</v>
      </c>
      <c r="J70" s="97">
        <f>+'REC20'!J68</f>
        <v>0</v>
      </c>
      <c r="K70" s="97">
        <f>+'REC20'!K66+'REC21'!K66</f>
        <v>0</v>
      </c>
      <c r="L70" s="97">
        <f>+'REC20'!L66+'REC21'!L66</f>
        <v>0</v>
      </c>
      <c r="M70" s="176">
        <f t="shared" si="16"/>
        <v>3000000</v>
      </c>
      <c r="N70" s="96"/>
      <c r="O70" s="97">
        <f>+'REC20'!O68+'REC21'!O66</f>
        <v>386300</v>
      </c>
      <c r="P70" s="97">
        <f>+'REC20'!P68+'REC21'!P66</f>
        <v>386300</v>
      </c>
      <c r="Q70" s="97">
        <f>+'REC20'!Q68+'REC21'!Q66</f>
        <v>386300</v>
      </c>
      <c r="R70" s="97">
        <f>+'REC20'!R68+'REC21'!R66</f>
        <v>386300</v>
      </c>
      <c r="S70" s="37"/>
      <c r="T70" s="98">
        <f t="shared" si="19"/>
        <v>2613700</v>
      </c>
      <c r="U70" s="98">
        <f t="shared" si="20"/>
        <v>0</v>
      </c>
      <c r="V70" s="98">
        <f t="shared" si="20"/>
        <v>0</v>
      </c>
      <c r="W70" s="98">
        <f t="shared" si="20"/>
        <v>0</v>
      </c>
      <c r="Y70" s="273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+'REC20'!G69+'REC21'!G67</f>
        <v>164567850</v>
      </c>
      <c r="H71" s="71"/>
      <c r="I71" s="97">
        <f>+'REC21'!I67+'REC20'!I69</f>
        <v>90965137</v>
      </c>
      <c r="J71" s="97">
        <f>+'REC20'!J69</f>
        <v>0</v>
      </c>
      <c r="K71" s="97">
        <f>+'REC20'!K67+'REC21'!K69</f>
        <v>0</v>
      </c>
      <c r="L71" s="97">
        <f>+'REC20'!L67+'REC21'!L69</f>
        <v>0</v>
      </c>
      <c r="M71" s="176">
        <f t="shared" si="16"/>
        <v>73602713</v>
      </c>
      <c r="N71" s="96"/>
      <c r="O71" s="97">
        <f>+'REC20'!O69+'REC21'!O67</f>
        <v>478400</v>
      </c>
      <c r="P71" s="97">
        <f>+'REC20'!P69+'REC21'!P67</f>
        <v>478400</v>
      </c>
      <c r="Q71" s="97">
        <f>+'REC20'!Q69+'REC21'!Q67</f>
        <v>478400</v>
      </c>
      <c r="R71" s="97">
        <f>+'REC20'!R69+'REC21'!R67</f>
        <v>478400</v>
      </c>
      <c r="S71" s="37"/>
      <c r="T71" s="98">
        <f t="shared" si="19"/>
        <v>73124313</v>
      </c>
      <c r="U71" s="98">
        <f t="shared" si="20"/>
        <v>0</v>
      </c>
      <c r="V71" s="98">
        <f t="shared" si="20"/>
        <v>0</v>
      </c>
      <c r="W71" s="98">
        <f t="shared" si="20"/>
        <v>0</v>
      </c>
      <c r="Y71" s="273"/>
    </row>
    <row r="72" spans="1:25" s="39" customFormat="1" ht="15" customHeight="1" x14ac:dyDescent="0.2">
      <c r="A72" s="95"/>
      <c r="B72" s="95"/>
      <c r="C72" s="95"/>
      <c r="D72" s="95"/>
      <c r="E72" s="33"/>
      <c r="F72" s="22"/>
      <c r="G72" s="97"/>
      <c r="H72" s="71"/>
      <c r="I72" s="97"/>
      <c r="J72" s="97"/>
      <c r="K72" s="97"/>
      <c r="L72" s="97"/>
      <c r="M72" s="97"/>
      <c r="N72" s="96"/>
      <c r="O72" s="97"/>
      <c r="P72" s="97"/>
      <c r="Q72" s="97"/>
      <c r="R72" s="97"/>
      <c r="S72" s="37"/>
      <c r="T72" s="98"/>
      <c r="U72" s="98"/>
      <c r="V72" s="98"/>
      <c r="W72" s="98"/>
      <c r="Y72" s="273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212">
        <f>+G74+G76+G77</f>
        <v>1060080486</v>
      </c>
      <c r="H73" s="35"/>
      <c r="I73" s="97">
        <f>+I74+I76</f>
        <v>0</v>
      </c>
      <c r="J73" s="97">
        <f>+J74+J76</f>
        <v>0</v>
      </c>
      <c r="K73" s="212">
        <f>+K74+K76+K77</f>
        <v>0</v>
      </c>
      <c r="L73" s="97">
        <f>+L74+L76</f>
        <v>0</v>
      </c>
      <c r="M73" s="173">
        <f>+G73-I73+J73+L73-K73</f>
        <v>1060080486</v>
      </c>
      <c r="N73" s="94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21">+O73-P73</f>
        <v>0</v>
      </c>
      <c r="V73" s="38">
        <f t="shared" si="21"/>
        <v>0</v>
      </c>
      <c r="W73" s="38">
        <f t="shared" si="21"/>
        <v>0</v>
      </c>
      <c r="Y73" s="273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210">
        <f>+'REC20'!G72</f>
        <v>27000000</v>
      </c>
      <c r="H74" s="71"/>
      <c r="I74" s="97">
        <f>+'REC20'!I72</f>
        <v>0</v>
      </c>
      <c r="J74" s="97">
        <f>+'REC20'!J72</f>
        <v>0</v>
      </c>
      <c r="K74" s="97">
        <f>+'REC20'!K72</f>
        <v>0</v>
      </c>
      <c r="L74" s="97">
        <f>+'REC20'!L72</f>
        <v>0</v>
      </c>
      <c r="M74" s="176">
        <f>+G74-I74+J74+L74-K74</f>
        <v>27000000</v>
      </c>
      <c r="N74" s="36"/>
      <c r="O74" s="97">
        <f>+'REC20'!O72</f>
        <v>0</v>
      </c>
      <c r="P74" s="97">
        <f>+'REC20'!P72</f>
        <v>0</v>
      </c>
      <c r="Q74" s="97">
        <f>+'REC20'!Q72</f>
        <v>0</v>
      </c>
      <c r="R74" s="97">
        <f>+'REC20'!R72</f>
        <v>0</v>
      </c>
      <c r="S74" s="37"/>
      <c r="T74" s="98">
        <f>+M74-O74</f>
        <v>27000000</v>
      </c>
      <c r="U74" s="98">
        <f t="shared" si="21"/>
        <v>0</v>
      </c>
      <c r="V74" s="98">
        <f t="shared" si="21"/>
        <v>0</v>
      </c>
      <c r="W74" s="98">
        <f t="shared" si="21"/>
        <v>0</v>
      </c>
      <c r="X74" s="101"/>
      <c r="Y74" s="273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0"/>
      <c r="H75" s="71"/>
      <c r="I75" s="97" t="s">
        <v>94</v>
      </c>
      <c r="J75" s="97" t="s">
        <v>94</v>
      </c>
      <c r="K75" s="97" t="s">
        <v>94</v>
      </c>
      <c r="L75" s="97" t="s">
        <v>94</v>
      </c>
      <c r="M75" s="97" t="s">
        <v>94</v>
      </c>
      <c r="N75" s="36"/>
      <c r="O75" s="97"/>
      <c r="P75" s="97"/>
      <c r="Q75" s="97"/>
      <c r="R75" s="97"/>
      <c r="S75" s="37"/>
      <c r="T75" s="98" t="s">
        <v>94</v>
      </c>
      <c r="U75" s="98" t="s">
        <v>94</v>
      </c>
      <c r="V75" s="98" t="s">
        <v>94</v>
      </c>
      <c r="W75" s="98" t="s">
        <v>94</v>
      </c>
      <c r="Y75" s="273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10">
        <f>+'REC20'!G73</f>
        <v>209000000</v>
      </c>
      <c r="H76" s="71"/>
      <c r="I76" s="97">
        <f>+'REC20'!I72</f>
        <v>0</v>
      </c>
      <c r="J76" s="97">
        <f>+'REC20'!J72</f>
        <v>0</v>
      </c>
      <c r="K76" s="97">
        <f>+'REC20'!K72</f>
        <v>0</v>
      </c>
      <c r="L76" s="97">
        <f>+'REC20'!L72</f>
        <v>0</v>
      </c>
      <c r="M76" s="176">
        <f>+G76-I76+J76+L76-K76</f>
        <v>209000000</v>
      </c>
      <c r="N76" s="36"/>
      <c r="O76" s="97">
        <f>+'REC20'!O73</f>
        <v>0</v>
      </c>
      <c r="P76" s="97">
        <f>+'REC20'!P73</f>
        <v>0</v>
      </c>
      <c r="Q76" s="97">
        <f>+'REC20'!Q73</f>
        <v>0</v>
      </c>
      <c r="R76" s="97">
        <f>+'REC20'!R73</f>
        <v>0</v>
      </c>
      <c r="S76" s="37"/>
      <c r="T76" s="98">
        <f>+M76-O76</f>
        <v>209000000</v>
      </c>
      <c r="U76" s="98">
        <f t="shared" ref="U76:W77" si="22">+O76-P76</f>
        <v>0</v>
      </c>
      <c r="V76" s="98">
        <f t="shared" si="22"/>
        <v>0</v>
      </c>
      <c r="W76" s="98">
        <f t="shared" si="22"/>
        <v>0</v>
      </c>
      <c r="Y76" s="273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210">
        <f>+'REC20'!G74</f>
        <v>824080486</v>
      </c>
      <c r="H77" s="71"/>
      <c r="I77" s="97"/>
      <c r="J77" s="97"/>
      <c r="K77" s="97">
        <f>+'REC20'!K74</f>
        <v>0</v>
      </c>
      <c r="L77" s="97"/>
      <c r="M77" s="176">
        <f>+G77-I77+J77+L77-K77</f>
        <v>824080486</v>
      </c>
      <c r="N77" s="36"/>
      <c r="O77" s="97">
        <v>0</v>
      </c>
      <c r="P77" s="97">
        <f>+'REC20'!P74</f>
        <v>0</v>
      </c>
      <c r="Q77" s="97">
        <f>+'REC20'!Q74</f>
        <v>0</v>
      </c>
      <c r="R77" s="97">
        <f>+'REC20'!R74</f>
        <v>0</v>
      </c>
      <c r="S77" s="37"/>
      <c r="T77" s="176">
        <f>+M77-O77</f>
        <v>824080486</v>
      </c>
      <c r="U77" s="98">
        <f t="shared" si="22"/>
        <v>0</v>
      </c>
      <c r="V77" s="98">
        <f t="shared" si="22"/>
        <v>0</v>
      </c>
      <c r="W77" s="98">
        <f t="shared" si="22"/>
        <v>0</v>
      </c>
      <c r="Y77" s="273"/>
    </row>
    <row r="78" spans="1:25" s="39" customFormat="1" ht="10.5" customHeight="1" x14ac:dyDescent="0.2">
      <c r="A78" s="95"/>
      <c r="B78" s="95"/>
      <c r="C78" s="95"/>
      <c r="D78" s="95"/>
      <c r="E78" s="33"/>
      <c r="F78" s="100"/>
      <c r="G78" s="97"/>
      <c r="H78" s="71"/>
      <c r="I78" s="97"/>
      <c r="J78" s="97"/>
      <c r="K78" s="97"/>
      <c r="L78" s="97"/>
      <c r="M78" s="176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3"/>
    </row>
    <row r="79" spans="1:25" s="39" customFormat="1" x14ac:dyDescent="0.2">
      <c r="A79" s="95"/>
      <c r="B79" s="95"/>
      <c r="C79" s="95"/>
      <c r="D79" s="95"/>
      <c r="E79" s="95"/>
      <c r="F79" s="100"/>
      <c r="G79" s="97"/>
      <c r="H79" s="71"/>
      <c r="I79" s="36"/>
      <c r="J79" s="36"/>
      <c r="K79" s="36"/>
      <c r="L79" s="36"/>
      <c r="M79" s="97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73"/>
    </row>
    <row r="80" spans="1:25" s="39" customFormat="1" ht="21" customHeight="1" x14ac:dyDescent="0.2">
      <c r="A80" s="210"/>
      <c r="B80" s="210"/>
      <c r="C80" s="210"/>
      <c r="D80" s="210"/>
      <c r="E80" s="210"/>
      <c r="F80" s="213" t="s">
        <v>75</v>
      </c>
      <c r="G80" s="173">
        <f>SUM(G81:G86)</f>
        <v>12748951691</v>
      </c>
      <c r="H80" s="35"/>
      <c r="I80" s="34">
        <f>SUM(I82:I84)</f>
        <v>0</v>
      </c>
      <c r="J80" s="34">
        <f>SUM(J82:J84)</f>
        <v>0</v>
      </c>
      <c r="K80" s="173">
        <f>SUM(K81:K86)</f>
        <v>0</v>
      </c>
      <c r="L80" s="34">
        <f>SUM(L82:L84)</f>
        <v>0</v>
      </c>
      <c r="M80" s="173">
        <f>+G80-I80+J80+L80-K80</f>
        <v>12748951691</v>
      </c>
      <c r="N80" s="36"/>
      <c r="O80" s="173">
        <f>SUM(O81:O86)</f>
        <v>11018744780</v>
      </c>
      <c r="P80" s="173">
        <f>SUM(P81:P86)</f>
        <v>9769866940</v>
      </c>
      <c r="Q80" s="173">
        <f>SUM(Q81:Q86)</f>
        <v>3977444818</v>
      </c>
      <c r="R80" s="173">
        <f>SUM(R81:R86)</f>
        <v>3977444818</v>
      </c>
      <c r="S80" s="37"/>
      <c r="T80" s="38">
        <f t="shared" ref="T80:T86" si="23">+M80-O80</f>
        <v>1730206911</v>
      </c>
      <c r="U80" s="38">
        <f t="shared" ref="U80:W86" si="24">+O80-P80</f>
        <v>1248877840</v>
      </c>
      <c r="V80" s="38">
        <f t="shared" si="24"/>
        <v>5792422122</v>
      </c>
      <c r="W80" s="38">
        <f t="shared" si="24"/>
        <v>0</v>
      </c>
      <c r="Y80" s="273"/>
    </row>
    <row r="81" spans="1:25" s="39" customFormat="1" ht="43.5" customHeight="1" x14ac:dyDescent="0.2">
      <c r="A81" s="285">
        <f>+'REC20'!A78</f>
        <v>1304</v>
      </c>
      <c r="B81" s="214">
        <f>+'REC20'!B78</f>
        <v>1000</v>
      </c>
      <c r="C81" s="210">
        <f>+'REC20'!C78</f>
        <v>1</v>
      </c>
      <c r="D81" s="210"/>
      <c r="E81" s="210">
        <v>20</v>
      </c>
      <c r="F81" s="215" t="str">
        <f>+'REC20'!F78</f>
        <v>Fortalecimiento modelo de supervisión con un enfoque basado en riesgos y en estándares NIIF en el sector vigilado a nivel nacional</v>
      </c>
      <c r="G81" s="210">
        <f>+'REC20'!G78</f>
        <v>4611955613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176">
        <f>+G81-I81+J81+L81-K81</f>
        <v>4611955613</v>
      </c>
      <c r="N81" s="36"/>
      <c r="O81" s="97">
        <f>+'REC20'!O78</f>
        <v>3814470121</v>
      </c>
      <c r="P81" s="97">
        <f>+'REC20'!P78</f>
        <v>3301269504</v>
      </c>
      <c r="Q81" s="97">
        <f>+'REC20'!Q78</f>
        <v>1745887720</v>
      </c>
      <c r="R81" s="97">
        <f>+'REC20'!R78</f>
        <v>1745887720</v>
      </c>
      <c r="S81" s="37"/>
      <c r="T81" s="99">
        <f t="shared" si="23"/>
        <v>797485492</v>
      </c>
      <c r="U81" s="99">
        <f t="shared" si="24"/>
        <v>513200617</v>
      </c>
      <c r="V81" s="99">
        <f t="shared" si="24"/>
        <v>1555381784</v>
      </c>
      <c r="W81" s="99">
        <f t="shared" si="24"/>
        <v>0</v>
      </c>
      <c r="X81" s="101"/>
      <c r="Y81" s="273"/>
    </row>
    <row r="82" spans="1:25" s="39" customFormat="1" ht="39.75" customHeight="1" x14ac:dyDescent="0.2">
      <c r="A82" s="285">
        <f>+'REC20'!A79</f>
        <v>1304</v>
      </c>
      <c r="B82" s="214">
        <f>+'REC20'!B79</f>
        <v>1000</v>
      </c>
      <c r="C82" s="210" t="str">
        <f>+'REC20'!C79</f>
        <v>2</v>
      </c>
      <c r="D82" s="210"/>
      <c r="E82" s="210">
        <v>20</v>
      </c>
      <c r="F82" s="215" t="str">
        <f>+'REC20'!F79</f>
        <v>Control y prevención de riesgos jurídicos y financieros a organizaciones solidarias, a nivel nacional</v>
      </c>
      <c r="G82" s="210">
        <f>+'REC20'!G79</f>
        <v>1430575857</v>
      </c>
      <c r="H82" s="71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176">
        <f>+G82-I82+J82+L82-K82</f>
        <v>1430575857</v>
      </c>
      <c r="N82" s="36"/>
      <c r="O82" s="97">
        <f>+'REC20'!O79</f>
        <v>1355666634</v>
      </c>
      <c r="P82" s="97">
        <f>+'REC20'!P79</f>
        <v>1264553909</v>
      </c>
      <c r="Q82" s="97">
        <f>+'REC20'!Q79</f>
        <v>742553963</v>
      </c>
      <c r="R82" s="97">
        <f>+'REC20'!R79</f>
        <v>742553963</v>
      </c>
      <c r="S82" s="37"/>
      <c r="T82" s="99">
        <f t="shared" si="23"/>
        <v>74909223</v>
      </c>
      <c r="U82" s="99">
        <f t="shared" si="24"/>
        <v>91112725</v>
      </c>
      <c r="V82" s="99">
        <f t="shared" si="24"/>
        <v>521999946</v>
      </c>
      <c r="W82" s="98">
        <f t="shared" si="24"/>
        <v>0</v>
      </c>
      <c r="Y82" s="273"/>
    </row>
    <row r="83" spans="1:25" s="11" customFormat="1" ht="39" customHeight="1" x14ac:dyDescent="0.2">
      <c r="A83" s="285">
        <f>+'REC20'!A80</f>
        <v>1304</v>
      </c>
      <c r="B83" s="214">
        <f>+'REC20'!B80</f>
        <v>1000</v>
      </c>
      <c r="C83" s="210" t="str">
        <f>+'REC20'!C80</f>
        <v>3</v>
      </c>
      <c r="D83" s="210"/>
      <c r="E83" s="210">
        <v>20</v>
      </c>
      <c r="F83" s="215" t="str">
        <f>+'REC20'!F80</f>
        <v>Fortalecimiento de la supervisión a organizaciones solidarias que ejercen la actividad financiera a nivel nacional</v>
      </c>
      <c r="G83" s="210">
        <f>+'REC20'!G80</f>
        <v>1273080000</v>
      </c>
      <c r="H83" s="210"/>
      <c r="I83" s="97">
        <f>+'REC20'!I80</f>
        <v>0</v>
      </c>
      <c r="J83" s="97">
        <f>+'REC20'!J80</f>
        <v>0</v>
      </c>
      <c r="K83" s="97">
        <f>+'REC20'!K80</f>
        <v>0</v>
      </c>
      <c r="L83" s="97">
        <f>+'REC20'!L80</f>
        <v>0</v>
      </c>
      <c r="M83" s="208">
        <f>+G83-I83+J83-L83+K83</f>
        <v>1273080000</v>
      </c>
      <c r="N83" s="210"/>
      <c r="O83" s="97">
        <f>+'REC20'!O80</f>
        <v>822906400</v>
      </c>
      <c r="P83" s="97">
        <f>+'REC20'!P80</f>
        <v>806300000</v>
      </c>
      <c r="Q83" s="97">
        <f>+'REC20'!Q80</f>
        <v>52174115</v>
      </c>
      <c r="R83" s="97">
        <f>+'REC20'!R80</f>
        <v>52174115</v>
      </c>
      <c r="S83" s="58"/>
      <c r="T83" s="99">
        <f t="shared" si="23"/>
        <v>450173600</v>
      </c>
      <c r="U83" s="99">
        <f t="shared" si="24"/>
        <v>16606400</v>
      </c>
      <c r="V83" s="99">
        <f t="shared" si="24"/>
        <v>754125885</v>
      </c>
      <c r="W83" s="98">
        <f t="shared" si="24"/>
        <v>0</v>
      </c>
    </row>
    <row r="84" spans="1:25" ht="42.75" customHeight="1" x14ac:dyDescent="0.2">
      <c r="A84" s="285">
        <f>+'REC20'!A81</f>
        <v>1399</v>
      </c>
      <c r="B84" s="214">
        <f>+'REC20'!B81</f>
        <v>1000</v>
      </c>
      <c r="C84" s="210">
        <f>+'REC20'!C81</f>
        <v>1</v>
      </c>
      <c r="D84" s="210"/>
      <c r="E84" s="210">
        <v>20</v>
      </c>
      <c r="F84" s="215" t="str">
        <f>+'REC20'!F81</f>
        <v>Implementación sostenibilidad y mejora de un Sistema de Gestión Integrado en la Supersolidaria en la ciudad de Bogotá.</v>
      </c>
      <c r="G84" s="210">
        <f>+'REC20'!G81</f>
        <v>142188954</v>
      </c>
      <c r="H84" s="103"/>
      <c r="I84" s="97">
        <f>+'REC20'!I81</f>
        <v>0</v>
      </c>
      <c r="J84" s="97">
        <f>+'REC20'!J81</f>
        <v>0</v>
      </c>
      <c r="K84" s="97">
        <f>+'REC20'!K81</f>
        <v>0</v>
      </c>
      <c r="L84" s="97">
        <f>+'REC20'!L81</f>
        <v>0</v>
      </c>
      <c r="M84" s="176">
        <f>+G84-I84+J84+L84-K84</f>
        <v>142188954</v>
      </c>
      <c r="N84" s="96"/>
      <c r="O84" s="97">
        <f>+'REC20'!O81</f>
        <v>117202143</v>
      </c>
      <c r="P84" s="97">
        <f>+'REC20'!P81</f>
        <v>105238807</v>
      </c>
      <c r="Q84" s="97">
        <f>+'REC20'!Q81</f>
        <v>44594223</v>
      </c>
      <c r="R84" s="97">
        <f>+'REC20'!R81</f>
        <v>44594223</v>
      </c>
      <c r="S84" s="126"/>
      <c r="T84" s="99">
        <f>+M84-O84</f>
        <v>24986811</v>
      </c>
      <c r="U84" s="99">
        <f>+O84-P84</f>
        <v>11963336</v>
      </c>
      <c r="V84" s="99">
        <f t="shared" si="24"/>
        <v>60644584</v>
      </c>
      <c r="W84" s="99">
        <f t="shared" si="24"/>
        <v>0</v>
      </c>
      <c r="X84" s="67"/>
    </row>
    <row r="85" spans="1:25" s="11" customFormat="1" ht="41.25" customHeight="1" x14ac:dyDescent="0.2">
      <c r="A85" s="285">
        <f>+'REC20'!A82</f>
        <v>1399</v>
      </c>
      <c r="B85" s="214">
        <f>+'REC20'!B82</f>
        <v>1000</v>
      </c>
      <c r="C85" s="210">
        <f>+'REC20'!C82</f>
        <v>2</v>
      </c>
      <c r="D85" s="210"/>
      <c r="E85" s="210">
        <v>20</v>
      </c>
      <c r="F85" s="215" t="str">
        <f>+'REC20'!F82</f>
        <v>Implementación de un sistema de gestión documental en la Superintendencia de la Economía Solidaria</v>
      </c>
      <c r="G85" s="210">
        <f>+'REC20'!G82</f>
        <v>2646000000</v>
      </c>
      <c r="H85" s="210"/>
      <c r="I85" s="97">
        <f>+'REC20'!I82</f>
        <v>0</v>
      </c>
      <c r="J85" s="97">
        <f>+'REC20'!J82</f>
        <v>0</v>
      </c>
      <c r="K85" s="97">
        <f>+'REC20'!K82</f>
        <v>0</v>
      </c>
      <c r="L85" s="97">
        <f>+'REC20'!L82</f>
        <v>0</v>
      </c>
      <c r="M85" s="208">
        <f>+G85-I85+J85+L85-K85</f>
        <v>2646000000</v>
      </c>
      <c r="N85" s="276"/>
      <c r="O85" s="97">
        <f>+'REC20'!O82</f>
        <v>2566424181</v>
      </c>
      <c r="P85" s="97">
        <f>+'REC20'!P82</f>
        <v>2566424181</v>
      </c>
      <c r="Q85" s="97">
        <f>+'REC20'!Q82</f>
        <v>247657857</v>
      </c>
      <c r="R85" s="97">
        <f>+'REC20'!R82</f>
        <v>247657857</v>
      </c>
      <c r="S85" s="58"/>
      <c r="T85" s="99">
        <f t="shared" si="23"/>
        <v>79575819</v>
      </c>
      <c r="U85" s="99">
        <f t="shared" si="24"/>
        <v>0</v>
      </c>
      <c r="V85" s="99">
        <f t="shared" si="24"/>
        <v>2318766324</v>
      </c>
      <c r="W85" s="99">
        <f t="shared" si="24"/>
        <v>0</v>
      </c>
    </row>
    <row r="86" spans="1:25" s="11" customFormat="1" ht="39" customHeight="1" thickBot="1" x14ac:dyDescent="0.25">
      <c r="A86" s="285">
        <f>+'REC20'!A83</f>
        <v>1399</v>
      </c>
      <c r="B86" s="214">
        <f>+'REC20'!B83</f>
        <v>1000</v>
      </c>
      <c r="C86" s="210">
        <f>+'REC20'!C83</f>
        <v>3</v>
      </c>
      <c r="D86" s="210"/>
      <c r="E86" s="210">
        <v>20</v>
      </c>
      <c r="F86" s="215" t="str">
        <f>+'REC20'!F83</f>
        <v>Mejoramiento de la Infraestructura Tecnológica en la  Supersolidaria</v>
      </c>
      <c r="G86" s="210">
        <f>+'REC20'!G83</f>
        <v>2645151267</v>
      </c>
      <c r="H86" s="210"/>
      <c r="I86" s="97">
        <f>+'REC20'!I83</f>
        <v>0</v>
      </c>
      <c r="J86" s="97">
        <f>+'REC20'!J83</f>
        <v>0</v>
      </c>
      <c r="K86" s="97">
        <f>+'REC20'!K83</f>
        <v>0</v>
      </c>
      <c r="L86" s="97">
        <f>+'REC20'!L83</f>
        <v>0</v>
      </c>
      <c r="M86" s="208">
        <f>+G86-I86+J86+L86-K86</f>
        <v>2645151267</v>
      </c>
      <c r="N86" s="276"/>
      <c r="O86" s="97">
        <f>+'REC20'!O83</f>
        <v>2342075301</v>
      </c>
      <c r="P86" s="97">
        <f>+'REC20'!P83</f>
        <v>1726080539</v>
      </c>
      <c r="Q86" s="97">
        <f>+'REC20'!Q83</f>
        <v>1144576940</v>
      </c>
      <c r="R86" s="97">
        <f>+'REC20'!R83</f>
        <v>1144576940</v>
      </c>
      <c r="S86" s="58"/>
      <c r="T86" s="99">
        <f t="shared" si="23"/>
        <v>303075966</v>
      </c>
      <c r="U86" s="99">
        <f t="shared" si="24"/>
        <v>615994762</v>
      </c>
      <c r="V86" s="99">
        <f t="shared" si="24"/>
        <v>581503599</v>
      </c>
      <c r="W86" s="99">
        <f t="shared" si="24"/>
        <v>0</v>
      </c>
    </row>
    <row r="87" spans="1:25" x14ac:dyDescent="0.2">
      <c r="A87" s="107"/>
      <c r="B87" s="73"/>
      <c r="C87" s="73"/>
      <c r="D87" s="73"/>
      <c r="E87" s="73"/>
      <c r="F87" s="73"/>
      <c r="G87" s="108"/>
      <c r="H87" s="109"/>
      <c r="I87" s="110"/>
      <c r="J87" s="110"/>
      <c r="K87" s="110"/>
      <c r="L87" s="110"/>
      <c r="M87" s="111"/>
      <c r="N87" s="111"/>
      <c r="O87" s="110"/>
      <c r="P87" s="110"/>
      <c r="Q87" s="110"/>
      <c r="R87" s="110"/>
      <c r="S87" s="112"/>
      <c r="T87" s="112"/>
      <c r="U87" s="112"/>
      <c r="V87" s="112"/>
      <c r="W87" s="113"/>
    </row>
    <row r="88" spans="1:25" ht="25.5" customHeight="1" x14ac:dyDescent="0.2">
      <c r="A88" s="114"/>
      <c r="B88" s="72"/>
      <c r="C88" s="72"/>
      <c r="D88" s="72"/>
      <c r="E88" s="72"/>
      <c r="F88" s="72"/>
      <c r="G88" s="104"/>
      <c r="H88" s="105"/>
      <c r="I88" s="80"/>
      <c r="J88" s="80"/>
      <c r="K88" s="80"/>
      <c r="L88" s="80"/>
      <c r="M88" s="106"/>
      <c r="N88" s="106"/>
      <c r="O88" s="80"/>
      <c r="P88" s="80"/>
      <c r="Q88" s="80"/>
      <c r="R88" s="80"/>
      <c r="S88" s="102"/>
      <c r="T88" s="102"/>
      <c r="U88" s="102"/>
      <c r="V88" s="102"/>
      <c r="W88" s="115"/>
    </row>
    <row r="89" spans="1:25" ht="18" customHeight="1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6"/>
      <c r="B90" s="72"/>
      <c r="C90" s="72"/>
      <c r="D90" s="72"/>
      <c r="E90" s="117" t="str">
        <f>+'REC21'!E74</f>
        <v xml:space="preserve">VICTORIA AMALIA JATTIN MARTINEZ </v>
      </c>
      <c r="F90" s="72"/>
      <c r="G90" s="104"/>
      <c r="H90" s="105"/>
      <c r="I90" s="80"/>
      <c r="J90" s="80"/>
      <c r="K90" s="80"/>
      <c r="L90" s="80"/>
      <c r="M90" s="106"/>
      <c r="N90" s="106" t="s">
        <v>94</v>
      </c>
      <c r="O90" s="117" t="s">
        <v>82</v>
      </c>
      <c r="P90" s="118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106" t="s">
        <v>97</v>
      </c>
      <c r="F91" s="72"/>
      <c r="G91" s="104"/>
      <c r="H91" s="105"/>
      <c r="I91" s="80"/>
      <c r="J91" s="80"/>
      <c r="K91" s="80"/>
      <c r="L91" s="80"/>
      <c r="M91" s="106"/>
      <c r="N91" s="106"/>
      <c r="O91" s="106" t="s">
        <v>83</v>
      </c>
      <c r="P91" s="106"/>
      <c r="Q91" s="80"/>
      <c r="R91" s="80"/>
      <c r="S91" s="102"/>
      <c r="T91" s="102"/>
      <c r="U91" s="102"/>
      <c r="V91" s="102"/>
      <c r="W91" s="115"/>
    </row>
    <row r="92" spans="1:25" ht="12.75" thickBot="1" x14ac:dyDescent="0.25">
      <c r="A92" s="119"/>
      <c r="B92" s="74"/>
      <c r="C92" s="74"/>
      <c r="D92" s="74"/>
      <c r="E92" s="123"/>
      <c r="F92" s="74"/>
      <c r="G92" s="120"/>
      <c r="H92" s="121"/>
      <c r="I92" s="122"/>
      <c r="J92" s="122"/>
      <c r="K92" s="122"/>
      <c r="L92" s="122"/>
      <c r="M92" s="123"/>
      <c r="N92" s="123"/>
      <c r="O92" s="123" t="s">
        <v>84</v>
      </c>
      <c r="P92" s="122"/>
      <c r="Q92" s="122"/>
      <c r="R92" s="122"/>
      <c r="S92" s="124"/>
      <c r="T92" s="124"/>
      <c r="U92" s="124"/>
      <c r="V92" s="124"/>
      <c r="W92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7"/>
  <sheetViews>
    <sheetView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sqref="A1:XFD1048576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50" customWidth="1"/>
    <col min="11" max="11" width="18.42578125" style="150" customWidth="1"/>
    <col min="12" max="12" width="1.7109375" style="5" customWidth="1"/>
    <col min="13" max="13" width="18.140625" style="58" customWidth="1"/>
    <col min="14" max="14" width="12.8554687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152"/>
    </row>
    <row r="2" spans="1:17" s="1" customFormat="1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139"/>
    </row>
    <row r="3" spans="1:17" s="1" customFormat="1" ht="14.25" x14ac:dyDescent="0.2">
      <c r="A3" s="332" t="s">
        <v>66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27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23" t="s">
        <v>13</v>
      </c>
      <c r="H5" s="128"/>
      <c r="I5" s="66"/>
      <c r="J5" s="326" t="str">
        <f>+CONSOLIDACION!O5</f>
        <v>EJECUCION ACUMULADA SEPTIEMBRE DE 2017</v>
      </c>
      <c r="K5" s="326"/>
      <c r="L5" s="3"/>
      <c r="M5" s="329" t="s">
        <v>67</v>
      </c>
      <c r="N5" s="327" t="s">
        <v>71</v>
      </c>
    </row>
    <row r="6" spans="1:17" s="4" customFormat="1" ht="13.5" thickBot="1" x14ac:dyDescent="0.25">
      <c r="A6" s="312"/>
      <c r="B6" s="312"/>
      <c r="C6" s="312"/>
      <c r="D6" s="312"/>
      <c r="E6" s="312"/>
      <c r="F6" s="312"/>
      <c r="G6" s="324"/>
      <c r="H6" s="128"/>
      <c r="I6" s="137"/>
      <c r="J6" s="138" t="s">
        <v>16</v>
      </c>
      <c r="K6" s="138" t="s">
        <v>17</v>
      </c>
      <c r="L6" s="3"/>
      <c r="M6" s="330"/>
      <c r="N6" s="328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17689297300</v>
      </c>
      <c r="K8" s="202">
        <f>+CONSOLIDACION!P8</f>
        <v>15579720187</v>
      </c>
      <c r="M8" s="202">
        <f>+G8-J8</f>
        <v>9067170332</v>
      </c>
      <c r="N8" s="143">
        <f>(K8/G8)*100</f>
        <v>58.227866253791596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6670552520</v>
      </c>
      <c r="K10" s="56">
        <f>+CONSOLIDACION!P10</f>
        <v>5809853247</v>
      </c>
      <c r="L10" s="48"/>
      <c r="M10" s="56">
        <f>+G10-J10</f>
        <v>7336963421</v>
      </c>
      <c r="N10" s="143">
        <f>(K10/G10)*100</f>
        <v>41.476684884538017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5085529782</v>
      </c>
      <c r="K12" s="56">
        <f>+CONSOLIDACION!P12</f>
        <v>4328050804</v>
      </c>
      <c r="L12" s="49"/>
      <c r="M12" s="56">
        <f>+G12-J12</f>
        <v>5900458673</v>
      </c>
      <c r="N12" s="143">
        <f>(+K12/G12)*100</f>
        <v>39.39609823666067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3857916240</v>
      </c>
      <c r="K14" s="56">
        <f>+CONSOLIDACION!P14</f>
        <v>3100437262</v>
      </c>
      <c r="L14" s="49"/>
      <c r="M14" s="56">
        <f>+G14-J14</f>
        <v>5425171980</v>
      </c>
      <c r="N14" s="143">
        <f>(+K14/G14)*100</f>
        <v>33.398769768451039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3303252414</v>
      </c>
      <c r="H16" s="130"/>
      <c r="I16" s="17"/>
      <c r="J16" s="56">
        <f>+CONSOLIDACION!O16</f>
        <v>2674017592</v>
      </c>
      <c r="K16" s="56">
        <f>+CONSOLIDACION!P16</f>
        <v>2363510921</v>
      </c>
      <c r="L16" s="49"/>
      <c r="M16" s="56">
        <f>+G16-J16</f>
        <v>629234822</v>
      </c>
      <c r="N16" s="143">
        <f>(+K16/G16)*100</f>
        <v>71.551023802566732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3065663088</v>
      </c>
      <c r="H17" s="131"/>
      <c r="I17" s="19"/>
      <c r="J17" s="60">
        <f>+CONSOLIDACION!O17</f>
        <v>2487946132</v>
      </c>
      <c r="K17" s="60">
        <f>+CONSOLIDACION!P17</f>
        <v>2254194119</v>
      </c>
      <c r="L17" s="48"/>
      <c r="M17" s="60">
        <f>+G17-J17</f>
        <v>577716956</v>
      </c>
      <c r="N17" s="144">
        <f>(+K17/G17)*100</f>
        <v>73.530393076253134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84613563</v>
      </c>
      <c r="L18" s="48"/>
      <c r="M18" s="154">
        <f>+G18-J18</f>
        <v>39517866</v>
      </c>
      <c r="N18" s="144">
        <f>(+K18/G18)*100</f>
        <v>42.822942267640514</v>
      </c>
      <c r="P18" s="48"/>
      <c r="Q18" s="48"/>
    </row>
    <row r="19" spans="1:17" s="43" customFormat="1" ht="24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24703239</v>
      </c>
      <c r="L19" s="48"/>
      <c r="M19" s="154">
        <f>+G19-J19</f>
        <v>12000000</v>
      </c>
      <c r="N19" s="144">
        <f>(+K19/G19)*100</f>
        <v>61.758097499999998</v>
      </c>
      <c r="P19" s="48"/>
      <c r="Q19" s="48"/>
    </row>
    <row r="20" spans="1:17" s="43" customFormat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269417891</v>
      </c>
      <c r="L21" s="48"/>
      <c r="M21" s="94">
        <f t="shared" ref="M21:M77" si="0">+G21-J21</f>
        <v>91197829</v>
      </c>
      <c r="N21" s="143">
        <f>(+K21/G21)*100</f>
        <v>59.084277453763242</v>
      </c>
      <c r="P21" s="48"/>
      <c r="Q21" s="48"/>
    </row>
    <row r="22" spans="1:17" s="42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269417891</v>
      </c>
      <c r="L23" s="48"/>
      <c r="M23" s="60">
        <f t="shared" si="0"/>
        <v>91197829</v>
      </c>
      <c r="N23" s="144">
        <f>(+K23/G23)*100</f>
        <v>59.084277453763242</v>
      </c>
      <c r="P23" s="48"/>
      <c r="Q23" s="48"/>
    </row>
    <row r="24" spans="1:17" s="43" customFormat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759837755</v>
      </c>
      <c r="K25" s="94">
        <f>+CONSOLIDACION!P25</f>
        <v>409636474</v>
      </c>
      <c r="L25" s="50"/>
      <c r="M25" s="94">
        <f t="shared" si="0"/>
        <v>85739429</v>
      </c>
      <c r="N25" s="143">
        <f t="shared" ref="N25:N81" si="1">(+K25/G25)*100</f>
        <v>48.444598760602318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77787057</v>
      </c>
      <c r="L26" s="48"/>
      <c r="M26" s="99">
        <f t="shared" si="0"/>
        <v>20742939</v>
      </c>
      <c r="N26" s="144">
        <f t="shared" si="1"/>
        <v>75.001000822525697</v>
      </c>
      <c r="P26" s="48"/>
      <c r="Q26" s="48"/>
    </row>
    <row r="27" spans="1:17" s="43" customFormat="1" ht="17.25" customHeight="1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11731665</v>
      </c>
      <c r="L27" s="48"/>
      <c r="M27" s="60">
        <f t="shared" si="0"/>
        <v>0</v>
      </c>
      <c r="N27" s="144">
        <f t="shared" si="1"/>
        <v>63.082472256120425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5849963</v>
      </c>
      <c r="L28" s="48"/>
      <c r="M28" s="60">
        <f t="shared" si="0"/>
        <v>0</v>
      </c>
      <c r="N28" s="144">
        <f t="shared" si="1"/>
        <v>69.917926591688669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6641633</v>
      </c>
      <c r="L29" s="48"/>
      <c r="M29" s="60">
        <f t="shared" si="0"/>
        <v>0</v>
      </c>
      <c r="N29" s="144">
        <f t="shared" si="1"/>
        <v>71.231585156585155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149751910</v>
      </c>
      <c r="K30" s="99">
        <f>+CONSOLIDACION!P30</f>
        <v>144679384</v>
      </c>
      <c r="L30" s="48"/>
      <c r="M30" s="154">
        <f t="shared" si="0"/>
        <v>0</v>
      </c>
      <c r="N30" s="144">
        <f t="shared" si="1"/>
        <v>96.612713654203148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94036519</v>
      </c>
      <c r="L31" s="48"/>
      <c r="M31" s="60">
        <f t="shared" si="0"/>
        <v>0</v>
      </c>
      <c r="N31" s="144">
        <f t="shared" si="1"/>
        <v>60.283076317205932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15966154</v>
      </c>
      <c r="L32" s="48"/>
      <c r="M32" s="60">
        <f t="shared" si="0"/>
        <v>64996490</v>
      </c>
      <c r="N32" s="144">
        <f t="shared" si="1"/>
        <v>4.9129280673464057</v>
      </c>
      <c r="P32" s="48"/>
      <c r="Q32" s="48"/>
    </row>
    <row r="33" spans="1:17" s="43" customFormat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52944099</v>
      </c>
      <c r="L33" s="48"/>
      <c r="M33" s="60">
        <f t="shared" si="0"/>
        <v>0</v>
      </c>
      <c r="N33" s="144">
        <f t="shared" si="1"/>
        <v>70.735192512151983</v>
      </c>
      <c r="P33" s="48"/>
      <c r="Q33" s="48"/>
    </row>
    <row r="34" spans="1:17" s="43" customFormat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297" customFormat="1" ht="24" x14ac:dyDescent="0.2">
      <c r="A35" s="286">
        <v>1</v>
      </c>
      <c r="B35" s="286">
        <v>0</v>
      </c>
      <c r="C35" s="286">
        <v>1</v>
      </c>
      <c r="D35" s="286">
        <v>10</v>
      </c>
      <c r="E35" s="286"/>
      <c r="F35" s="287" t="s">
        <v>92</v>
      </c>
      <c r="G35" s="288">
        <f>+'REC20'!G34+'REC21'!G33</f>
        <v>4618999900</v>
      </c>
      <c r="H35" s="289"/>
      <c r="I35" s="290"/>
      <c r="J35" s="291">
        <v>0</v>
      </c>
      <c r="K35" s="291">
        <v>0</v>
      </c>
      <c r="L35" s="292"/>
      <c r="M35" s="291">
        <f t="shared" si="0"/>
        <v>4618999900</v>
      </c>
      <c r="N35" s="293">
        <v>0</v>
      </c>
      <c r="O35" s="294"/>
      <c r="P35" s="295"/>
      <c r="Q35" s="296"/>
    </row>
    <row r="36" spans="1:17" s="43" customFormat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59269578</v>
      </c>
      <c r="H37" s="131"/>
      <c r="I37" s="19"/>
      <c r="J37" s="94">
        <f>+CONSOLIDACION!O38</f>
        <v>59269578</v>
      </c>
      <c r="K37" s="94">
        <f>+CONSOLIDACION!P38</f>
        <v>57871976</v>
      </c>
      <c r="L37" s="48"/>
      <c r="M37" s="94">
        <f t="shared" si="0"/>
        <v>0</v>
      </c>
      <c r="N37" s="143">
        <f t="shared" si="1"/>
        <v>97.641957228040326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13602398</v>
      </c>
      <c r="L38" s="48"/>
      <c r="M38" s="99">
        <f t="shared" si="0"/>
        <v>0</v>
      </c>
      <c r="N38" s="144">
        <f t="shared" si="1"/>
        <v>90.682653333333334</v>
      </c>
      <c r="P38" s="48"/>
      <c r="Q38" s="48"/>
    </row>
    <row r="39" spans="1:17" s="43" customFormat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44269578</v>
      </c>
      <c r="H39" s="131"/>
      <c r="I39" s="19"/>
      <c r="J39" s="99">
        <f>+CONSOLIDACION!O40</f>
        <v>44269578</v>
      </c>
      <c r="K39" s="99">
        <f>+CONSOLIDACION!P40</f>
        <v>44269578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363578867</v>
      </c>
      <c r="K41" s="94">
        <f>+K42</f>
        <v>363578867</v>
      </c>
      <c r="L41" s="48"/>
      <c r="M41" s="94">
        <f t="shared" si="0"/>
        <v>413633</v>
      </c>
      <c r="N41" s="143">
        <f t="shared" si="1"/>
        <v>99.886362219001768</v>
      </c>
      <c r="P41" s="48"/>
      <c r="Q41" s="48"/>
    </row>
    <row r="42" spans="1:17" s="42" customFormat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363578867</v>
      </c>
      <c r="K42" s="97">
        <f>+CONSOLIDACION!P43</f>
        <v>363578867</v>
      </c>
      <c r="L42" s="49"/>
      <c r="M42" s="99">
        <f t="shared" si="0"/>
        <v>413633</v>
      </c>
      <c r="N42" s="144">
        <f t="shared" si="1"/>
        <v>99.886362219001768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864034675</v>
      </c>
      <c r="K44" s="94">
        <f>+CONSOLIDACION!P45</f>
        <v>864034675</v>
      </c>
      <c r="L44" s="48"/>
      <c r="M44" s="94">
        <f t="shared" si="0"/>
        <v>474873060</v>
      </c>
      <c r="N44" s="143">
        <f t="shared" si="1"/>
        <v>64.532801806541201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364747876</v>
      </c>
      <c r="K46" s="96">
        <f>+CONSOLIDACION!P47</f>
        <v>364747876</v>
      </c>
      <c r="L46" s="50"/>
      <c r="M46" s="96">
        <f t="shared" si="0"/>
        <v>207659859</v>
      </c>
      <c r="N46" s="143">
        <f t="shared" si="1"/>
        <v>63.721688876199408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382345698</v>
      </c>
      <c r="K47" s="96">
        <f>+CONSOLIDACION!P48</f>
        <v>382345698</v>
      </c>
      <c r="L47" s="49"/>
      <c r="M47" s="60">
        <f t="shared" si="0"/>
        <v>204154302</v>
      </c>
      <c r="N47" s="144">
        <f t="shared" si="1"/>
        <v>65.19108235294118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70157009</v>
      </c>
      <c r="K48" s="96">
        <f>+CONSOLIDACION!P49</f>
        <v>70157009</v>
      </c>
      <c r="L48" s="49"/>
      <c r="M48" s="60">
        <f t="shared" si="0"/>
        <v>34842991</v>
      </c>
      <c r="N48" s="144">
        <f t="shared" si="1"/>
        <v>66.816199047619051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46784092</v>
      </c>
      <c r="K49" s="96">
        <f>+CONSOLIDACION!P50</f>
        <v>46784092</v>
      </c>
      <c r="L49" s="48"/>
      <c r="M49" s="60">
        <f t="shared" si="0"/>
        <v>28215908</v>
      </c>
      <c r="N49" s="144">
        <f t="shared" si="1"/>
        <v>62.37878933333333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1585022738</v>
      </c>
      <c r="K51" s="56">
        <f>+CONSOLIDACION!P52</f>
        <v>1481802443</v>
      </c>
      <c r="L51" s="48"/>
      <c r="M51" s="56">
        <f>+G51-J51</f>
        <v>376424262</v>
      </c>
      <c r="N51" s="143">
        <f t="shared" si="1"/>
        <v>75.546392178835319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63061240</v>
      </c>
      <c r="K53" s="56">
        <f>+CONSOLIDACION!P54</f>
        <v>63061240</v>
      </c>
      <c r="L53" s="48"/>
      <c r="M53" s="56">
        <f t="shared" si="0"/>
        <v>1938760</v>
      </c>
      <c r="N53" s="143">
        <f t="shared" si="1"/>
        <v>97.017292307692301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63061240</v>
      </c>
      <c r="K54" s="99">
        <f>+CONSOLIDACION!P55</f>
        <v>63061240</v>
      </c>
      <c r="L54" s="53"/>
      <c r="M54" s="275">
        <f t="shared" si="0"/>
        <v>1938760</v>
      </c>
      <c r="N54" s="144">
        <f t="shared" si="1"/>
        <v>97.017292307692301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1521961498</v>
      </c>
      <c r="K56" s="36">
        <f>+CONSOLIDACION!P57</f>
        <v>1418741203</v>
      </c>
      <c r="L56" s="48"/>
      <c r="M56" s="36">
        <f>+G56-J56</f>
        <v>374485502</v>
      </c>
      <c r="N56" s="143">
        <f t="shared" si="1"/>
        <v>74.810485238975829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5087906</v>
      </c>
      <c r="K59" s="60">
        <f>+CONSOLIDACION!P60</f>
        <v>5087906</v>
      </c>
      <c r="L59" s="48"/>
      <c r="M59" s="60">
        <f t="shared" si="0"/>
        <v>14912094</v>
      </c>
      <c r="N59" s="144">
        <f t="shared" si="1"/>
        <v>25.439529999999998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122465795</v>
      </c>
      <c r="H60" s="133"/>
      <c r="I60" s="19"/>
      <c r="J60" s="60">
        <f>+CONSOLIDACION!O61</f>
        <v>110286114</v>
      </c>
      <c r="K60" s="60">
        <f>+CONSOLIDACION!P61</f>
        <v>107750880</v>
      </c>
      <c r="L60" s="49"/>
      <c r="M60" s="154">
        <f t="shared" si="0"/>
        <v>12179681</v>
      </c>
      <c r="N60" s="144">
        <f t="shared" si="1"/>
        <v>87.984469459411102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662813355</v>
      </c>
      <c r="H61" s="133"/>
      <c r="I61" s="19"/>
      <c r="J61" s="60">
        <f>+CONSOLIDACION!O62</f>
        <v>571215499</v>
      </c>
      <c r="K61" s="60">
        <f>+CONSOLIDACION!P62</f>
        <v>520256440</v>
      </c>
      <c r="L61" s="49"/>
      <c r="M61" s="60">
        <f t="shared" si="0"/>
        <v>91597856</v>
      </c>
      <c r="N61" s="144">
        <f t="shared" si="1"/>
        <v>78.492148064819844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104400000</v>
      </c>
      <c r="H62" s="133"/>
      <c r="I62" s="19"/>
      <c r="J62" s="60">
        <f>+CONSOLIDACION!O63</f>
        <v>99453870</v>
      </c>
      <c r="K62" s="60">
        <f>+CONSOLIDACION!P63</f>
        <v>99453870</v>
      </c>
      <c r="L62" s="49"/>
      <c r="M62" s="60">
        <f t="shared" si="0"/>
        <v>4946130</v>
      </c>
      <c r="N62" s="144">
        <f t="shared" si="1"/>
        <v>95.262327586206894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5529000</v>
      </c>
      <c r="K63" s="60">
        <f>+CONSOLIDACION!P64</f>
        <v>5529000</v>
      </c>
      <c r="L63" s="49"/>
      <c r="M63" s="60">
        <f t="shared" si="0"/>
        <v>12471000</v>
      </c>
      <c r="N63" s="144">
        <f t="shared" si="1"/>
        <v>30.716666666666665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126793038</v>
      </c>
      <c r="L64" s="49"/>
      <c r="M64" s="60">
        <f t="shared" si="0"/>
        <v>65000000</v>
      </c>
      <c r="N64" s="144">
        <f t="shared" si="1"/>
        <v>56.352461333333338</v>
      </c>
      <c r="O64" s="282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168092457</v>
      </c>
      <c r="H65" s="133"/>
      <c r="I65" s="19"/>
      <c r="J65" s="60">
        <f>+CONSOLIDACION!O66</f>
        <v>136229734</v>
      </c>
      <c r="K65" s="60">
        <f>+CONSOLIDACION!P66</f>
        <v>136229734</v>
      </c>
      <c r="L65" s="49"/>
      <c r="M65" s="60">
        <f t="shared" si="0"/>
        <v>31862723</v>
      </c>
      <c r="N65" s="144">
        <f t="shared" si="1"/>
        <v>81.044525394735587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297601191</v>
      </c>
      <c r="K66" s="60">
        <f>+CONSOLIDACION!P67</f>
        <v>297601191</v>
      </c>
      <c r="L66" s="49"/>
      <c r="M66" s="60">
        <f t="shared" si="0"/>
        <v>12398809</v>
      </c>
      <c r="N66" s="144">
        <f t="shared" si="1"/>
        <v>96.000384193548385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15646120</v>
      </c>
      <c r="K67" s="60">
        <f>+CONSOLIDACION!P68</f>
        <v>15646120</v>
      </c>
      <c r="L67" s="50"/>
      <c r="M67" s="60">
        <f t="shared" si="0"/>
        <v>4426560</v>
      </c>
      <c r="N67" s="144">
        <f t="shared" si="1"/>
        <v>77.947339368734021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120047364</v>
      </c>
      <c r="K68" s="60">
        <f>+CONSOLIDACION!P69</f>
        <v>103528324</v>
      </c>
      <c r="L68" s="49"/>
      <c r="M68" s="154">
        <f t="shared" si="0"/>
        <v>43952636</v>
      </c>
      <c r="N68" s="144">
        <f t="shared" si="1"/>
        <v>63.127026829268296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386300</v>
      </c>
      <c r="K69" s="60">
        <f>+CONSOLIDACION!P70</f>
        <v>386300</v>
      </c>
      <c r="L69" s="48"/>
      <c r="M69" s="60">
        <f t="shared" si="0"/>
        <v>2613700</v>
      </c>
      <c r="N69" s="144">
        <f t="shared" si="1"/>
        <v>12.876666666666667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73602713</v>
      </c>
      <c r="H70" s="133"/>
      <c r="I70" s="19"/>
      <c r="J70" s="60">
        <f>+CONSOLIDACION!O71</f>
        <v>478400</v>
      </c>
      <c r="K70" s="60">
        <f>+CONSOLIDACION!P71</f>
        <v>478400</v>
      </c>
      <c r="L70" s="48"/>
      <c r="M70" s="60">
        <f t="shared" si="0"/>
        <v>73124313</v>
      </c>
      <c r="N70" s="144">
        <f t="shared" si="1"/>
        <v>0.64997604096468564</v>
      </c>
      <c r="P70" s="48"/>
      <c r="Q70" s="48"/>
    </row>
    <row r="71" spans="1:17" s="42" customFormat="1" ht="15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306" customFormat="1" ht="25.5" customHeight="1" x14ac:dyDescent="0.2">
      <c r="A77" s="298">
        <v>3</v>
      </c>
      <c r="B77" s="298">
        <v>6</v>
      </c>
      <c r="C77" s="298">
        <v>3</v>
      </c>
      <c r="D77" s="298">
        <v>19</v>
      </c>
      <c r="E77" s="298">
        <v>20</v>
      </c>
      <c r="F77" s="298" t="s">
        <v>87</v>
      </c>
      <c r="G77" s="299">
        <f>+CONSOLIDACION!M77</f>
        <v>824080486</v>
      </c>
      <c r="H77" s="300"/>
      <c r="I77" s="301"/>
      <c r="J77" s="302"/>
      <c r="K77" s="302"/>
      <c r="L77" s="303"/>
      <c r="M77" s="304">
        <f t="shared" si="0"/>
        <v>824080486</v>
      </c>
      <c r="N77" s="305">
        <f t="shared" si="1"/>
        <v>0</v>
      </c>
      <c r="P77" s="296"/>
      <c r="Q77" s="296"/>
    </row>
    <row r="78" spans="1:17" s="42" customFormat="1" ht="2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7.2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11018744780</v>
      </c>
      <c r="K79" s="36">
        <f>SUM(K80:K85)</f>
        <v>9769866940</v>
      </c>
      <c r="L79" s="135"/>
      <c r="M79" s="36">
        <f>SUM(M80:M85)</f>
        <v>1730206911</v>
      </c>
      <c r="N79" s="143">
        <f>(+K79/G79)*100</f>
        <v>76.63270813785374</v>
      </c>
      <c r="O79" s="280"/>
      <c r="P79" s="48"/>
      <c r="Q79" s="48"/>
    </row>
    <row r="80" spans="1:17" s="42" customFormat="1" ht="54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3814470121</v>
      </c>
      <c r="K80" s="154">
        <f>+'REC20'!P78</f>
        <v>3301269504</v>
      </c>
      <c r="L80" s="136"/>
      <c r="M80" s="99">
        <f t="shared" ref="M80:M84" si="4">+G80-J80</f>
        <v>797485492</v>
      </c>
      <c r="N80" s="144">
        <f t="shared" si="1"/>
        <v>71.580686828262401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1355666634</v>
      </c>
      <c r="K81" s="154">
        <f>+'REC20'!P79</f>
        <v>1264553909</v>
      </c>
      <c r="L81" s="135"/>
      <c r="M81" s="99">
        <f t="shared" si="4"/>
        <v>74909223</v>
      </c>
      <c r="N81" s="144">
        <f t="shared" si="1"/>
        <v>88.39474696936675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822906400</v>
      </c>
      <c r="K82" s="154">
        <f>+'REC20'!P80</f>
        <v>806300000</v>
      </c>
      <c r="L82" s="278"/>
      <c r="M82" s="99">
        <f t="shared" si="4"/>
        <v>450173600</v>
      </c>
      <c r="N82" s="144">
        <f>(+K82/G82)*100</f>
        <v>63.33459012787884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117202143</v>
      </c>
      <c r="K83" s="154">
        <f>+'REC20'!P81</f>
        <v>105238807</v>
      </c>
      <c r="L83" s="278"/>
      <c r="M83" s="99">
        <f t="shared" si="4"/>
        <v>24986811</v>
      </c>
      <c r="N83" s="144">
        <f>(+K83/G83)*100</f>
        <v>74.013349166349457</v>
      </c>
    </row>
    <row r="84" spans="1:17" s="42" customFormat="1" ht="42.7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2566424181</v>
      </c>
      <c r="K84" s="154">
        <f>+'REC20'!P82</f>
        <v>2566424181</v>
      </c>
      <c r="L84" s="278"/>
      <c r="M84" s="99">
        <f t="shared" si="4"/>
        <v>79575819</v>
      </c>
      <c r="N84" s="144">
        <f>(+K84/G84)*100</f>
        <v>96.992599433106577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2342075301</v>
      </c>
      <c r="K85" s="154">
        <f>+'REC20'!P83</f>
        <v>1726080539</v>
      </c>
      <c r="L85" s="278"/>
      <c r="M85" s="210">
        <f>+G85-J85</f>
        <v>303075966</v>
      </c>
      <c r="N85" s="144">
        <f>(+K85/G85)*100</f>
        <v>65.254511548507224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workbookViewId="0">
      <selection activeCell="K81" sqref="K81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50" customWidth="1"/>
    <col min="11" max="11" width="18.42578125" style="150" customWidth="1"/>
    <col min="12" max="12" width="1.7109375" style="5" customWidth="1"/>
    <col min="13" max="13" width="18.140625" style="58" customWidth="1"/>
    <col min="14" max="14" width="12.8554687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152"/>
    </row>
    <row r="2" spans="1:17" s="1" customFormat="1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139"/>
    </row>
    <row r="3" spans="1:17" s="1" customFormat="1" ht="14.25" x14ac:dyDescent="0.2">
      <c r="A3" s="332" t="s">
        <v>66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27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23" t="s">
        <v>13</v>
      </c>
      <c r="H5" s="128"/>
      <c r="I5" s="66"/>
      <c r="J5" s="326" t="str">
        <f>+CONSOLIDACION!O5</f>
        <v>EJECUCION ACUMULADA SEPTIEMBRE DE 2017</v>
      </c>
      <c r="K5" s="326"/>
      <c r="L5" s="3"/>
      <c r="M5" s="329" t="s">
        <v>67</v>
      </c>
      <c r="N5" s="327" t="s">
        <v>71</v>
      </c>
    </row>
    <row r="6" spans="1:17" s="4" customFormat="1" ht="13.5" thickBot="1" x14ac:dyDescent="0.25">
      <c r="A6" s="312"/>
      <c r="B6" s="312"/>
      <c r="C6" s="312"/>
      <c r="D6" s="312"/>
      <c r="E6" s="312"/>
      <c r="F6" s="312"/>
      <c r="G6" s="324"/>
      <c r="H6" s="128"/>
      <c r="I6" s="137"/>
      <c r="J6" s="138" t="s">
        <v>16</v>
      </c>
      <c r="K6" s="138" t="s">
        <v>17</v>
      </c>
      <c r="L6" s="3"/>
      <c r="M6" s="330"/>
      <c r="N6" s="328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17689297300</v>
      </c>
      <c r="K8" s="202">
        <f>+CONSOLIDACION!P8</f>
        <v>15579720187</v>
      </c>
      <c r="M8" s="202">
        <f>+G8-J8</f>
        <v>9067170332</v>
      </c>
      <c r="N8" s="143">
        <f>(K8/G8)*100</f>
        <v>58.227866253791596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6670552520</v>
      </c>
      <c r="K10" s="56">
        <f>+CONSOLIDACION!P10</f>
        <v>5809853247</v>
      </c>
      <c r="L10" s="48"/>
      <c r="M10" s="56">
        <f>+G10-J10</f>
        <v>7336963421</v>
      </c>
      <c r="N10" s="143">
        <f>(K10/G10)*100</f>
        <v>41.476684884538017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hidden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5085529782</v>
      </c>
      <c r="K12" s="56">
        <f>+CONSOLIDACION!P12</f>
        <v>4328050804</v>
      </c>
      <c r="L12" s="49"/>
      <c r="M12" s="56">
        <f>+G12-J12</f>
        <v>5900458673</v>
      </c>
      <c r="N12" s="143">
        <f>(+K12/G12)*100</f>
        <v>39.39609823666067</v>
      </c>
      <c r="P12" s="48"/>
      <c r="Q12" s="48"/>
    </row>
    <row r="13" spans="1:17" s="43" customFormat="1" hidden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hidden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3857916240</v>
      </c>
      <c r="K14" s="56">
        <f>+CONSOLIDACION!P14</f>
        <v>3100437262</v>
      </c>
      <c r="L14" s="49"/>
      <c r="M14" s="56">
        <f>+G14-J14</f>
        <v>5425171980</v>
      </c>
      <c r="N14" s="143">
        <f>(+K14/G14)*100</f>
        <v>33.398769768451039</v>
      </c>
      <c r="P14" s="48"/>
      <c r="Q14" s="48"/>
    </row>
    <row r="15" spans="1:17" s="42" customFormat="1" hidden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hidden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3303252414</v>
      </c>
      <c r="H16" s="130"/>
      <c r="I16" s="17"/>
      <c r="J16" s="56">
        <f>+CONSOLIDACION!O16</f>
        <v>2674017592</v>
      </c>
      <c r="K16" s="56">
        <f>+CONSOLIDACION!P16</f>
        <v>2363510921</v>
      </c>
      <c r="L16" s="49"/>
      <c r="M16" s="56">
        <f>+G16-J16</f>
        <v>629234822</v>
      </c>
      <c r="N16" s="143">
        <f>(+K16/G16)*100</f>
        <v>71.551023802566732</v>
      </c>
      <c r="P16" s="48"/>
      <c r="Q16" s="48"/>
    </row>
    <row r="17" spans="1:17" s="43" customFormat="1" hidden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3065663088</v>
      </c>
      <c r="H17" s="131"/>
      <c r="I17" s="19"/>
      <c r="J17" s="60">
        <f>+CONSOLIDACION!O17</f>
        <v>2487946132</v>
      </c>
      <c r="K17" s="60">
        <f>+CONSOLIDACION!P17</f>
        <v>2254194119</v>
      </c>
      <c r="L17" s="48"/>
      <c r="M17" s="60">
        <f>+G17-J17</f>
        <v>577716956</v>
      </c>
      <c r="N17" s="144">
        <f>(+K17/G17)*100</f>
        <v>73.530393076253134</v>
      </c>
      <c r="P17" s="48"/>
      <c r="Q17" s="48"/>
    </row>
    <row r="18" spans="1:17" s="43" customFormat="1" hidden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84613563</v>
      </c>
      <c r="L18" s="48"/>
      <c r="M18" s="154">
        <f>+G18-J18</f>
        <v>39517866</v>
      </c>
      <c r="N18" s="144">
        <f>(+K18/G18)*100</f>
        <v>42.822942267640514</v>
      </c>
      <c r="P18" s="48"/>
      <c r="Q18" s="48"/>
    </row>
    <row r="19" spans="1:17" s="43" customFormat="1" ht="24" hidden="1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24703239</v>
      </c>
      <c r="L19" s="48"/>
      <c r="M19" s="154">
        <f>+G19-J19</f>
        <v>12000000</v>
      </c>
      <c r="N19" s="144">
        <f>(+K19/G19)*100</f>
        <v>61.758097499999998</v>
      </c>
      <c r="P19" s="48"/>
      <c r="Q19" s="48"/>
    </row>
    <row r="20" spans="1:17" s="43" customFormat="1" hidden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hidden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269417891</v>
      </c>
      <c r="L21" s="48"/>
      <c r="M21" s="94">
        <f t="shared" ref="M21:M77" si="0">+G21-J21</f>
        <v>91197829</v>
      </c>
      <c r="N21" s="143">
        <f>(+K21/G21)*100</f>
        <v>59.084277453763242</v>
      </c>
      <c r="P21" s="48"/>
      <c r="Q21" s="48"/>
    </row>
    <row r="22" spans="1:17" s="42" customFormat="1" hidden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hidden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269417891</v>
      </c>
      <c r="L23" s="48"/>
      <c r="M23" s="60">
        <f t="shared" si="0"/>
        <v>91197829</v>
      </c>
      <c r="N23" s="144">
        <f>(+K23/G23)*100</f>
        <v>59.084277453763242</v>
      </c>
      <c r="P23" s="48"/>
      <c r="Q23" s="48"/>
    </row>
    <row r="24" spans="1:17" s="43" customFormat="1" hidden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hidden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759837755</v>
      </c>
      <c r="K25" s="94">
        <f>+CONSOLIDACION!P25</f>
        <v>409636474</v>
      </c>
      <c r="L25" s="50"/>
      <c r="M25" s="94">
        <f t="shared" si="0"/>
        <v>85739429</v>
      </c>
      <c r="N25" s="143">
        <f t="shared" ref="N25:N81" si="1">(+K25/G25)*100</f>
        <v>48.444598760602318</v>
      </c>
      <c r="P25" s="48"/>
      <c r="Q25" s="48"/>
    </row>
    <row r="26" spans="1:17" s="43" customFormat="1" ht="24" hidden="1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77787057</v>
      </c>
      <c r="L26" s="48"/>
      <c r="M26" s="99">
        <f t="shared" si="0"/>
        <v>20742939</v>
      </c>
      <c r="N26" s="144">
        <f t="shared" si="1"/>
        <v>75.001000822525697</v>
      </c>
      <c r="P26" s="48"/>
      <c r="Q26" s="48"/>
    </row>
    <row r="27" spans="1:17" s="43" customFormat="1" ht="17.25" hidden="1" customHeight="1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11731665</v>
      </c>
      <c r="L27" s="48"/>
      <c r="M27" s="60">
        <f t="shared" si="0"/>
        <v>0</v>
      </c>
      <c r="N27" s="144">
        <f t="shared" si="1"/>
        <v>63.082472256120425</v>
      </c>
      <c r="P27" s="48"/>
      <c r="Q27" s="48"/>
    </row>
    <row r="28" spans="1:17" s="43" customFormat="1" hidden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5849963</v>
      </c>
      <c r="L28" s="48"/>
      <c r="M28" s="60">
        <f t="shared" si="0"/>
        <v>0</v>
      </c>
      <c r="N28" s="144">
        <f t="shared" si="1"/>
        <v>69.917926591688669</v>
      </c>
      <c r="P28" s="48"/>
      <c r="Q28" s="48"/>
    </row>
    <row r="29" spans="1:17" s="43" customFormat="1" hidden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6641633</v>
      </c>
      <c r="L29" s="48"/>
      <c r="M29" s="60">
        <f t="shared" si="0"/>
        <v>0</v>
      </c>
      <c r="N29" s="144">
        <f t="shared" si="1"/>
        <v>71.231585156585155</v>
      </c>
      <c r="P29" s="48"/>
      <c r="Q29" s="48"/>
    </row>
    <row r="30" spans="1:17" s="43" customFormat="1" hidden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149751910</v>
      </c>
      <c r="K30" s="99">
        <f>+CONSOLIDACION!P30</f>
        <v>144679384</v>
      </c>
      <c r="L30" s="48"/>
      <c r="M30" s="154">
        <f t="shared" si="0"/>
        <v>0</v>
      </c>
      <c r="N30" s="144">
        <f t="shared" si="1"/>
        <v>96.612713654203148</v>
      </c>
      <c r="P30" s="48"/>
      <c r="Q30" s="48"/>
    </row>
    <row r="31" spans="1:17" s="43" customFormat="1" hidden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94036519</v>
      </c>
      <c r="L31" s="48"/>
      <c r="M31" s="60">
        <f t="shared" si="0"/>
        <v>0</v>
      </c>
      <c r="N31" s="144">
        <f t="shared" si="1"/>
        <v>60.283076317205932</v>
      </c>
      <c r="P31" s="48"/>
      <c r="Q31" s="48"/>
    </row>
    <row r="32" spans="1:17" s="43" customFormat="1" hidden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15966154</v>
      </c>
      <c r="L32" s="48"/>
      <c r="M32" s="60">
        <f t="shared" si="0"/>
        <v>64996490</v>
      </c>
      <c r="N32" s="144">
        <f t="shared" si="1"/>
        <v>4.9129280673464057</v>
      </c>
      <c r="P32" s="48"/>
      <c r="Q32" s="48"/>
    </row>
    <row r="33" spans="1:17" s="43" customFormat="1" hidden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52944099</v>
      </c>
      <c r="L33" s="48"/>
      <c r="M33" s="60">
        <f t="shared" si="0"/>
        <v>0</v>
      </c>
      <c r="N33" s="144">
        <f t="shared" si="1"/>
        <v>70.735192512151983</v>
      </c>
      <c r="P33" s="48"/>
      <c r="Q33" s="48"/>
    </row>
    <row r="34" spans="1:17" s="43" customFormat="1" hidden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297" customFormat="1" ht="24" hidden="1" x14ac:dyDescent="0.2">
      <c r="A35" s="286">
        <v>1</v>
      </c>
      <c r="B35" s="286">
        <v>0</v>
      </c>
      <c r="C35" s="286">
        <v>1</v>
      </c>
      <c r="D35" s="286">
        <v>10</v>
      </c>
      <c r="E35" s="286"/>
      <c r="F35" s="287" t="s">
        <v>92</v>
      </c>
      <c r="G35" s="288">
        <f>+'REC20'!G34+'REC21'!G33</f>
        <v>4618999900</v>
      </c>
      <c r="H35" s="289"/>
      <c r="I35" s="290"/>
      <c r="J35" s="291">
        <v>0</v>
      </c>
      <c r="K35" s="291">
        <v>0</v>
      </c>
      <c r="L35" s="292"/>
      <c r="M35" s="291">
        <f t="shared" si="0"/>
        <v>4618999900</v>
      </c>
      <c r="N35" s="293">
        <v>0</v>
      </c>
      <c r="O35" s="294"/>
      <c r="P35" s="295"/>
      <c r="Q35" s="296"/>
    </row>
    <row r="36" spans="1:17" s="43" customFormat="1" hidden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hidden="1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59269578</v>
      </c>
      <c r="H37" s="131"/>
      <c r="I37" s="19"/>
      <c r="J37" s="94">
        <f>+CONSOLIDACION!O38</f>
        <v>59269578</v>
      </c>
      <c r="K37" s="94">
        <f>+CONSOLIDACION!P38</f>
        <v>57871976</v>
      </c>
      <c r="L37" s="48"/>
      <c r="M37" s="94">
        <f t="shared" si="0"/>
        <v>0</v>
      </c>
      <c r="N37" s="143">
        <f t="shared" si="1"/>
        <v>97.641957228040326</v>
      </c>
      <c r="P37" s="48"/>
      <c r="Q37" s="48"/>
    </row>
    <row r="38" spans="1:17" s="43" customFormat="1" hidden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13602398</v>
      </c>
      <c r="L38" s="48"/>
      <c r="M38" s="99">
        <f t="shared" si="0"/>
        <v>0</v>
      </c>
      <c r="N38" s="144">
        <f t="shared" si="1"/>
        <v>90.682653333333334</v>
      </c>
      <c r="P38" s="48"/>
      <c r="Q38" s="48"/>
    </row>
    <row r="39" spans="1:17" s="43" customFormat="1" hidden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44269578</v>
      </c>
      <c r="H39" s="131"/>
      <c r="I39" s="19"/>
      <c r="J39" s="99">
        <f>+CONSOLIDACION!O40</f>
        <v>44269578</v>
      </c>
      <c r="K39" s="99">
        <f>+CONSOLIDACION!P40</f>
        <v>44269578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hidden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hidden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363578867</v>
      </c>
      <c r="K41" s="94">
        <f>+K42</f>
        <v>363578867</v>
      </c>
      <c r="L41" s="48"/>
      <c r="M41" s="94">
        <f t="shared" si="0"/>
        <v>413633</v>
      </c>
      <c r="N41" s="143">
        <f t="shared" si="1"/>
        <v>99.886362219001768</v>
      </c>
      <c r="P41" s="48"/>
      <c r="Q41" s="48"/>
    </row>
    <row r="42" spans="1:17" s="42" customFormat="1" hidden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363578867</v>
      </c>
      <c r="K42" s="97">
        <f>+CONSOLIDACION!P43</f>
        <v>363578867</v>
      </c>
      <c r="L42" s="49"/>
      <c r="M42" s="99">
        <f t="shared" si="0"/>
        <v>413633</v>
      </c>
      <c r="N42" s="144">
        <f t="shared" si="1"/>
        <v>99.886362219001768</v>
      </c>
      <c r="P42" s="48"/>
      <c r="Q42" s="48"/>
    </row>
    <row r="43" spans="1:17" s="43" customFormat="1" hidden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hidden="1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864034675</v>
      </c>
      <c r="K44" s="94">
        <f>+CONSOLIDACION!P45</f>
        <v>864034675</v>
      </c>
      <c r="L44" s="48"/>
      <c r="M44" s="94">
        <f t="shared" si="0"/>
        <v>474873060</v>
      </c>
      <c r="N44" s="143">
        <f t="shared" si="1"/>
        <v>64.532801806541201</v>
      </c>
      <c r="P44" s="48"/>
      <c r="Q44" s="48"/>
    </row>
    <row r="45" spans="1:17" s="42" customFormat="1" hidden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hidden="1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364747876</v>
      </c>
      <c r="K46" s="96">
        <f>+CONSOLIDACION!P47</f>
        <v>364747876</v>
      </c>
      <c r="L46" s="50"/>
      <c r="M46" s="96">
        <f t="shared" si="0"/>
        <v>207659859</v>
      </c>
      <c r="N46" s="143">
        <f t="shared" si="1"/>
        <v>63.721688876199408</v>
      </c>
      <c r="P46" s="48"/>
      <c r="Q46" s="48"/>
    </row>
    <row r="47" spans="1:17" s="42" customFormat="1" ht="24" hidden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382345698</v>
      </c>
      <c r="K47" s="96">
        <f>+CONSOLIDACION!P48</f>
        <v>382345698</v>
      </c>
      <c r="L47" s="49"/>
      <c r="M47" s="60">
        <f t="shared" si="0"/>
        <v>204154302</v>
      </c>
      <c r="N47" s="144">
        <f t="shared" si="1"/>
        <v>65.19108235294118</v>
      </c>
      <c r="P47" s="48"/>
      <c r="Q47" s="48"/>
    </row>
    <row r="48" spans="1:17" s="42" customFormat="1" hidden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70157009</v>
      </c>
      <c r="K48" s="96">
        <f>+CONSOLIDACION!P49</f>
        <v>70157009</v>
      </c>
      <c r="L48" s="49"/>
      <c r="M48" s="60">
        <f t="shared" si="0"/>
        <v>34842991</v>
      </c>
      <c r="N48" s="144">
        <f t="shared" si="1"/>
        <v>66.816199047619051</v>
      </c>
      <c r="P48" s="48"/>
      <c r="Q48" s="48"/>
    </row>
    <row r="49" spans="1:17" s="43" customFormat="1" hidden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46784092</v>
      </c>
      <c r="K49" s="96">
        <f>+CONSOLIDACION!P50</f>
        <v>46784092</v>
      </c>
      <c r="L49" s="48"/>
      <c r="M49" s="60">
        <f t="shared" si="0"/>
        <v>28215908</v>
      </c>
      <c r="N49" s="144">
        <f t="shared" si="1"/>
        <v>62.37878933333333</v>
      </c>
      <c r="P49" s="48"/>
      <c r="Q49" s="48"/>
    </row>
    <row r="50" spans="1:17" s="43" customFormat="1" hidden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hidden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1585022738</v>
      </c>
      <c r="K51" s="56">
        <f>+CONSOLIDACION!P52</f>
        <v>1481802443</v>
      </c>
      <c r="L51" s="48"/>
      <c r="M51" s="56">
        <f>+G51-J51</f>
        <v>376424262</v>
      </c>
      <c r="N51" s="143">
        <f t="shared" si="1"/>
        <v>75.546392178835319</v>
      </c>
      <c r="P51" s="48"/>
      <c r="Q51" s="48"/>
    </row>
    <row r="52" spans="1:17" s="42" customFormat="1" hidden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hidden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63061240</v>
      </c>
      <c r="K53" s="56">
        <f>+CONSOLIDACION!P54</f>
        <v>63061240</v>
      </c>
      <c r="L53" s="48"/>
      <c r="M53" s="56">
        <f t="shared" si="0"/>
        <v>1938760</v>
      </c>
      <c r="N53" s="143">
        <f t="shared" si="1"/>
        <v>97.017292307692301</v>
      </c>
      <c r="P53" s="48"/>
      <c r="Q53" s="48"/>
    </row>
    <row r="54" spans="1:17" s="42" customFormat="1" hidden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63061240</v>
      </c>
      <c r="K54" s="99">
        <f>+CONSOLIDACION!P55</f>
        <v>63061240</v>
      </c>
      <c r="L54" s="53"/>
      <c r="M54" s="275">
        <f t="shared" si="0"/>
        <v>1938760</v>
      </c>
      <c r="N54" s="144">
        <f t="shared" si="1"/>
        <v>97.017292307692301</v>
      </c>
      <c r="P54" s="48"/>
      <c r="Q54" s="48"/>
    </row>
    <row r="55" spans="1:17" s="43" customFormat="1" hidden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hidden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1521961498</v>
      </c>
      <c r="K56" s="36">
        <f>+CONSOLIDACION!P57</f>
        <v>1418741203</v>
      </c>
      <c r="L56" s="48"/>
      <c r="M56" s="36">
        <f>+G56-J56</f>
        <v>374485502</v>
      </c>
      <c r="N56" s="143">
        <f t="shared" si="1"/>
        <v>74.810485238975829</v>
      </c>
      <c r="P56" s="48"/>
      <c r="Q56" s="48"/>
    </row>
    <row r="57" spans="1:17" s="42" customFormat="1" hidden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hidden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hidden="1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5087906</v>
      </c>
      <c r="K59" s="60">
        <f>+CONSOLIDACION!P60</f>
        <v>5087906</v>
      </c>
      <c r="L59" s="48"/>
      <c r="M59" s="60">
        <f t="shared" si="0"/>
        <v>14912094</v>
      </c>
      <c r="N59" s="144">
        <f t="shared" si="1"/>
        <v>25.439529999999998</v>
      </c>
      <c r="P59" s="48"/>
      <c r="Q59" s="48"/>
    </row>
    <row r="60" spans="1:17" s="42" customFormat="1" ht="15" hidden="1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122465795</v>
      </c>
      <c r="H60" s="133"/>
      <c r="I60" s="19"/>
      <c r="J60" s="60">
        <f>+CONSOLIDACION!O61</f>
        <v>110286114</v>
      </c>
      <c r="K60" s="60">
        <f>+CONSOLIDACION!P61</f>
        <v>107750880</v>
      </c>
      <c r="L60" s="49"/>
      <c r="M60" s="154">
        <f t="shared" si="0"/>
        <v>12179681</v>
      </c>
      <c r="N60" s="144">
        <f t="shared" si="1"/>
        <v>87.984469459411102</v>
      </c>
      <c r="P60" s="48"/>
      <c r="Q60" s="48"/>
    </row>
    <row r="61" spans="1:17" s="42" customFormat="1" ht="15" hidden="1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662813355</v>
      </c>
      <c r="H61" s="133"/>
      <c r="I61" s="19"/>
      <c r="J61" s="60">
        <f>+CONSOLIDACION!O62</f>
        <v>571215499</v>
      </c>
      <c r="K61" s="60">
        <f>+CONSOLIDACION!P62</f>
        <v>520256440</v>
      </c>
      <c r="L61" s="49"/>
      <c r="M61" s="60">
        <f t="shared" si="0"/>
        <v>91597856</v>
      </c>
      <c r="N61" s="144">
        <f t="shared" si="1"/>
        <v>78.492148064819844</v>
      </c>
      <c r="P61" s="48"/>
      <c r="Q61" s="48"/>
    </row>
    <row r="62" spans="1:17" s="42" customFormat="1" ht="15" hidden="1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104400000</v>
      </c>
      <c r="H62" s="133"/>
      <c r="I62" s="19"/>
      <c r="J62" s="60">
        <f>+CONSOLIDACION!O63</f>
        <v>99453870</v>
      </c>
      <c r="K62" s="60">
        <f>+CONSOLIDACION!P63</f>
        <v>99453870</v>
      </c>
      <c r="L62" s="49"/>
      <c r="M62" s="60">
        <f t="shared" si="0"/>
        <v>4946130</v>
      </c>
      <c r="N62" s="144">
        <f t="shared" si="1"/>
        <v>95.262327586206894</v>
      </c>
      <c r="P62" s="48"/>
      <c r="Q62" s="48"/>
    </row>
    <row r="63" spans="1:17" s="42" customFormat="1" ht="15" hidden="1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5529000</v>
      </c>
      <c r="K63" s="60">
        <f>+CONSOLIDACION!P64</f>
        <v>5529000</v>
      </c>
      <c r="L63" s="49"/>
      <c r="M63" s="60">
        <f t="shared" si="0"/>
        <v>12471000</v>
      </c>
      <c r="N63" s="144">
        <f t="shared" si="1"/>
        <v>30.716666666666665</v>
      </c>
      <c r="P63" s="48"/>
      <c r="Q63" s="48"/>
    </row>
    <row r="64" spans="1:17" s="42" customFormat="1" ht="15" hidden="1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126793038</v>
      </c>
      <c r="L64" s="49"/>
      <c r="M64" s="60">
        <f t="shared" si="0"/>
        <v>65000000</v>
      </c>
      <c r="N64" s="144">
        <f t="shared" si="1"/>
        <v>56.352461333333338</v>
      </c>
      <c r="O64" s="282"/>
      <c r="P64" s="48"/>
      <c r="Q64" s="48"/>
    </row>
    <row r="65" spans="1:17" s="42" customFormat="1" ht="15" hidden="1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168092457</v>
      </c>
      <c r="H65" s="133"/>
      <c r="I65" s="19"/>
      <c r="J65" s="60">
        <f>+CONSOLIDACION!O66</f>
        <v>136229734</v>
      </c>
      <c r="K65" s="60">
        <f>+CONSOLIDACION!P66</f>
        <v>136229734</v>
      </c>
      <c r="L65" s="49"/>
      <c r="M65" s="60">
        <f t="shared" si="0"/>
        <v>31862723</v>
      </c>
      <c r="N65" s="144">
        <f t="shared" si="1"/>
        <v>81.044525394735587</v>
      </c>
      <c r="P65" s="48"/>
      <c r="Q65" s="48"/>
    </row>
    <row r="66" spans="1:17" s="42" customFormat="1" ht="15" hidden="1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297601191</v>
      </c>
      <c r="K66" s="60">
        <f>+CONSOLIDACION!P67</f>
        <v>297601191</v>
      </c>
      <c r="L66" s="49"/>
      <c r="M66" s="60">
        <f t="shared" si="0"/>
        <v>12398809</v>
      </c>
      <c r="N66" s="144">
        <f t="shared" si="1"/>
        <v>96.000384193548385</v>
      </c>
      <c r="P66" s="48"/>
      <c r="Q66" s="48"/>
    </row>
    <row r="67" spans="1:17" s="44" customFormat="1" ht="15" hidden="1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15646120</v>
      </c>
      <c r="K67" s="60">
        <f>+CONSOLIDACION!P68</f>
        <v>15646120</v>
      </c>
      <c r="L67" s="50"/>
      <c r="M67" s="60">
        <f t="shared" si="0"/>
        <v>4426560</v>
      </c>
      <c r="N67" s="144">
        <f t="shared" si="1"/>
        <v>77.947339368734021</v>
      </c>
      <c r="P67" s="48"/>
      <c r="Q67" s="48"/>
    </row>
    <row r="68" spans="1:17" s="42" customFormat="1" ht="15" hidden="1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120047364</v>
      </c>
      <c r="K68" s="60">
        <f>+CONSOLIDACION!P69</f>
        <v>103528324</v>
      </c>
      <c r="L68" s="49"/>
      <c r="M68" s="154">
        <f t="shared" si="0"/>
        <v>43952636</v>
      </c>
      <c r="N68" s="144">
        <f t="shared" si="1"/>
        <v>63.127026829268296</v>
      </c>
      <c r="P68" s="48"/>
      <c r="Q68" s="48"/>
    </row>
    <row r="69" spans="1:17" s="43" customFormat="1" ht="15" hidden="1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386300</v>
      </c>
      <c r="K69" s="60">
        <f>+CONSOLIDACION!P70</f>
        <v>386300</v>
      </c>
      <c r="L69" s="48"/>
      <c r="M69" s="60">
        <f t="shared" si="0"/>
        <v>2613700</v>
      </c>
      <c r="N69" s="144">
        <f t="shared" si="1"/>
        <v>12.876666666666667</v>
      </c>
      <c r="P69" s="48"/>
      <c r="Q69" s="48"/>
    </row>
    <row r="70" spans="1:17" s="43" customFormat="1" ht="15" hidden="1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73602713</v>
      </c>
      <c r="H70" s="133"/>
      <c r="I70" s="19"/>
      <c r="J70" s="60">
        <f>+CONSOLIDACION!O71</f>
        <v>478400</v>
      </c>
      <c r="K70" s="60">
        <f>+CONSOLIDACION!P71</f>
        <v>478400</v>
      </c>
      <c r="L70" s="48"/>
      <c r="M70" s="60">
        <f t="shared" si="0"/>
        <v>73124313</v>
      </c>
      <c r="N70" s="144">
        <f t="shared" si="1"/>
        <v>0.64997604096468564</v>
      </c>
      <c r="P70" s="48"/>
      <c r="Q70" s="48"/>
    </row>
    <row r="71" spans="1:17" s="42" customFormat="1" ht="15" hidden="1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hidden="1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hidden="1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hidden="1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hidden="1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hidden="1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306" customFormat="1" ht="25.5" hidden="1" customHeight="1" x14ac:dyDescent="0.2">
      <c r="A77" s="298">
        <v>3</v>
      </c>
      <c r="B77" s="298">
        <v>6</v>
      </c>
      <c r="C77" s="298">
        <v>3</v>
      </c>
      <c r="D77" s="298">
        <v>19</v>
      </c>
      <c r="E77" s="298">
        <v>20</v>
      </c>
      <c r="F77" s="298" t="s">
        <v>87</v>
      </c>
      <c r="G77" s="299">
        <f>+CONSOLIDACION!M77</f>
        <v>824080486</v>
      </c>
      <c r="H77" s="300"/>
      <c r="I77" s="301"/>
      <c r="J77" s="302"/>
      <c r="K77" s="302"/>
      <c r="L77" s="303"/>
      <c r="M77" s="304">
        <f t="shared" si="0"/>
        <v>824080486</v>
      </c>
      <c r="N77" s="305">
        <f t="shared" si="1"/>
        <v>0</v>
      </c>
      <c r="P77" s="296"/>
      <c r="Q77" s="296"/>
    </row>
    <row r="78" spans="1:17" s="42" customFormat="1" ht="21" hidden="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7.2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11018744780</v>
      </c>
      <c r="K79" s="36">
        <f>SUM(K80:K85)</f>
        <v>9769866940</v>
      </c>
      <c r="L79" s="135"/>
      <c r="M79" s="36">
        <f>SUM(M80:M85)</f>
        <v>1730206911</v>
      </c>
      <c r="N79" s="143">
        <f>(+K79/G79)*100</f>
        <v>76.63270813785374</v>
      </c>
      <c r="O79" s="280"/>
      <c r="P79" s="48"/>
      <c r="Q79" s="48"/>
    </row>
    <row r="80" spans="1:17" s="42" customFormat="1" ht="54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3814470121</v>
      </c>
      <c r="K80" s="154">
        <f>+'REC20'!P78</f>
        <v>3301269504</v>
      </c>
      <c r="L80" s="136"/>
      <c r="M80" s="99">
        <f t="shared" ref="M80:M84" si="4">+G80-J80</f>
        <v>797485492</v>
      </c>
      <c r="N80" s="144">
        <f t="shared" si="1"/>
        <v>71.580686828262401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1355666634</v>
      </c>
      <c r="K81" s="154">
        <f>+'REC20'!P79</f>
        <v>1264553909</v>
      </c>
      <c r="L81" s="135"/>
      <c r="M81" s="99">
        <f t="shared" si="4"/>
        <v>74909223</v>
      </c>
      <c r="N81" s="144">
        <f t="shared" si="1"/>
        <v>88.39474696936675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822906400</v>
      </c>
      <c r="K82" s="154">
        <f>+'REC20'!P80</f>
        <v>806300000</v>
      </c>
      <c r="L82" s="278"/>
      <c r="M82" s="99">
        <f t="shared" si="4"/>
        <v>450173600</v>
      </c>
      <c r="N82" s="144">
        <f>(+K82/G82)*100</f>
        <v>63.33459012787884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117202143</v>
      </c>
      <c r="K83" s="154">
        <f>+'REC20'!P81</f>
        <v>105238807</v>
      </c>
      <c r="L83" s="278"/>
      <c r="M83" s="99">
        <f t="shared" si="4"/>
        <v>24986811</v>
      </c>
      <c r="N83" s="144">
        <f>(+K83/G83)*100</f>
        <v>74.013349166349457</v>
      </c>
    </row>
    <row r="84" spans="1:17" s="42" customFormat="1" ht="42.7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2566424181</v>
      </c>
      <c r="K84" s="154">
        <f>+'REC20'!P82</f>
        <v>2566424181</v>
      </c>
      <c r="L84" s="278"/>
      <c r="M84" s="99">
        <f t="shared" si="4"/>
        <v>79575819</v>
      </c>
      <c r="N84" s="144">
        <f>(+K84/G84)*100</f>
        <v>96.992599433106577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2342075301</v>
      </c>
      <c r="K85" s="154">
        <f>+'REC20'!P83</f>
        <v>1726080539</v>
      </c>
      <c r="L85" s="278"/>
      <c r="M85" s="210">
        <f>+G85-J85</f>
        <v>303075966</v>
      </c>
      <c r="N85" s="144">
        <f>(+K85/G85)*100</f>
        <v>65.254511548507224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M5:M6"/>
    <mergeCell ref="N5:N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REC20</vt:lpstr>
      <vt:lpstr>REC21</vt:lpstr>
      <vt:lpstr>CONSOLIDACION</vt:lpstr>
      <vt:lpstr>RESUMEN</vt:lpstr>
      <vt:lpstr>Hoja1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2017-10-20T13:24:15Z</dcterms:modified>
</cp:coreProperties>
</file>