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4000" windowHeight="9735" tabRatio="393" activeTab="2"/>
  </bookViews>
  <sheets>
    <sheet name="REC20" sheetId="6" r:id="rId1"/>
    <sheet name="REC21" sheetId="7" r:id="rId2"/>
    <sheet name="CONSOLIDACION" sheetId="4" r:id="rId3"/>
    <sheet name="RESUMEN" sheetId="5" r:id="rId4"/>
    <sheet name="Hoja1" sheetId="8" r:id="rId5"/>
  </sheets>
  <definedNames>
    <definedName name="_xlnm.Print_Area" localSheetId="0">'REC20'!$A$1:$R$89</definedName>
    <definedName name="_xlnm.Print_Area" localSheetId="1">'REC21'!$A$1:$R$76</definedName>
    <definedName name="_xlnm.Print_Area" localSheetId="3">RESUMEN!$A$1:$N$91</definedName>
    <definedName name="_xlnm.Print_Titles" localSheetId="2">CONSOLIDACION!$1:$6</definedName>
    <definedName name="_xlnm.Print_Titles" localSheetId="0">'REC20'!$1:$7</definedName>
    <definedName name="_xlnm.Print_Titles" localSheetId="1">'REC21'!$1:$7</definedName>
    <definedName name="_xlnm.Print_Titles" localSheetId="3">RESUMEN!$1:$6</definedName>
  </definedNames>
  <calcPr calcId="144525"/>
</workbook>
</file>

<file path=xl/calcChain.xml><?xml version="1.0" encoding="utf-8"?>
<calcChain xmlns="http://schemas.openxmlformats.org/spreadsheetml/2006/main">
  <c r="R86" i="4" l="1"/>
  <c r="R85" i="4"/>
  <c r="R84" i="4"/>
  <c r="R83" i="4"/>
  <c r="R82" i="4"/>
  <c r="R81" i="4"/>
  <c r="Q86" i="4"/>
  <c r="Q85" i="4"/>
  <c r="Q84" i="4"/>
  <c r="Q83" i="4"/>
  <c r="Q82" i="4"/>
  <c r="Q81" i="4"/>
  <c r="P86" i="4"/>
  <c r="P85" i="4"/>
  <c r="P84" i="4"/>
  <c r="P83" i="4"/>
  <c r="P82" i="4"/>
  <c r="P81" i="4"/>
  <c r="O86" i="4"/>
  <c r="O85" i="4"/>
  <c r="O84" i="4"/>
  <c r="O83" i="4"/>
  <c r="O82" i="4"/>
  <c r="O81" i="4"/>
  <c r="G10" i="8" l="1"/>
  <c r="F13" i="8"/>
  <c r="F14" i="8"/>
  <c r="F15" i="8"/>
  <c r="F16" i="8"/>
  <c r="F17" i="8"/>
  <c r="F18" i="8"/>
  <c r="R17" i="4" l="1"/>
  <c r="Q17" i="4"/>
  <c r="O68" i="4"/>
  <c r="J62" i="4" l="1"/>
  <c r="G35" i="5" l="1"/>
  <c r="R71" i="4"/>
  <c r="Q71" i="4"/>
  <c r="P71" i="4"/>
  <c r="M59" i="7"/>
  <c r="R19" i="4" l="1"/>
  <c r="Q19" i="4"/>
  <c r="P19" i="4"/>
  <c r="R14" i="7"/>
  <c r="Q14" i="7"/>
  <c r="O14" i="7"/>
  <c r="P14" i="7"/>
  <c r="O71" i="4"/>
  <c r="G14" i="7" l="1"/>
  <c r="K19" i="5" l="1"/>
  <c r="Q19" i="7"/>
  <c r="G71" i="4"/>
  <c r="G60" i="4"/>
  <c r="G59" i="4"/>
  <c r="I71" i="4" l="1"/>
  <c r="M33" i="7"/>
  <c r="O19" i="4"/>
  <c r="J19" i="5" s="1"/>
  <c r="M19" i="4"/>
  <c r="J43" i="4"/>
  <c r="J42" i="4" s="1"/>
  <c r="R74" i="4"/>
  <c r="Q74" i="4"/>
  <c r="P74" i="4"/>
  <c r="O74" i="4"/>
  <c r="L74" i="4"/>
  <c r="K74" i="4"/>
  <c r="J74" i="4"/>
  <c r="I74" i="4"/>
  <c r="L86" i="4"/>
  <c r="K86" i="4"/>
  <c r="J86" i="4"/>
  <c r="I86" i="4"/>
  <c r="L85" i="4"/>
  <c r="K85" i="4"/>
  <c r="J85" i="4"/>
  <c r="I85" i="4"/>
  <c r="L84" i="4"/>
  <c r="K84" i="4"/>
  <c r="J84" i="4"/>
  <c r="I84" i="4"/>
  <c r="L83" i="4"/>
  <c r="K83" i="4"/>
  <c r="J83" i="4"/>
  <c r="I83" i="4"/>
  <c r="L82" i="4"/>
  <c r="K82" i="4"/>
  <c r="J82" i="4"/>
  <c r="I82" i="4"/>
  <c r="L81" i="4"/>
  <c r="K81" i="4"/>
  <c r="J81" i="4"/>
  <c r="I81" i="4"/>
  <c r="G86" i="4"/>
  <c r="G85" i="4"/>
  <c r="G84" i="4"/>
  <c r="G83" i="4"/>
  <c r="G82" i="4"/>
  <c r="G81" i="4"/>
  <c r="F86" i="4"/>
  <c r="C86" i="4"/>
  <c r="B86" i="4"/>
  <c r="A86" i="4"/>
  <c r="F85" i="4"/>
  <c r="C85" i="4"/>
  <c r="B85" i="4"/>
  <c r="A85" i="4"/>
  <c r="F84" i="4"/>
  <c r="C84" i="4"/>
  <c r="B84" i="4"/>
  <c r="A84" i="4"/>
  <c r="F83" i="4"/>
  <c r="C83" i="4"/>
  <c r="B83" i="4"/>
  <c r="A83" i="4"/>
  <c r="F82" i="4"/>
  <c r="C82" i="4"/>
  <c r="B82" i="4"/>
  <c r="A82" i="4"/>
  <c r="F81" i="4"/>
  <c r="C81" i="4"/>
  <c r="B81" i="4"/>
  <c r="A81" i="4"/>
  <c r="U84" i="4" l="1"/>
  <c r="R39" i="7"/>
  <c r="Q39" i="7"/>
  <c r="P39" i="7"/>
  <c r="O39" i="7"/>
  <c r="L39" i="7"/>
  <c r="K39" i="7"/>
  <c r="J39" i="7"/>
  <c r="I39" i="7"/>
  <c r="M21" i="7"/>
  <c r="G19" i="5"/>
  <c r="M17" i="7"/>
  <c r="K85" i="5"/>
  <c r="J85" i="5"/>
  <c r="K84" i="5"/>
  <c r="J84" i="5"/>
  <c r="K83" i="5"/>
  <c r="J83" i="5"/>
  <c r="K82" i="5"/>
  <c r="J82" i="5"/>
  <c r="K81" i="5"/>
  <c r="J81" i="5"/>
  <c r="K80" i="5"/>
  <c r="J80" i="5"/>
  <c r="F85" i="5"/>
  <c r="F84" i="5"/>
  <c r="F83" i="5"/>
  <c r="F82" i="5"/>
  <c r="F81" i="5"/>
  <c r="F80" i="5"/>
  <c r="M82" i="6"/>
  <c r="M83" i="6"/>
  <c r="G85" i="5" l="1"/>
  <c r="G84" i="5"/>
  <c r="M19" i="5"/>
  <c r="N19" i="5"/>
  <c r="O60" i="4"/>
  <c r="J60" i="4"/>
  <c r="O26" i="4"/>
  <c r="O23" i="4"/>
  <c r="I22" i="4"/>
  <c r="J53" i="7"/>
  <c r="M67" i="7"/>
  <c r="M66" i="7"/>
  <c r="M65" i="7"/>
  <c r="M64" i="7"/>
  <c r="M63" i="7"/>
  <c r="M62" i="7"/>
  <c r="M61" i="7"/>
  <c r="M60" i="7"/>
  <c r="M58" i="7"/>
  <c r="M57" i="7"/>
  <c r="M56" i="7"/>
  <c r="M24" i="7"/>
  <c r="M20" i="7"/>
  <c r="J55" i="6" l="1"/>
  <c r="I55" i="6"/>
  <c r="G55" i="6"/>
  <c r="J61" i="4" l="1"/>
  <c r="R59" i="4" l="1"/>
  <c r="Q59" i="4"/>
  <c r="P59" i="4"/>
  <c r="O59" i="4"/>
  <c r="J59" i="4"/>
  <c r="M59" i="4" s="1"/>
  <c r="J40" i="4"/>
  <c r="J39" i="4"/>
  <c r="I17" i="4"/>
  <c r="M55" i="7"/>
  <c r="M44" i="7"/>
  <c r="M43" i="7"/>
  <c r="M37" i="7"/>
  <c r="M36" i="7"/>
  <c r="J35" i="7"/>
  <c r="M16" i="7"/>
  <c r="M15" i="7"/>
  <c r="J55" i="4"/>
  <c r="J71" i="4"/>
  <c r="J54" i="4"/>
  <c r="I55" i="4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3" i="6"/>
  <c r="J52" i="6"/>
  <c r="I52" i="6"/>
  <c r="W59" i="4" l="1"/>
  <c r="T59" i="4"/>
  <c r="U59" i="4"/>
  <c r="V59" i="4"/>
  <c r="F58" i="5"/>
  <c r="O76" i="4" l="1"/>
  <c r="K58" i="5" l="1"/>
  <c r="J58" i="5"/>
  <c r="R76" i="6" l="1"/>
  <c r="Q76" i="6"/>
  <c r="P76" i="6"/>
  <c r="O76" i="6"/>
  <c r="M74" i="6"/>
  <c r="G58" i="5" l="1"/>
  <c r="J66" i="4"/>
  <c r="J67" i="4"/>
  <c r="M58" i="5" l="1"/>
  <c r="N58" i="5"/>
  <c r="E74" i="7"/>
  <c r="E90" i="4" s="1"/>
  <c r="C22" i="8" s="1"/>
  <c r="C89" i="5" l="1"/>
  <c r="M40" i="7"/>
  <c r="M39" i="7" s="1"/>
  <c r="J47" i="4" l="1"/>
  <c r="K77" i="4" l="1"/>
  <c r="G16" i="6"/>
  <c r="K71" i="6"/>
  <c r="Q55" i="4" l="1"/>
  <c r="K76" i="6"/>
  <c r="M34" i="6"/>
  <c r="K80" i="4" l="1"/>
  <c r="V85" i="4"/>
  <c r="M81" i="6"/>
  <c r="G83" i="5" l="1"/>
  <c r="R50" i="4"/>
  <c r="Q50" i="4"/>
  <c r="P50" i="4"/>
  <c r="R49" i="4"/>
  <c r="Q49" i="4"/>
  <c r="P49" i="4"/>
  <c r="O65" i="4"/>
  <c r="I65" i="4"/>
  <c r="M46" i="7"/>
  <c r="M45" i="7"/>
  <c r="O39" i="4" l="1"/>
  <c r="L33" i="4"/>
  <c r="K33" i="4"/>
  <c r="J33" i="4"/>
  <c r="I33" i="4"/>
  <c r="M35" i="5" l="1"/>
  <c r="L60" i="4"/>
  <c r="K60" i="4"/>
  <c r="L61" i="4"/>
  <c r="K61" i="4"/>
  <c r="I61" i="4"/>
  <c r="I60" i="4"/>
  <c r="O18" i="4"/>
  <c r="O17" i="4"/>
  <c r="R36" i="4"/>
  <c r="Q36" i="4"/>
  <c r="P36" i="4"/>
  <c r="O36" i="4"/>
  <c r="W83" i="4"/>
  <c r="V83" i="4"/>
  <c r="U83" i="4"/>
  <c r="W86" i="4"/>
  <c r="W85" i="4"/>
  <c r="M86" i="4"/>
  <c r="M85" i="4"/>
  <c r="M83" i="4"/>
  <c r="T83" i="4" s="1"/>
  <c r="O16" i="4" l="1"/>
  <c r="N84" i="5"/>
  <c r="U36" i="4"/>
  <c r="W36" i="4"/>
  <c r="T85" i="4"/>
  <c r="U85" i="4"/>
  <c r="V36" i="4"/>
  <c r="V86" i="4"/>
  <c r="T86" i="4"/>
  <c r="U86" i="4"/>
  <c r="G76" i="6"/>
  <c r="M79" i="6"/>
  <c r="M80" i="6"/>
  <c r="G81" i="5" l="1"/>
  <c r="G82" i="5"/>
  <c r="N82" i="5"/>
  <c r="M82" i="5"/>
  <c r="M84" i="5"/>
  <c r="N85" i="5"/>
  <c r="M85" i="5"/>
  <c r="R77" i="4"/>
  <c r="Q77" i="4"/>
  <c r="P77" i="4"/>
  <c r="U77" i="4" s="1"/>
  <c r="G77" i="4"/>
  <c r="M77" i="4" s="1"/>
  <c r="G71" i="6"/>
  <c r="T77" i="4" l="1"/>
  <c r="G77" i="5"/>
  <c r="W77" i="4"/>
  <c r="V77" i="4"/>
  <c r="N77" i="5" l="1"/>
  <c r="M77" i="5"/>
  <c r="R80" i="4"/>
  <c r="P80" i="4"/>
  <c r="G80" i="4" l="1"/>
  <c r="O80" i="4"/>
  <c r="Q80" i="4"/>
  <c r="W82" i="4"/>
  <c r="M81" i="4"/>
  <c r="W84" i="4"/>
  <c r="V84" i="4"/>
  <c r="V82" i="4"/>
  <c r="U82" i="4"/>
  <c r="U81" i="4"/>
  <c r="W81" i="4"/>
  <c r="V81" i="4"/>
  <c r="T81" i="4" l="1"/>
  <c r="K37" i="6" l="1"/>
  <c r="R71" i="6" l="1"/>
  <c r="Q71" i="6"/>
  <c r="P71" i="6"/>
  <c r="O71" i="6"/>
  <c r="I27" i="4" l="1"/>
  <c r="I31" i="4"/>
  <c r="J29" i="4"/>
  <c r="I29" i="4"/>
  <c r="M78" i="6" l="1"/>
  <c r="M41" i="6"/>
  <c r="G80" i="5" l="1"/>
  <c r="N80" i="5" s="1"/>
  <c r="M18" i="6"/>
  <c r="M80" i="5" l="1"/>
  <c r="M17" i="6"/>
  <c r="G45" i="5" l="1"/>
  <c r="J70" i="4" l="1"/>
  <c r="J32" i="4"/>
  <c r="J31" i="4"/>
  <c r="J18" i="4"/>
  <c r="G47" i="4"/>
  <c r="M21" i="6"/>
  <c r="R18" i="4" l="1"/>
  <c r="Q18" i="4"/>
  <c r="P18" i="4"/>
  <c r="J18" i="5"/>
  <c r="K18" i="5" l="1"/>
  <c r="Q66" i="4"/>
  <c r="O66" i="4"/>
  <c r="P65" i="4"/>
  <c r="R53" i="7"/>
  <c r="Q64" i="4"/>
  <c r="Q29" i="4"/>
  <c r="P29" i="4"/>
  <c r="O29" i="4"/>
  <c r="O69" i="4"/>
  <c r="R68" i="4"/>
  <c r="R63" i="4"/>
  <c r="R62" i="4"/>
  <c r="P43" i="6"/>
  <c r="K48" i="5"/>
  <c r="O49" i="4"/>
  <c r="Q48" i="4"/>
  <c r="R40" i="6"/>
  <c r="Q40" i="6"/>
  <c r="P40" i="6"/>
  <c r="R36" i="6"/>
  <c r="Q32" i="4"/>
  <c r="P32" i="4"/>
  <c r="R30" i="4"/>
  <c r="Q30" i="4"/>
  <c r="P30" i="4"/>
  <c r="O30" i="4"/>
  <c r="R24" i="6"/>
  <c r="P24" i="6"/>
  <c r="Q23" i="4"/>
  <c r="P23" i="4"/>
  <c r="L52" i="6"/>
  <c r="K52" i="6"/>
  <c r="R69" i="4"/>
  <c r="Q69" i="4"/>
  <c r="Q63" i="4"/>
  <c r="O62" i="4"/>
  <c r="R47" i="4"/>
  <c r="Q35" i="7"/>
  <c r="O35" i="7"/>
  <c r="O32" i="4"/>
  <c r="R31" i="4"/>
  <c r="O31" i="4"/>
  <c r="R29" i="4"/>
  <c r="R28" i="4"/>
  <c r="P28" i="4"/>
  <c r="O28" i="4"/>
  <c r="P27" i="4"/>
  <c r="O24" i="6"/>
  <c r="P26" i="4"/>
  <c r="R23" i="4"/>
  <c r="Q22" i="4"/>
  <c r="O22" i="4"/>
  <c r="O16" i="6"/>
  <c r="R16" i="4"/>
  <c r="L53" i="7"/>
  <c r="L48" i="7" s="1"/>
  <c r="K53" i="7"/>
  <c r="K48" i="7" s="1"/>
  <c r="J48" i="7"/>
  <c r="I53" i="7"/>
  <c r="L42" i="7"/>
  <c r="L43" i="4" s="1"/>
  <c r="L42" i="4" s="1"/>
  <c r="K42" i="7"/>
  <c r="K43" i="4" s="1"/>
  <c r="K42" i="4" s="1"/>
  <c r="J42" i="7"/>
  <c r="I42" i="7"/>
  <c r="L35" i="7"/>
  <c r="K35" i="7"/>
  <c r="L23" i="7"/>
  <c r="K23" i="7"/>
  <c r="J23" i="7"/>
  <c r="I23" i="7"/>
  <c r="L19" i="7"/>
  <c r="K19" i="7"/>
  <c r="J19" i="7"/>
  <c r="I19" i="7"/>
  <c r="L14" i="7"/>
  <c r="K14" i="7"/>
  <c r="J14" i="7"/>
  <c r="I14" i="7"/>
  <c r="L76" i="6"/>
  <c r="J76" i="6"/>
  <c r="L71" i="6"/>
  <c r="J71" i="6"/>
  <c r="L55" i="6"/>
  <c r="K55" i="6"/>
  <c r="K43" i="6"/>
  <c r="K47" i="4" s="1"/>
  <c r="J43" i="6"/>
  <c r="L40" i="6"/>
  <c r="K40" i="6"/>
  <c r="J40" i="6"/>
  <c r="L36" i="6"/>
  <c r="L40" i="4" s="1"/>
  <c r="K36" i="6"/>
  <c r="L24" i="6"/>
  <c r="L27" i="4" s="1"/>
  <c r="K24" i="6"/>
  <c r="K27" i="4" s="1"/>
  <c r="J24" i="6"/>
  <c r="L20" i="6"/>
  <c r="L23" i="4" s="1"/>
  <c r="K20" i="6"/>
  <c r="K23" i="4" s="1"/>
  <c r="J20" i="6"/>
  <c r="J23" i="4" s="1"/>
  <c r="L16" i="6"/>
  <c r="K16" i="6"/>
  <c r="J16" i="6"/>
  <c r="I76" i="6"/>
  <c r="I71" i="6"/>
  <c r="I43" i="6"/>
  <c r="I47" i="4" s="1"/>
  <c r="I40" i="6"/>
  <c r="I36" i="6"/>
  <c r="I24" i="6"/>
  <c r="I16" i="6"/>
  <c r="L67" i="4"/>
  <c r="K67" i="4"/>
  <c r="I67" i="4"/>
  <c r="L55" i="4"/>
  <c r="L54" i="4" s="1"/>
  <c r="K55" i="4"/>
  <c r="K54" i="4" s="1"/>
  <c r="I54" i="4"/>
  <c r="K22" i="4"/>
  <c r="J22" i="4"/>
  <c r="K40" i="4"/>
  <c r="P61" i="4"/>
  <c r="R52" i="6"/>
  <c r="Q54" i="4"/>
  <c r="P55" i="4"/>
  <c r="R33" i="4"/>
  <c r="Q33" i="4"/>
  <c r="P33" i="4"/>
  <c r="O23" i="7"/>
  <c r="Q28" i="4"/>
  <c r="M73" i="6"/>
  <c r="M72" i="6"/>
  <c r="M48" i="6"/>
  <c r="M47" i="6"/>
  <c r="M37" i="6"/>
  <c r="M32" i="6"/>
  <c r="M31" i="6"/>
  <c r="M30" i="6"/>
  <c r="M29" i="6"/>
  <c r="M28" i="6"/>
  <c r="M27" i="6"/>
  <c r="M26" i="6"/>
  <c r="M25" i="6"/>
  <c r="M22" i="6"/>
  <c r="P69" i="4"/>
  <c r="Q67" i="4"/>
  <c r="P67" i="4"/>
  <c r="P62" i="4"/>
  <c r="G17" i="4"/>
  <c r="K17" i="4"/>
  <c r="L17" i="4"/>
  <c r="G18" i="4"/>
  <c r="G22" i="4"/>
  <c r="L22" i="4"/>
  <c r="G23" i="4"/>
  <c r="G26" i="4"/>
  <c r="I26" i="4"/>
  <c r="J26" i="4"/>
  <c r="K26" i="4"/>
  <c r="L26" i="4"/>
  <c r="G27" i="4"/>
  <c r="M27" i="4" s="1"/>
  <c r="O27" i="4"/>
  <c r="G28" i="4"/>
  <c r="I28" i="4"/>
  <c r="J28" i="4"/>
  <c r="K28" i="4"/>
  <c r="L28" i="4"/>
  <c r="G29" i="4"/>
  <c r="M29" i="4" s="1"/>
  <c r="K29" i="4"/>
  <c r="L29" i="4"/>
  <c r="G30" i="4"/>
  <c r="I30" i="4"/>
  <c r="J30" i="4"/>
  <c r="K30" i="4"/>
  <c r="L30" i="4"/>
  <c r="G31" i="4"/>
  <c r="M31" i="4" s="1"/>
  <c r="K31" i="4"/>
  <c r="L31" i="4"/>
  <c r="G32" i="4"/>
  <c r="I32" i="4"/>
  <c r="K32" i="4"/>
  <c r="L32" i="4"/>
  <c r="G33" i="4"/>
  <c r="M33" i="4" s="1"/>
  <c r="G39" i="4"/>
  <c r="M39" i="4" s="1"/>
  <c r="J38" i="4"/>
  <c r="G40" i="4"/>
  <c r="M40" i="4" s="1"/>
  <c r="O40" i="4"/>
  <c r="P40" i="4"/>
  <c r="Q40" i="4"/>
  <c r="R40" i="4"/>
  <c r="G43" i="4"/>
  <c r="I43" i="4"/>
  <c r="I42" i="4" s="1"/>
  <c r="I48" i="4"/>
  <c r="J48" i="4"/>
  <c r="K48" i="4"/>
  <c r="L48" i="4"/>
  <c r="R48" i="4"/>
  <c r="G49" i="4"/>
  <c r="I49" i="4"/>
  <c r="K49" i="4"/>
  <c r="G50" i="4"/>
  <c r="K50" i="4"/>
  <c r="L50" i="4"/>
  <c r="O55" i="4"/>
  <c r="M60" i="4"/>
  <c r="P60" i="4"/>
  <c r="Q60" i="4"/>
  <c r="R60" i="4"/>
  <c r="I62" i="4"/>
  <c r="K62" i="4"/>
  <c r="L62" i="4"/>
  <c r="I63" i="4"/>
  <c r="K63" i="4"/>
  <c r="L63" i="4"/>
  <c r="I64" i="4"/>
  <c r="K64" i="4"/>
  <c r="L64" i="4"/>
  <c r="P64" i="4"/>
  <c r="R64" i="4"/>
  <c r="J65" i="4"/>
  <c r="K65" i="4"/>
  <c r="L65" i="4"/>
  <c r="J64" i="5"/>
  <c r="Q65" i="4"/>
  <c r="R65" i="4"/>
  <c r="G66" i="4"/>
  <c r="I66" i="4"/>
  <c r="K66" i="4"/>
  <c r="L66" i="4"/>
  <c r="P66" i="4"/>
  <c r="R66" i="4"/>
  <c r="G67" i="4"/>
  <c r="O67" i="4"/>
  <c r="R67" i="4"/>
  <c r="G68" i="4"/>
  <c r="I68" i="4"/>
  <c r="J68" i="4"/>
  <c r="K68" i="4"/>
  <c r="L68" i="4"/>
  <c r="P68" i="4"/>
  <c r="Q68" i="4"/>
  <c r="G69" i="4"/>
  <c r="I69" i="4"/>
  <c r="J69" i="4"/>
  <c r="K69" i="4"/>
  <c r="L69" i="4"/>
  <c r="G70" i="4"/>
  <c r="I70" i="4"/>
  <c r="K70" i="4"/>
  <c r="L70" i="4"/>
  <c r="O70" i="4"/>
  <c r="P70" i="4"/>
  <c r="Q70" i="4"/>
  <c r="R70" i="4"/>
  <c r="M71" i="4"/>
  <c r="K71" i="4"/>
  <c r="L71" i="4"/>
  <c r="G74" i="4"/>
  <c r="G76" i="4"/>
  <c r="I76" i="4"/>
  <c r="J76" i="4"/>
  <c r="K76" i="4"/>
  <c r="L76" i="4"/>
  <c r="J75" i="5"/>
  <c r="P76" i="4"/>
  <c r="Q76" i="4"/>
  <c r="R76" i="4"/>
  <c r="P17" i="4"/>
  <c r="P16" i="4" s="1"/>
  <c r="G19" i="7"/>
  <c r="G23" i="7"/>
  <c r="R26" i="4"/>
  <c r="M25" i="7"/>
  <c r="M26" i="7"/>
  <c r="M27" i="7"/>
  <c r="M28" i="7"/>
  <c r="M29" i="7"/>
  <c r="P31" i="4"/>
  <c r="Q31" i="4"/>
  <c r="M30" i="7"/>
  <c r="R32" i="4"/>
  <c r="M31" i="7"/>
  <c r="G35" i="7"/>
  <c r="M35" i="7" s="1"/>
  <c r="R35" i="7"/>
  <c r="G39" i="7"/>
  <c r="O47" i="4"/>
  <c r="P47" i="4"/>
  <c r="O48" i="4"/>
  <c r="P48" i="4"/>
  <c r="O50" i="4"/>
  <c r="K49" i="5"/>
  <c r="Q42" i="7"/>
  <c r="G50" i="7"/>
  <c r="O50" i="7"/>
  <c r="P50" i="7"/>
  <c r="Q50" i="7"/>
  <c r="R50" i="7"/>
  <c r="M51" i="7"/>
  <c r="O61" i="4"/>
  <c r="M69" i="7"/>
  <c r="P16" i="6"/>
  <c r="Q16" i="6"/>
  <c r="R16" i="6"/>
  <c r="G20" i="6"/>
  <c r="O20" i="6"/>
  <c r="P20" i="6"/>
  <c r="Q20" i="6"/>
  <c r="R20" i="6"/>
  <c r="G24" i="6"/>
  <c r="G36" i="6"/>
  <c r="O36" i="6"/>
  <c r="P36" i="6"/>
  <c r="G40" i="6"/>
  <c r="O40" i="6"/>
  <c r="O43" i="4"/>
  <c r="O42" i="4" s="1"/>
  <c r="O43" i="6"/>
  <c r="G43" i="6"/>
  <c r="M46" i="6"/>
  <c r="O52" i="6"/>
  <c r="Q52" i="6"/>
  <c r="P63" i="4"/>
  <c r="G64" i="4"/>
  <c r="J70" i="5"/>
  <c r="R42" i="7"/>
  <c r="P22" i="4"/>
  <c r="P43" i="4"/>
  <c r="P42" i="4" s="1"/>
  <c r="P39" i="4"/>
  <c r="P35" i="7"/>
  <c r="J38" i="5"/>
  <c r="Q26" i="4"/>
  <c r="R43" i="4"/>
  <c r="R42" i="4" s="1"/>
  <c r="Q62" i="4"/>
  <c r="R27" i="4"/>
  <c r="P19" i="7"/>
  <c r="G12" i="7" l="1"/>
  <c r="G21" i="4"/>
  <c r="O45" i="4"/>
  <c r="G16" i="4"/>
  <c r="M17" i="4"/>
  <c r="G27" i="5"/>
  <c r="M14" i="7"/>
  <c r="G31" i="5"/>
  <c r="M67" i="4"/>
  <c r="J12" i="7"/>
  <c r="J10" i="7" s="1"/>
  <c r="J8" i="7" s="1"/>
  <c r="I12" i="7"/>
  <c r="I10" i="7" s="1"/>
  <c r="M23" i="7"/>
  <c r="M71" i="6"/>
  <c r="T39" i="4"/>
  <c r="U65" i="4"/>
  <c r="P57" i="4"/>
  <c r="M70" i="4"/>
  <c r="J57" i="4"/>
  <c r="J52" i="4" s="1"/>
  <c r="I57" i="4"/>
  <c r="I52" i="4" s="1"/>
  <c r="M69" i="4"/>
  <c r="M68" i="4"/>
  <c r="M26" i="4"/>
  <c r="M66" i="4"/>
  <c r="M32" i="4"/>
  <c r="M30" i="4"/>
  <c r="M28" i="4"/>
  <c r="M23" i="4"/>
  <c r="M64" i="4"/>
  <c r="I48" i="7"/>
  <c r="U68" i="4"/>
  <c r="U61" i="4"/>
  <c r="U69" i="4"/>
  <c r="U62" i="4"/>
  <c r="U67" i="4"/>
  <c r="K57" i="4"/>
  <c r="K52" i="4" s="1"/>
  <c r="J47" i="5"/>
  <c r="J73" i="5"/>
  <c r="K26" i="5"/>
  <c r="K67" i="5"/>
  <c r="K46" i="5"/>
  <c r="K31" i="5"/>
  <c r="K73" i="4"/>
  <c r="J67" i="5"/>
  <c r="J63" i="5"/>
  <c r="J59" i="5"/>
  <c r="K70" i="5"/>
  <c r="K27" i="5"/>
  <c r="K63" i="5"/>
  <c r="J46" i="5"/>
  <c r="G59" i="5"/>
  <c r="J28" i="5"/>
  <c r="K64" i="5"/>
  <c r="K62" i="5"/>
  <c r="K22" i="5"/>
  <c r="K65" i="5"/>
  <c r="K12" i="7"/>
  <c r="K10" i="7" s="1"/>
  <c r="K8" i="7" s="1"/>
  <c r="J22" i="5"/>
  <c r="K28" i="5"/>
  <c r="K30" i="5"/>
  <c r="J68" i="5"/>
  <c r="J65" i="5"/>
  <c r="K69" i="5"/>
  <c r="J39" i="5"/>
  <c r="K61" i="5"/>
  <c r="L12" i="7"/>
  <c r="L10" i="7" s="1"/>
  <c r="L8" i="7" s="1"/>
  <c r="J61" i="5"/>
  <c r="J66" i="5"/>
  <c r="K33" i="5"/>
  <c r="J49" i="5"/>
  <c r="J69" i="5"/>
  <c r="J27" i="5"/>
  <c r="K66" i="5"/>
  <c r="J23" i="5"/>
  <c r="J48" i="5"/>
  <c r="J29" i="5"/>
  <c r="K38" i="5"/>
  <c r="J32" i="5"/>
  <c r="K47" i="5"/>
  <c r="K17" i="5"/>
  <c r="K73" i="5"/>
  <c r="K60" i="5"/>
  <c r="J31" i="5"/>
  <c r="K23" i="5"/>
  <c r="K32" i="5"/>
  <c r="K29" i="5"/>
  <c r="R14" i="6"/>
  <c r="M76" i="6"/>
  <c r="J79" i="5"/>
  <c r="L50" i="6"/>
  <c r="K50" i="6"/>
  <c r="K18" i="4"/>
  <c r="K16" i="4" s="1"/>
  <c r="K14" i="6"/>
  <c r="K12" i="6" s="1"/>
  <c r="L14" i="6"/>
  <c r="I18" i="4"/>
  <c r="I16" i="4" s="1"/>
  <c r="O14" i="6"/>
  <c r="O12" i="6" s="1"/>
  <c r="P14" i="6"/>
  <c r="P12" i="6" s="1"/>
  <c r="G73" i="4"/>
  <c r="M40" i="6"/>
  <c r="J73" i="4"/>
  <c r="I50" i="6"/>
  <c r="L38" i="4"/>
  <c r="G38" i="4"/>
  <c r="I73" i="4"/>
  <c r="M74" i="4"/>
  <c r="V60" i="4"/>
  <c r="K59" i="5"/>
  <c r="O54" i="4"/>
  <c r="J54" i="5"/>
  <c r="P54" i="4"/>
  <c r="K54" i="5"/>
  <c r="G25" i="4"/>
  <c r="U74" i="4"/>
  <c r="R48" i="7"/>
  <c r="L80" i="4"/>
  <c r="U40" i="4"/>
  <c r="K39" i="5"/>
  <c r="W65" i="4"/>
  <c r="W76" i="4"/>
  <c r="P73" i="4"/>
  <c r="K75" i="5"/>
  <c r="W71" i="4"/>
  <c r="K68" i="5"/>
  <c r="J60" i="5"/>
  <c r="K42" i="5"/>
  <c r="K41" i="5" s="1"/>
  <c r="J42" i="5"/>
  <c r="J41" i="5" s="1"/>
  <c r="U30" i="4"/>
  <c r="J30" i="5"/>
  <c r="U26" i="4"/>
  <c r="J26" i="5"/>
  <c r="J17" i="5"/>
  <c r="V70" i="4"/>
  <c r="U70" i="4"/>
  <c r="U23" i="4"/>
  <c r="M82" i="4"/>
  <c r="P42" i="7"/>
  <c r="P52" i="6"/>
  <c r="M19" i="7"/>
  <c r="U31" i="4"/>
  <c r="V69" i="4"/>
  <c r="Q73" i="4"/>
  <c r="W63" i="4"/>
  <c r="V50" i="4"/>
  <c r="W32" i="4"/>
  <c r="U71" i="4"/>
  <c r="L21" i="4"/>
  <c r="K38" i="4"/>
  <c r="V22" i="4"/>
  <c r="U66" i="4"/>
  <c r="G55" i="4"/>
  <c r="U76" i="4"/>
  <c r="K45" i="4"/>
  <c r="W70" i="4"/>
  <c r="W64" i="4"/>
  <c r="R45" i="4"/>
  <c r="O38" i="4"/>
  <c r="U29" i="4"/>
  <c r="W28" i="4"/>
  <c r="W26" i="4"/>
  <c r="J45" i="4"/>
  <c r="J16" i="4"/>
  <c r="U60" i="4"/>
  <c r="T60" i="4"/>
  <c r="U18" i="4"/>
  <c r="R43" i="6"/>
  <c r="P38" i="4"/>
  <c r="G48" i="4"/>
  <c r="M48" i="4" s="1"/>
  <c r="V74" i="4"/>
  <c r="I80" i="4"/>
  <c r="W60" i="4"/>
  <c r="I38" i="4"/>
  <c r="P53" i="7"/>
  <c r="P48" i="7" s="1"/>
  <c r="G42" i="7"/>
  <c r="M42" i="7" s="1"/>
  <c r="R55" i="4"/>
  <c r="R54" i="4" s="1"/>
  <c r="W54" i="4" s="1"/>
  <c r="P23" i="7"/>
  <c r="P12" i="7" s="1"/>
  <c r="Q23" i="7"/>
  <c r="Q12" i="7" s="1"/>
  <c r="G42" i="4"/>
  <c r="G62" i="4"/>
  <c r="M62" i="4" s="1"/>
  <c r="I45" i="4"/>
  <c r="R25" i="4"/>
  <c r="U50" i="4"/>
  <c r="J21" i="4"/>
  <c r="I25" i="4"/>
  <c r="I20" i="6"/>
  <c r="I14" i="6" s="1"/>
  <c r="V64" i="4"/>
  <c r="U49" i="4"/>
  <c r="I21" i="4"/>
  <c r="M24" i="6"/>
  <c r="V76" i="4"/>
  <c r="V55" i="4"/>
  <c r="U22" i="4"/>
  <c r="J36" i="6"/>
  <c r="V71" i="4"/>
  <c r="W69" i="4"/>
  <c r="V67" i="4"/>
  <c r="V65" i="4"/>
  <c r="W48" i="4"/>
  <c r="U48" i="4"/>
  <c r="U47" i="4"/>
  <c r="U43" i="4"/>
  <c r="W33" i="4"/>
  <c r="W30" i="4"/>
  <c r="V30" i="4"/>
  <c r="W29" i="4"/>
  <c r="V29" i="4"/>
  <c r="V28" i="4"/>
  <c r="U28" i="4"/>
  <c r="W23" i="4"/>
  <c r="O55" i="6"/>
  <c r="O50" i="6" s="1"/>
  <c r="O63" i="4"/>
  <c r="V68" i="4"/>
  <c r="W68" i="4"/>
  <c r="M50" i="4"/>
  <c r="K25" i="4"/>
  <c r="J50" i="6"/>
  <c r="Q43" i="4"/>
  <c r="Q42" i="4" s="1"/>
  <c r="O73" i="4"/>
  <c r="U64" i="4"/>
  <c r="J25" i="4"/>
  <c r="K21" i="4"/>
  <c r="W62" i="4"/>
  <c r="G53" i="7"/>
  <c r="M53" i="7" s="1"/>
  <c r="V18" i="4"/>
  <c r="J80" i="4"/>
  <c r="M76" i="4"/>
  <c r="L73" i="4"/>
  <c r="L18" i="4"/>
  <c r="L16" i="4" s="1"/>
  <c r="V23" i="4"/>
  <c r="P21" i="4"/>
  <c r="Q53" i="7"/>
  <c r="Q48" i="7" s="1"/>
  <c r="Q61" i="4"/>
  <c r="Q57" i="4" s="1"/>
  <c r="Q24" i="6"/>
  <c r="Q27" i="4"/>
  <c r="W27" i="4" s="1"/>
  <c r="Q36" i="6"/>
  <c r="Q39" i="4"/>
  <c r="V39" i="4" s="1"/>
  <c r="Q43" i="6"/>
  <c r="W49" i="4"/>
  <c r="Q21" i="4"/>
  <c r="P45" i="4"/>
  <c r="W31" i="4"/>
  <c r="V31" i="4"/>
  <c r="V33" i="4"/>
  <c r="R61" i="4"/>
  <c r="R57" i="4" s="1"/>
  <c r="V66" i="4"/>
  <c r="G52" i="6"/>
  <c r="O42" i="7"/>
  <c r="R73" i="4"/>
  <c r="W74" i="4"/>
  <c r="W66" i="4"/>
  <c r="W40" i="4"/>
  <c r="W67" i="4"/>
  <c r="G65" i="4"/>
  <c r="M65" i="4" s="1"/>
  <c r="W18" i="4"/>
  <c r="V62" i="4"/>
  <c r="U27" i="4"/>
  <c r="G61" i="4"/>
  <c r="M84" i="4"/>
  <c r="U17" i="4"/>
  <c r="V26" i="4"/>
  <c r="U55" i="4"/>
  <c r="G63" i="4"/>
  <c r="M63" i="4" s="1"/>
  <c r="M50" i="7"/>
  <c r="L25" i="4"/>
  <c r="R22" i="4"/>
  <c r="R21" i="4" s="1"/>
  <c r="R19" i="7"/>
  <c r="R55" i="6"/>
  <c r="R50" i="6" s="1"/>
  <c r="L57" i="4"/>
  <c r="L52" i="4" s="1"/>
  <c r="Q16" i="4"/>
  <c r="O33" i="4"/>
  <c r="O21" i="4"/>
  <c r="R23" i="7"/>
  <c r="M38" i="6"/>
  <c r="R39" i="4"/>
  <c r="R38" i="4" s="1"/>
  <c r="O53" i="7"/>
  <c r="O48" i="7" s="1"/>
  <c r="Q47" i="4"/>
  <c r="O19" i="7"/>
  <c r="O12" i="7" s="1"/>
  <c r="P55" i="6"/>
  <c r="Q55" i="6"/>
  <c r="V63" i="4"/>
  <c r="V48" i="4"/>
  <c r="V40" i="4"/>
  <c r="U39" i="4"/>
  <c r="V32" i="4"/>
  <c r="P25" i="4"/>
  <c r="U32" i="4"/>
  <c r="P14" i="4" l="1"/>
  <c r="M12" i="7"/>
  <c r="M16" i="4"/>
  <c r="T84" i="4"/>
  <c r="W42" i="4"/>
  <c r="I8" i="7"/>
  <c r="U63" i="4"/>
  <c r="M38" i="4"/>
  <c r="O57" i="4"/>
  <c r="M61" i="4"/>
  <c r="G57" i="4"/>
  <c r="M57" i="4" s="1"/>
  <c r="N59" i="5"/>
  <c r="M18" i="4"/>
  <c r="M22" i="4"/>
  <c r="G54" i="4"/>
  <c r="M54" i="4" s="1"/>
  <c r="T54" i="4" s="1"/>
  <c r="M55" i="4"/>
  <c r="M59" i="5"/>
  <c r="T62" i="4"/>
  <c r="K25" i="5"/>
  <c r="K44" i="5"/>
  <c r="J44" i="5"/>
  <c r="K53" i="5"/>
  <c r="G63" i="5"/>
  <c r="M63" i="5" s="1"/>
  <c r="T82" i="4"/>
  <c r="J53" i="5"/>
  <c r="G62" i="5"/>
  <c r="N62" i="5" s="1"/>
  <c r="K72" i="5"/>
  <c r="K37" i="5"/>
  <c r="J37" i="5"/>
  <c r="J21" i="5"/>
  <c r="J62" i="5"/>
  <c r="G67" i="5"/>
  <c r="N67" i="5" s="1"/>
  <c r="K10" i="6"/>
  <c r="K8" i="6" s="1"/>
  <c r="G73" i="5"/>
  <c r="M73" i="5" s="1"/>
  <c r="R12" i="7"/>
  <c r="R10" i="7" s="1"/>
  <c r="R8" i="7" s="1"/>
  <c r="Q10" i="7"/>
  <c r="Q8" i="7" s="1"/>
  <c r="M83" i="5"/>
  <c r="G33" i="5"/>
  <c r="N33" i="5" s="1"/>
  <c r="T33" i="4"/>
  <c r="L14" i="4"/>
  <c r="I14" i="4"/>
  <c r="I12" i="4" s="1"/>
  <c r="I10" i="4" s="1"/>
  <c r="I8" i="4" s="1"/>
  <c r="J14" i="4"/>
  <c r="K14" i="4"/>
  <c r="K12" i="4" s="1"/>
  <c r="K10" i="4" s="1"/>
  <c r="K8" i="4" s="1"/>
  <c r="O10" i="7"/>
  <c r="O8" i="7" s="1"/>
  <c r="G10" i="7"/>
  <c r="R14" i="4"/>
  <c r="R12" i="4" s="1"/>
  <c r="K16" i="5"/>
  <c r="J16" i="5"/>
  <c r="I12" i="6"/>
  <c r="I10" i="6" s="1"/>
  <c r="I8" i="6" s="1"/>
  <c r="Q14" i="6"/>
  <c r="Q12" i="6" s="1"/>
  <c r="J14" i="6"/>
  <c r="J12" i="6" s="1"/>
  <c r="J10" i="6" s="1"/>
  <c r="J8" i="6" s="1"/>
  <c r="P50" i="6"/>
  <c r="P10" i="6" s="1"/>
  <c r="P8" i="6" s="1"/>
  <c r="R52" i="4"/>
  <c r="P10" i="7"/>
  <c r="P8" i="7" s="1"/>
  <c r="T64" i="4"/>
  <c r="T74" i="4"/>
  <c r="U54" i="4"/>
  <c r="M73" i="4"/>
  <c r="V54" i="4"/>
  <c r="T68" i="4"/>
  <c r="G48" i="7"/>
  <c r="M48" i="7" s="1"/>
  <c r="W55" i="4"/>
  <c r="T76" i="4"/>
  <c r="G75" i="5"/>
  <c r="M75" i="5" s="1"/>
  <c r="T71" i="4"/>
  <c r="G70" i="5"/>
  <c r="T70" i="4"/>
  <c r="G69" i="5"/>
  <c r="T69" i="4"/>
  <c r="G68" i="5"/>
  <c r="M68" i="5" s="1"/>
  <c r="T67" i="4"/>
  <c r="G66" i="5"/>
  <c r="T66" i="4"/>
  <c r="G65" i="5"/>
  <c r="T65" i="4"/>
  <c r="G64" i="5"/>
  <c r="G61" i="5"/>
  <c r="T48" i="4"/>
  <c r="G47" i="5"/>
  <c r="G38" i="5"/>
  <c r="T30" i="4"/>
  <c r="G30" i="5"/>
  <c r="N30" i="5" s="1"/>
  <c r="T28" i="4"/>
  <c r="G28" i="5"/>
  <c r="T26" i="4"/>
  <c r="G26" i="5"/>
  <c r="N26" i="5" s="1"/>
  <c r="T23" i="4"/>
  <c r="G23" i="5"/>
  <c r="T17" i="4"/>
  <c r="G17" i="5"/>
  <c r="N17" i="5" s="1"/>
  <c r="T50" i="4"/>
  <c r="G49" i="5"/>
  <c r="V73" i="4"/>
  <c r="T63" i="4"/>
  <c r="T29" i="4"/>
  <c r="G29" i="5"/>
  <c r="Q50" i="6"/>
  <c r="U42" i="4"/>
  <c r="T40" i="4"/>
  <c r="G39" i="5"/>
  <c r="T32" i="4"/>
  <c r="G32" i="5"/>
  <c r="M25" i="4"/>
  <c r="T31" i="4"/>
  <c r="T27" i="4"/>
  <c r="K79" i="5"/>
  <c r="W80" i="4"/>
  <c r="U73" i="4"/>
  <c r="J72" i="5"/>
  <c r="P52" i="4"/>
  <c r="K56" i="5"/>
  <c r="W50" i="4"/>
  <c r="O25" i="4"/>
  <c r="J33" i="5"/>
  <c r="U21" i="4"/>
  <c r="K21" i="5"/>
  <c r="U16" i="4"/>
  <c r="R12" i="6"/>
  <c r="R10" i="6" s="1"/>
  <c r="R8" i="6" s="1"/>
  <c r="V27" i="4"/>
  <c r="U33" i="4"/>
  <c r="W73" i="4"/>
  <c r="M21" i="4"/>
  <c r="U38" i="4"/>
  <c r="M20" i="6"/>
  <c r="M36" i="6"/>
  <c r="V42" i="4"/>
  <c r="V57" i="4"/>
  <c r="W57" i="4"/>
  <c r="Q52" i="4"/>
  <c r="V43" i="4"/>
  <c r="V49" i="4"/>
  <c r="O10" i="6"/>
  <c r="O8" i="6" s="1"/>
  <c r="W43" i="4"/>
  <c r="Q45" i="4"/>
  <c r="W45" i="4" s="1"/>
  <c r="V47" i="4"/>
  <c r="W47" i="4"/>
  <c r="G45" i="4"/>
  <c r="Q25" i="4"/>
  <c r="W25" i="4" s="1"/>
  <c r="W17" i="4"/>
  <c r="V17" i="4"/>
  <c r="M52" i="6"/>
  <c r="V61" i="4"/>
  <c r="W61" i="4"/>
  <c r="V21" i="4"/>
  <c r="W21" i="4"/>
  <c r="M80" i="4"/>
  <c r="W22" i="4"/>
  <c r="Q38" i="4"/>
  <c r="W39" i="4"/>
  <c r="U45" i="4"/>
  <c r="N73" i="5" l="1"/>
  <c r="T61" i="4"/>
  <c r="G60" i="5"/>
  <c r="N60" i="5" s="1"/>
  <c r="G53" i="5"/>
  <c r="M53" i="5" s="1"/>
  <c r="M62" i="5"/>
  <c r="N63" i="5"/>
  <c r="K51" i="5"/>
  <c r="M67" i="5"/>
  <c r="G25" i="5"/>
  <c r="N25" i="5" s="1"/>
  <c r="J25" i="5"/>
  <c r="J56" i="5"/>
  <c r="G72" i="5"/>
  <c r="N72" i="5" s="1"/>
  <c r="T38" i="4"/>
  <c r="T22" i="4"/>
  <c r="M33" i="5"/>
  <c r="O14" i="4"/>
  <c r="G79" i="5"/>
  <c r="N83" i="5"/>
  <c r="Q14" i="4"/>
  <c r="N81" i="5"/>
  <c r="M81" i="5"/>
  <c r="M26" i="5"/>
  <c r="G22" i="5"/>
  <c r="T73" i="4"/>
  <c r="N75" i="5"/>
  <c r="M30" i="5"/>
  <c r="N70" i="5"/>
  <c r="M70" i="5"/>
  <c r="M69" i="5"/>
  <c r="N69" i="5"/>
  <c r="N68" i="5"/>
  <c r="N66" i="5"/>
  <c r="M66" i="5"/>
  <c r="M65" i="5"/>
  <c r="N65" i="5"/>
  <c r="M64" i="5"/>
  <c r="N64" i="5"/>
  <c r="M61" i="5"/>
  <c r="N61" i="5"/>
  <c r="T55" i="4"/>
  <c r="G54" i="5"/>
  <c r="M47" i="5"/>
  <c r="N47" i="5"/>
  <c r="M38" i="5"/>
  <c r="N38" i="5"/>
  <c r="M28" i="5"/>
  <c r="N28" i="5"/>
  <c r="N23" i="5"/>
  <c r="M23" i="5"/>
  <c r="T21" i="4"/>
  <c r="G21" i="5"/>
  <c r="M21" i="5" s="1"/>
  <c r="M17" i="5"/>
  <c r="N49" i="5"/>
  <c r="M49" i="5"/>
  <c r="V80" i="4"/>
  <c r="U57" i="4"/>
  <c r="O52" i="4"/>
  <c r="Q10" i="6"/>
  <c r="Q8" i="6" s="1"/>
  <c r="N29" i="5"/>
  <c r="M29" i="5"/>
  <c r="T80" i="4"/>
  <c r="M39" i="5"/>
  <c r="G37" i="5"/>
  <c r="M32" i="5"/>
  <c r="N32" i="5"/>
  <c r="M31" i="5"/>
  <c r="N31" i="5"/>
  <c r="M27" i="5"/>
  <c r="N27" i="5"/>
  <c r="U25" i="4"/>
  <c r="T18" i="4"/>
  <c r="G18" i="5"/>
  <c r="T16" i="4"/>
  <c r="G16" i="5"/>
  <c r="T25" i="4"/>
  <c r="P12" i="4"/>
  <c r="K14" i="5"/>
  <c r="W52" i="4"/>
  <c r="V45" i="4"/>
  <c r="U80" i="4"/>
  <c r="V52" i="4"/>
  <c r="V25" i="4"/>
  <c r="W16" i="4"/>
  <c r="V16" i="4"/>
  <c r="G52" i="4"/>
  <c r="M52" i="4" s="1"/>
  <c r="V38" i="4"/>
  <c r="W38" i="4"/>
  <c r="G8" i="7"/>
  <c r="M8" i="7" s="1"/>
  <c r="M10" i="7"/>
  <c r="R10" i="4"/>
  <c r="N53" i="5" l="1"/>
  <c r="M60" i="5"/>
  <c r="M25" i="5"/>
  <c r="G51" i="5"/>
  <c r="N51" i="5" s="1"/>
  <c r="U52" i="4"/>
  <c r="N79" i="5"/>
  <c r="M72" i="5"/>
  <c r="J14" i="5"/>
  <c r="M79" i="5"/>
  <c r="M22" i="5"/>
  <c r="N21" i="5"/>
  <c r="T57" i="4"/>
  <c r="G56" i="5"/>
  <c r="M56" i="5" s="1"/>
  <c r="M54" i="5"/>
  <c r="N54" i="5"/>
  <c r="J51" i="5"/>
  <c r="T52" i="4"/>
  <c r="N37" i="5"/>
  <c r="M37" i="5"/>
  <c r="N16" i="5"/>
  <c r="M16" i="5"/>
  <c r="M18" i="5"/>
  <c r="N18" i="5"/>
  <c r="U14" i="4"/>
  <c r="O12" i="4"/>
  <c r="P10" i="4"/>
  <c r="K12" i="5"/>
  <c r="Q12" i="4"/>
  <c r="V14" i="4"/>
  <c r="W14" i="4"/>
  <c r="R8" i="4"/>
  <c r="M51" i="5" l="1"/>
  <c r="J12" i="5"/>
  <c r="N56" i="5"/>
  <c r="U12" i="4"/>
  <c r="O10" i="4"/>
  <c r="K10" i="5"/>
  <c r="P8" i="4"/>
  <c r="Q10" i="4"/>
  <c r="V12" i="4"/>
  <c r="W12" i="4"/>
  <c r="K8" i="5" l="1"/>
  <c r="J10" i="5"/>
  <c r="O8" i="4"/>
  <c r="U10" i="4"/>
  <c r="Q8" i="4"/>
  <c r="V10" i="4"/>
  <c r="W10" i="4"/>
  <c r="V8" i="4" l="1"/>
  <c r="J8" i="5"/>
  <c r="U8" i="4"/>
  <c r="W8" i="4"/>
  <c r="L49" i="4" l="1"/>
  <c r="M49" i="4" s="1"/>
  <c r="M45" i="6"/>
  <c r="L43" i="6"/>
  <c r="M43" i="6" s="1"/>
  <c r="L47" i="4" l="1"/>
  <c r="L45" i="4" s="1"/>
  <c r="M45" i="4" s="1"/>
  <c r="T49" i="4"/>
  <c r="G48" i="5"/>
  <c r="L12" i="6"/>
  <c r="M47" i="4" l="1"/>
  <c r="L12" i="4"/>
  <c r="N48" i="5"/>
  <c r="M48" i="5"/>
  <c r="T45" i="4"/>
  <c r="G44" i="5"/>
  <c r="L10" i="6"/>
  <c r="T47" i="4" l="1"/>
  <c r="G46" i="5"/>
  <c r="M46" i="5" s="1"/>
  <c r="L10" i="4"/>
  <c r="M44" i="5"/>
  <c r="N44" i="5"/>
  <c r="L8" i="6"/>
  <c r="N46" i="5" l="1"/>
  <c r="L8" i="4"/>
  <c r="M16" i="6"/>
  <c r="G14" i="6"/>
  <c r="M14" i="6" l="1"/>
  <c r="G36" i="4"/>
  <c r="G14" i="4" s="1"/>
  <c r="G12" i="4" s="1"/>
  <c r="G12" i="6"/>
  <c r="M12" i="6" s="1"/>
  <c r="M36" i="4" l="1"/>
  <c r="G10" i="4" l="1"/>
  <c r="T36" i="4"/>
  <c r="M14" i="4"/>
  <c r="T14" i="4" l="1"/>
  <c r="G14" i="5"/>
  <c r="G8" i="4"/>
  <c r="M14" i="5" l="1"/>
  <c r="N14" i="5"/>
  <c r="M55" i="6" l="1"/>
  <c r="G50" i="6"/>
  <c r="M50" i="6" s="1"/>
  <c r="G10" i="6" l="1"/>
  <c r="G8" i="6" s="1"/>
  <c r="M8" i="6" s="1"/>
  <c r="M10" i="6" l="1"/>
  <c r="M43" i="4"/>
  <c r="G42" i="5" s="1"/>
  <c r="M42" i="4"/>
  <c r="T43" i="4" l="1"/>
  <c r="T42" i="4"/>
  <c r="G41" i="5"/>
  <c r="N42" i="5"/>
  <c r="M42" i="5"/>
  <c r="J12" i="4"/>
  <c r="J10" i="4" l="1"/>
  <c r="M12" i="4"/>
  <c r="M41" i="5"/>
  <c r="N41" i="5"/>
  <c r="M10" i="4" l="1"/>
  <c r="J8" i="4"/>
  <c r="G12" i="5"/>
  <c r="T12" i="4"/>
  <c r="N12" i="5" l="1"/>
  <c r="M12" i="5"/>
  <c r="G10" i="5"/>
  <c r="M8" i="4"/>
  <c r="T10" i="4"/>
  <c r="G8" i="5" l="1"/>
  <c r="G8" i="8"/>
  <c r="T8" i="4"/>
  <c r="M10" i="5"/>
  <c r="N10" i="5"/>
  <c r="M8" i="5" l="1"/>
  <c r="N8" i="5"/>
</calcChain>
</file>

<file path=xl/sharedStrings.xml><?xml version="1.0" encoding="utf-8"?>
<sst xmlns="http://schemas.openxmlformats.org/spreadsheetml/2006/main" count="354" uniqueCount="106">
  <si>
    <t>SUPERINTENDENCIA DE LA ECONOMIA SOLIDARIA 1309</t>
  </si>
  <si>
    <t>INFORME MENSUAL DE LA EJECUCION DEL PRESUPUESTO DE GASTOS - APROPIACIONES DE LA VIGENCIA</t>
  </si>
  <si>
    <t>RECURSO 20</t>
  </si>
  <si>
    <t>Cta</t>
  </si>
  <si>
    <t>Sub       Cta</t>
  </si>
  <si>
    <t>Obj Gto</t>
  </si>
  <si>
    <t>Ord</t>
  </si>
  <si>
    <t>Sub Ord</t>
  </si>
  <si>
    <t>Nombre</t>
  </si>
  <si>
    <t>APROPIACION INICIAL</t>
  </si>
  <si>
    <t>TRASLADOS</t>
  </si>
  <si>
    <t>REDUCCIONES</t>
  </si>
  <si>
    <t>ADICIONES</t>
  </si>
  <si>
    <t>APROPIACION DEFINITIVA</t>
  </si>
  <si>
    <t>CONTRA  CREDITO</t>
  </si>
  <si>
    <t>CREDITO</t>
  </si>
  <si>
    <t>CDPS EXPEDIDOS</t>
  </si>
  <si>
    <t>COMPROMISOS</t>
  </si>
  <si>
    <t>OBLIGACIONES</t>
  </si>
  <si>
    <t>PAGOS</t>
  </si>
  <si>
    <t>GASTOS DE FUNCIONAMIENTO</t>
  </si>
  <si>
    <t>GASTOS DE PERSONAL</t>
  </si>
  <si>
    <t>SERVICIOS PERSONALES ASOCIADOS A NOMINA</t>
  </si>
  <si>
    <t>SUELDOS DE PERSONAL DE NOMINA</t>
  </si>
  <si>
    <t>PRIMA TECNICA</t>
  </si>
  <si>
    <t>OTROS</t>
  </si>
  <si>
    <t>HORAS EXTRAS, DIAS FESTIVOS E INDEMNIZACION POR VACACIONES</t>
  </si>
  <si>
    <t>SERVICIOS PERSONALES INDIRECTOS</t>
  </si>
  <si>
    <t>CONTRIBUCIONES INHERENTES A LA NOMINA SECTOR PRIVADO Y PUBLICO</t>
  </si>
  <si>
    <t>ADMINISTRADAS POR EL SECTOR PRIVADO</t>
  </si>
  <si>
    <t>ADMINISTRADAS POR EL SECTOR PUBLICO</t>
  </si>
  <si>
    <t>GASTOS GENERALES</t>
  </si>
  <si>
    <t>MPUESTOS Y MULTAS</t>
  </si>
  <si>
    <t>ADQUISICION DE BIENES Y SERVICIOS</t>
  </si>
  <si>
    <t>MATERIALES Y SUMINISTROS</t>
  </si>
  <si>
    <t>MANTENIMIENTO</t>
  </si>
  <si>
    <t>COMUNICACIONES Y TRANSPORTES</t>
  </si>
  <si>
    <t>IMPRESOS Y PUBLICACIONES</t>
  </si>
  <si>
    <t>SERVICIOS PÚBLICOS</t>
  </si>
  <si>
    <t>SEGUROS</t>
  </si>
  <si>
    <t>VIÁTICOS Y GASTOS DE VIAJE</t>
  </si>
  <si>
    <t>DEFENSA DE LA HACIENDA PÚBLICA</t>
  </si>
  <si>
    <t>GASTOS IMPREVISTOS</t>
  </si>
  <si>
    <t>OTROS GASTOS POR ADQUISICION DE BIENES</t>
  </si>
  <si>
    <t>OTROS GASTOS POR ADQUISICION DE SERVICIOS</t>
  </si>
  <si>
    <t>SUELDOS</t>
  </si>
  <si>
    <t>SUELDOS DE VACACIONES</t>
  </si>
  <si>
    <t>PRIMA TECNICA SALARIAL</t>
  </si>
  <si>
    <t>PRIMA TECNICA NO SALARIAL</t>
  </si>
  <si>
    <t>BONIFICACION POR SERVICIOS PRESTADOS</t>
  </si>
  <si>
    <t>BONIFICACION ESPECIAL DE RECREACION</t>
  </si>
  <si>
    <t>SUBSIDIO DE ALIMENTACION</t>
  </si>
  <si>
    <t>AUXILIO DE TRANSPORTE</t>
  </si>
  <si>
    <t>PRIMA DE SERVICIO</t>
  </si>
  <si>
    <t>PRIMA DE VACACIONES</t>
  </si>
  <si>
    <t>PRIMA DE NAVIDAD</t>
  </si>
  <si>
    <t>PRIMA DE COORDINACION</t>
  </si>
  <si>
    <t>HORAS EXTRAS</t>
  </si>
  <si>
    <t>INDEMNIZACION DE VACACIONES</t>
  </si>
  <si>
    <t>REMUNERACION SERVICIOS TECNICOS</t>
  </si>
  <si>
    <t>APORTES AL ICBF</t>
  </si>
  <si>
    <t>APORTES AL SENA</t>
  </si>
  <si>
    <t>IMPUESTOS Y CONTRIBUCIONES</t>
  </si>
  <si>
    <t>CAPACITACIÓN, BIENESTAR SOCIAL Y EST.</t>
  </si>
  <si>
    <t>RECURSO 21</t>
  </si>
  <si>
    <t>SALDOS</t>
  </si>
  <si>
    <t>CONSOLIDADO</t>
  </si>
  <si>
    <t>SALDO APROPIACION</t>
  </si>
  <si>
    <t>CDPS VS COMPROM.</t>
  </si>
  <si>
    <t>COMPROM. VS OBLIGAC</t>
  </si>
  <si>
    <t>OBLIGAC. VS PAGOS</t>
  </si>
  <si>
    <t>%    EJECUCION</t>
  </si>
  <si>
    <t>TRANSFERENCIAS CORRIENTES</t>
  </si>
  <si>
    <t>CUOTA DE AUDITAJE CONTRANAL</t>
  </si>
  <si>
    <t>SENTENCIAS Y CONCILIACIONES</t>
  </si>
  <si>
    <t>C. INVERSIÓN</t>
  </si>
  <si>
    <t>IMPUESTOS Y MULTAS</t>
  </si>
  <si>
    <t>OTRAS COMPRAS DE EQUIPO</t>
  </si>
  <si>
    <t>TOTAL PRESUPUESTO</t>
  </si>
  <si>
    <t>ENSERES Y EQUIPOS DE OFICINA</t>
  </si>
  <si>
    <t>GASTOS JUDICIALES</t>
  </si>
  <si>
    <t>Implementación sostenibilidad y mejora de un Sistema de Gestión Integrado en la Supersolidaria en la ciudad de Bogotá.</t>
  </si>
  <si>
    <t xml:space="preserve">MAGDA YIBER RAMIREZ RODRIGUEZ </t>
  </si>
  <si>
    <t>Profesional Especializado</t>
  </si>
  <si>
    <t>Grupo Administrativo y Financiero</t>
  </si>
  <si>
    <t xml:space="preserve">REDUCCIONES </t>
  </si>
  <si>
    <t>Fortalecimiento modelo de supervisión con un enfoque basado en riesgos y en estándares NIIF en el sector vigilado a nivel nacional</t>
  </si>
  <si>
    <t>OTRAS TRANSFERENCIAS - DISTRIBUCION PREVIO CONCEPTO DGPPN</t>
  </si>
  <si>
    <t>OTRAS TRANSFERENCIAS - PREVIO CONCEPTO DGPPN</t>
  </si>
  <si>
    <t>Implementación de un sistema de gestión documental en la Superintendencia de la Economía Solidaria</t>
  </si>
  <si>
    <t>Fortalecimiento de la supervisión a organizaciones solidarias que ejercen la actividad financiera a nivel nacional</t>
  </si>
  <si>
    <t>Control y prevención de riesgos jurídicos y financieros a organizaciones solidarias, a nivel nacional</t>
  </si>
  <si>
    <t>OTROS GASTOS PERSONALES - PREVIO CONCEPTO DGPPN</t>
  </si>
  <si>
    <t>MOBILIARIO Y ENSERES</t>
  </si>
  <si>
    <t xml:space="preserve"> </t>
  </si>
  <si>
    <t>Mejoramiento de la Infraestructura Tecnológica en la  Supersolidaria</t>
  </si>
  <si>
    <t xml:space="preserve">VICTORIA AMALIA JATTIN MARTINEZ </t>
  </si>
  <si>
    <t xml:space="preserve">Secretaria General </t>
  </si>
  <si>
    <t>Secretaria General</t>
  </si>
  <si>
    <t xml:space="preserve">SERVICIOS </t>
  </si>
  <si>
    <t>2</t>
  </si>
  <si>
    <t>3</t>
  </si>
  <si>
    <t>INCAPACIDADES Y LICENCIA DE MATERNIDAD</t>
  </si>
  <si>
    <t>EJECUCION ACUMULADA MAYO DE 2017</t>
  </si>
  <si>
    <t>EJECUCION ACUMULADA MES DE MAYO  DE 2017</t>
  </si>
  <si>
    <t>EJECUCION ACUM MAYO 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</si>
</sst>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0.0%"/>
    <numFmt numFmtId="169" formatCode="#,##0;[Red]#,##0"/>
    <numFmt numFmtId="170" formatCode="#,##0_ ;\-#,##0\ "/>
    <numFmt numFmtId="171" formatCode="_ * #,##0.0000_ ;_ * \-#,##0.0000_ ;_ * &quot;-&quot;??_ ;_ @_ "/>
    <numFmt numFmtId="172" formatCode="#,##0.00000"/>
  </numFmts>
  <fonts count="18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11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0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medium">
        <color indexed="57"/>
      </right>
      <top style="medium">
        <color indexed="21"/>
      </top>
      <bottom/>
      <diagonal/>
    </border>
    <border>
      <left/>
      <right/>
      <top style="medium">
        <color indexed="57"/>
      </top>
      <bottom/>
      <diagonal/>
    </border>
    <border>
      <left/>
      <right/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/>
      <bottom/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 style="medium">
        <color indexed="57"/>
      </left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 style="medium">
        <color indexed="57"/>
      </left>
      <right/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21"/>
      </left>
      <right style="medium">
        <color indexed="57"/>
      </right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21"/>
      </top>
      <bottom style="medium">
        <color indexed="64"/>
      </bottom>
      <diagonal/>
    </border>
    <border>
      <left/>
      <right/>
      <top style="medium">
        <color indexed="21"/>
      </top>
      <bottom style="medium">
        <color indexed="64"/>
      </bottom>
      <diagonal/>
    </border>
    <border>
      <left/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64"/>
      </top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 style="medium">
        <color indexed="57"/>
      </top>
      <bottom style="medium">
        <color indexed="64"/>
      </bottom>
      <diagonal/>
    </border>
    <border>
      <left style="medium">
        <color indexed="57"/>
      </left>
      <right style="medium">
        <color indexed="57"/>
      </right>
      <top style="thin">
        <color rgb="FF92D050"/>
      </top>
      <bottom/>
      <diagonal/>
    </border>
    <border>
      <left/>
      <right style="thin">
        <color rgb="FF92D050"/>
      </right>
      <top/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51">
    <xf numFmtId="0" fontId="0" fillId="0" borderId="0" xfId="0"/>
    <xf numFmtId="0" fontId="0" fillId="0" borderId="0" xfId="0" applyFill="1"/>
    <xf numFmtId="3" fontId="5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0" fillId="0" borderId="0" xfId="0" applyBorder="1"/>
    <xf numFmtId="166" fontId="5" fillId="0" borderId="0" xfId="1" applyNumberFormat="1" applyFont="1" applyBorder="1"/>
    <xf numFmtId="0" fontId="6" fillId="0" borderId="0" xfId="0" applyFont="1" applyBorder="1"/>
    <xf numFmtId="3" fontId="1" fillId="0" borderId="0" xfId="1" applyNumberFormat="1" applyFont="1" applyFill="1" applyAlignment="1">
      <alignment horizontal="right"/>
    </xf>
    <xf numFmtId="0" fontId="10" fillId="0" borderId="0" xfId="0" applyFont="1" applyFill="1"/>
    <xf numFmtId="166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Alignment="1"/>
    <xf numFmtId="3" fontId="5" fillId="0" borderId="0" xfId="1" applyNumberFormat="1" applyFont="1" applyFill="1" applyBorder="1" applyAlignment="1"/>
    <xf numFmtId="3" fontId="7" fillId="0" borderId="1" xfId="1" applyNumberFormat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vertical="center" wrapText="1"/>
    </xf>
    <xf numFmtId="3" fontId="8" fillId="0" borderId="2" xfId="1" applyNumberFormat="1" applyFont="1" applyFill="1" applyBorder="1" applyAlignment="1">
      <alignment wrapText="1"/>
    </xf>
    <xf numFmtId="3" fontId="8" fillId="0" borderId="2" xfId="1" applyNumberFormat="1" applyFont="1" applyFill="1" applyBorder="1" applyAlignment="1"/>
    <xf numFmtId="3" fontId="1" fillId="0" borderId="2" xfId="1" applyNumberFormat="1" applyFont="1" applyFill="1" applyBorder="1" applyAlignment="1"/>
    <xf numFmtId="3" fontId="5" fillId="0" borderId="2" xfId="1" applyNumberFormat="1" applyFont="1" applyFill="1" applyBorder="1" applyAlignment="1">
      <alignment wrapText="1"/>
    </xf>
    <xf numFmtId="3" fontId="1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3" fontId="6" fillId="0" borderId="2" xfId="1" applyNumberFormat="1" applyFont="1" applyFill="1" applyBorder="1" applyAlignment="1">
      <alignment wrapText="1"/>
    </xf>
    <xf numFmtId="0" fontId="10" fillId="0" borderId="0" xfId="0" applyFont="1" applyBorder="1"/>
    <xf numFmtId="3" fontId="5" fillId="0" borderId="0" xfId="1" applyNumberFormat="1" applyFont="1" applyBorder="1" applyAlignment="1"/>
    <xf numFmtId="166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/>
    <xf numFmtId="3" fontId="5" fillId="0" borderId="0" xfId="1" applyNumberFormat="1" applyFont="1" applyBorder="1"/>
    <xf numFmtId="3" fontId="1" fillId="0" borderId="0" xfId="0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right" wrapText="1"/>
    </xf>
    <xf numFmtId="0" fontId="7" fillId="0" borderId="2" xfId="0" applyFont="1" applyFill="1" applyBorder="1" applyAlignment="1">
      <alignment wrapText="1"/>
    </xf>
    <xf numFmtId="166" fontId="6" fillId="0" borderId="2" xfId="1" applyNumberFormat="1" applyFont="1" applyFill="1" applyBorder="1" applyAlignment="1">
      <alignment horizontal="right" wrapText="1"/>
    </xf>
    <xf numFmtId="0" fontId="7" fillId="0" borderId="2" xfId="0" applyFont="1" applyFill="1" applyBorder="1"/>
    <xf numFmtId="3" fontId="7" fillId="0" borderId="2" xfId="1" applyNumberFormat="1" applyFont="1" applyFill="1" applyBorder="1" applyAlignment="1">
      <alignment horizontal="right" wrapText="1"/>
    </xf>
    <xf numFmtId="166" fontId="7" fillId="0" borderId="2" xfId="1" applyNumberFormat="1" applyFont="1" applyFill="1" applyBorder="1" applyAlignment="1">
      <alignment horizontal="right" wrapText="1"/>
    </xf>
    <xf numFmtId="3" fontId="7" fillId="0" borderId="2" xfId="1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horizontal="right"/>
    </xf>
    <xf numFmtId="3" fontId="7" fillId="0" borderId="2" xfId="1" applyNumberFormat="1" applyFont="1" applyFill="1" applyBorder="1" applyAlignment="1">
      <alignment vertical="center" wrapText="1"/>
    </xf>
    <xf numFmtId="0" fontId="7" fillId="0" borderId="0" xfId="0" applyFont="1" applyFill="1"/>
    <xf numFmtId="3" fontId="6" fillId="0" borderId="2" xfId="1" applyNumberFormat="1" applyFont="1" applyFill="1" applyBorder="1" applyAlignment="1"/>
    <xf numFmtId="0" fontId="6" fillId="0" borderId="2" xfId="0" applyFont="1" applyFill="1" applyBorder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6" fillId="0" borderId="0" xfId="0" applyFont="1" applyFill="1" applyAlignment="1"/>
    <xf numFmtId="3" fontId="5" fillId="0" borderId="0" xfId="1" applyNumberFormat="1" applyFont="1" applyFill="1" applyBorder="1" applyAlignment="1">
      <alignment wrapText="1"/>
    </xf>
    <xf numFmtId="0" fontId="7" fillId="0" borderId="0" xfId="0" applyFont="1" applyFill="1" applyAlignment="1"/>
    <xf numFmtId="3" fontId="6" fillId="0" borderId="0" xfId="1" applyNumberFormat="1" applyFont="1" applyFill="1" applyBorder="1" applyAlignment="1"/>
    <xf numFmtId="3" fontId="1" fillId="0" borderId="0" xfId="0" applyNumberFormat="1" applyFont="1" applyFill="1" applyAlignment="1"/>
    <xf numFmtId="3" fontId="8" fillId="0" borderId="0" xfId="0" applyNumberFormat="1" applyFont="1" applyFill="1" applyAlignment="1"/>
    <xf numFmtId="3" fontId="6" fillId="0" borderId="0" xfId="0" applyNumberFormat="1" applyFont="1" applyFill="1" applyAlignment="1"/>
    <xf numFmtId="166" fontId="5" fillId="0" borderId="0" xfId="1" applyNumberFormat="1" applyFont="1" applyFill="1" applyBorder="1" applyAlignment="1">
      <alignment wrapText="1"/>
    </xf>
    <xf numFmtId="3" fontId="1" fillId="0" borderId="0" xfId="0" applyNumberFormat="1" applyFont="1" applyFill="1"/>
    <xf numFmtId="3" fontId="5" fillId="0" borderId="0" xfId="0" applyNumberFormat="1" applyFont="1" applyFill="1" applyAlignment="1"/>
    <xf numFmtId="166" fontId="11" fillId="0" borderId="2" xfId="1" applyNumberFormat="1" applyFont="1" applyFill="1" applyBorder="1" applyAlignment="1">
      <alignment horizontal="right" wrapText="1"/>
    </xf>
    <xf numFmtId="3" fontId="10" fillId="0" borderId="2" xfId="1" applyNumberFormat="1" applyFont="1" applyFill="1" applyBorder="1" applyAlignment="1"/>
    <xf numFmtId="3" fontId="11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vertical="center" wrapText="1"/>
    </xf>
    <xf numFmtId="3" fontId="10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0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" fontId="5" fillId="0" borderId="3" xfId="1" applyNumberFormat="1" applyFont="1" applyFill="1" applyBorder="1" applyAlignment="1">
      <alignment wrapText="1"/>
    </xf>
    <xf numFmtId="0" fontId="6" fillId="0" borderId="4" xfId="0" applyFont="1" applyFill="1" applyBorder="1" applyAlignment="1"/>
    <xf numFmtId="0" fontId="7" fillId="0" borderId="0" xfId="0" applyFont="1" applyFill="1" applyBorder="1" applyAlignment="1">
      <alignment wrapText="1"/>
    </xf>
    <xf numFmtId="3" fontId="6" fillId="0" borderId="5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right" wrapText="1"/>
    </xf>
    <xf numFmtId="0" fontId="9" fillId="0" borderId="0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 applyFill="1"/>
    <xf numFmtId="3" fontId="9" fillId="0" borderId="0" xfId="1" applyNumberFormat="1" applyFont="1" applyFill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Alignment="1"/>
    <xf numFmtId="3" fontId="7" fillId="0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/>
    <xf numFmtId="10" fontId="9" fillId="0" borderId="0" xfId="3" applyNumberFormat="1" applyFont="1" applyFill="1" applyAlignment="1"/>
    <xf numFmtId="3" fontId="9" fillId="0" borderId="0" xfId="0" applyNumberFormat="1" applyFont="1" applyFill="1" applyAlignment="1">
      <alignment horizontal="right"/>
    </xf>
    <xf numFmtId="166" fontId="7" fillId="0" borderId="9" xfId="1" applyNumberFormat="1" applyFont="1" applyFill="1" applyBorder="1" applyAlignment="1">
      <alignment horizontal="center" vertical="center" wrapText="1"/>
    </xf>
    <xf numFmtId="3" fontId="7" fillId="0" borderId="9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3" fontId="7" fillId="0" borderId="10" xfId="1" applyNumberFormat="1" applyFont="1" applyFill="1" applyBorder="1" applyAlignment="1">
      <alignment horizontal="center" vertical="justify" wrapText="1"/>
    </xf>
    <xf numFmtId="3" fontId="7" fillId="0" borderId="10" xfId="1" applyNumberFormat="1" applyFont="1" applyFill="1" applyBorder="1" applyAlignment="1">
      <alignment horizontal="center" vertical="center" wrapText="1"/>
    </xf>
    <xf numFmtId="3" fontId="7" fillId="0" borderId="6" xfId="1" applyNumberFormat="1" applyFont="1" applyFill="1" applyBorder="1" applyAlignment="1">
      <alignment horizontal="right" vertical="center" wrapText="1"/>
    </xf>
    <xf numFmtId="166" fontId="7" fillId="0" borderId="2" xfId="1" applyNumberFormat="1" applyFont="1" applyFill="1" applyBorder="1" applyAlignment="1">
      <alignment horizontal="right" vertical="center" wrapText="1"/>
    </xf>
    <xf numFmtId="3" fontId="7" fillId="0" borderId="6" xfId="1" applyNumberFormat="1" applyFont="1" applyFill="1" applyBorder="1" applyAlignment="1">
      <alignment vertical="center" wrapText="1"/>
    </xf>
    <xf numFmtId="3" fontId="9" fillId="0" borderId="6" xfId="1" applyNumberFormat="1" applyFont="1" applyFill="1" applyBorder="1" applyAlignment="1"/>
    <xf numFmtId="3" fontId="7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/>
    <xf numFmtId="0" fontId="9" fillId="0" borderId="2" xfId="0" applyFont="1" applyFill="1" applyBorder="1"/>
    <xf numFmtId="3" fontId="9" fillId="0" borderId="2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wrapText="1"/>
    </xf>
    <xf numFmtId="3" fontId="9" fillId="0" borderId="2" xfId="1" applyNumberFormat="1" applyFont="1" applyFill="1" applyBorder="1" applyAlignment="1">
      <alignment vertical="center" wrapText="1"/>
    </xf>
    <xf numFmtId="3" fontId="9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/>
    <xf numFmtId="3" fontId="7" fillId="0" borderId="0" xfId="0" applyNumberFormat="1" applyFont="1" applyFill="1"/>
    <xf numFmtId="3" fontId="9" fillId="0" borderId="0" xfId="0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 wrapText="1"/>
    </xf>
    <xf numFmtId="3" fontId="9" fillId="0" borderId="0" xfId="1" applyNumberFormat="1" applyFont="1" applyBorder="1"/>
    <xf numFmtId="166" fontId="9" fillId="0" borderId="0" xfId="1" applyNumberFormat="1" applyFont="1" applyBorder="1"/>
    <xf numFmtId="3" fontId="9" fillId="0" borderId="0" xfId="1" applyNumberFormat="1" applyFont="1" applyBorder="1" applyAlignment="1"/>
    <xf numFmtId="0" fontId="9" fillId="0" borderId="11" xfId="0" applyFont="1" applyBorder="1"/>
    <xf numFmtId="3" fontId="9" fillId="0" borderId="7" xfId="1" applyNumberFormat="1" applyFont="1" applyBorder="1"/>
    <xf numFmtId="166" fontId="9" fillId="0" borderId="7" xfId="1" applyNumberFormat="1" applyFont="1" applyBorder="1"/>
    <xf numFmtId="3" fontId="9" fillId="0" borderId="7" xfId="1" applyNumberFormat="1" applyFont="1" applyFill="1" applyBorder="1" applyAlignment="1"/>
    <xf numFmtId="3" fontId="9" fillId="0" borderId="7" xfId="1" applyNumberFormat="1" applyFont="1" applyBorder="1" applyAlignment="1"/>
    <xf numFmtId="3" fontId="9" fillId="0" borderId="7" xfId="0" applyNumberFormat="1" applyFont="1" applyFill="1" applyBorder="1" applyAlignment="1">
      <alignment horizontal="right"/>
    </xf>
    <xf numFmtId="0" fontId="9" fillId="0" borderId="12" xfId="0" applyFont="1" applyFill="1" applyBorder="1"/>
    <xf numFmtId="0" fontId="9" fillId="0" borderId="13" xfId="0" applyFont="1" applyBorder="1"/>
    <xf numFmtId="0" fontId="9" fillId="0" borderId="3" xfId="0" applyFont="1" applyFill="1" applyBorder="1"/>
    <xf numFmtId="0" fontId="7" fillId="0" borderId="13" xfId="0" applyFont="1" applyBorder="1"/>
    <xf numFmtId="0" fontId="7" fillId="0" borderId="0" xfId="0" applyFont="1" applyBorder="1"/>
    <xf numFmtId="3" fontId="7" fillId="0" borderId="0" xfId="1" applyNumberFormat="1" applyFont="1" applyBorder="1" applyAlignment="1"/>
    <xf numFmtId="0" fontId="9" fillId="0" borderId="14" xfId="0" applyFont="1" applyBorder="1"/>
    <xf numFmtId="3" fontId="9" fillId="0" borderId="8" xfId="1" applyNumberFormat="1" applyFont="1" applyBorder="1"/>
    <xf numFmtId="166" fontId="9" fillId="0" borderId="8" xfId="1" applyNumberFormat="1" applyFont="1" applyBorder="1"/>
    <xf numFmtId="3" fontId="9" fillId="0" borderId="8" xfId="1" applyNumberFormat="1" applyFont="1" applyFill="1" applyBorder="1" applyAlignment="1"/>
    <xf numFmtId="3" fontId="9" fillId="0" borderId="8" xfId="1" applyNumberFormat="1" applyFont="1" applyBorder="1" applyAlignment="1"/>
    <xf numFmtId="3" fontId="9" fillId="0" borderId="8" xfId="0" applyNumberFormat="1" applyFont="1" applyFill="1" applyBorder="1" applyAlignment="1">
      <alignment horizontal="right"/>
    </xf>
    <xf numFmtId="0" fontId="9" fillId="0" borderId="15" xfId="0" applyFont="1" applyFill="1" applyBorder="1"/>
    <xf numFmtId="3" fontId="9" fillId="0" borderId="2" xfId="0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 wrapText="1"/>
    </xf>
    <xf numFmtId="166" fontId="6" fillId="0" borderId="16" xfId="1" applyNumberFormat="1" applyFont="1" applyFill="1" applyBorder="1" applyAlignment="1">
      <alignment horizontal="center" vertical="center" wrapText="1"/>
    </xf>
    <xf numFmtId="166" fontId="8" fillId="0" borderId="13" xfId="1" applyNumberFormat="1" applyFont="1" applyFill="1" applyBorder="1" applyAlignment="1">
      <alignment horizontal="right" vertical="center" wrapText="1"/>
    </xf>
    <xf numFmtId="166" fontId="8" fillId="0" borderId="13" xfId="1" applyNumberFormat="1" applyFont="1" applyFill="1" applyBorder="1" applyAlignment="1">
      <alignment wrapText="1"/>
    </xf>
    <xf numFmtId="166" fontId="1" fillId="0" borderId="13" xfId="1" applyNumberFormat="1" applyFont="1" applyFill="1" applyBorder="1" applyAlignment="1">
      <alignment wrapText="1"/>
    </xf>
    <xf numFmtId="166" fontId="6" fillId="0" borderId="13" xfId="1" applyNumberFormat="1" applyFont="1" applyFill="1" applyBorder="1" applyAlignment="1">
      <alignment wrapText="1"/>
    </xf>
    <xf numFmtId="166" fontId="5" fillId="0" borderId="13" xfId="1" applyNumberFormat="1" applyFont="1" applyFill="1" applyBorder="1" applyAlignment="1">
      <alignment wrapText="1"/>
    </xf>
    <xf numFmtId="166" fontId="7" fillId="0" borderId="13" xfId="1" applyNumberFormat="1" applyFont="1" applyFill="1" applyBorder="1" applyAlignment="1">
      <alignment wrapText="1"/>
    </xf>
    <xf numFmtId="3" fontId="6" fillId="0" borderId="3" xfId="1" applyNumberFormat="1" applyFont="1" applyFill="1" applyBorder="1" applyAlignment="1">
      <alignment wrapText="1"/>
    </xf>
    <xf numFmtId="3" fontId="8" fillId="0" borderId="3" xfId="1" applyNumberFormat="1" applyFont="1" applyFill="1" applyBorder="1" applyAlignment="1">
      <alignment wrapText="1"/>
    </xf>
    <xf numFmtId="3" fontId="6" fillId="0" borderId="2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 wrapText="1"/>
    </xf>
    <xf numFmtId="10" fontId="10" fillId="0" borderId="0" xfId="3" applyNumberFormat="1" applyFont="1" applyFill="1"/>
    <xf numFmtId="10" fontId="9" fillId="0" borderId="0" xfId="3" applyNumberFormat="1" applyFont="1" applyFill="1" applyAlignment="1">
      <alignment horizontal="right"/>
    </xf>
    <xf numFmtId="3" fontId="11" fillId="0" borderId="6" xfId="1" applyNumberFormat="1" applyFont="1" applyFill="1" applyBorder="1" applyAlignment="1">
      <alignment vertical="center" wrapText="1"/>
    </xf>
    <xf numFmtId="10" fontId="11" fillId="0" borderId="2" xfId="3" applyNumberFormat="1" applyFont="1" applyFill="1" applyBorder="1" applyAlignment="1">
      <alignment vertical="center" wrapText="1"/>
    </xf>
    <xf numFmtId="2" fontId="7" fillId="0" borderId="2" xfId="3" applyNumberFormat="1" applyFont="1" applyFill="1" applyBorder="1" applyAlignment="1">
      <alignment wrapText="1"/>
    </xf>
    <xf numFmtId="2" fontId="9" fillId="0" borderId="2" xfId="3" applyNumberFormat="1" applyFont="1" applyFill="1" applyBorder="1" applyAlignment="1">
      <alignment wrapText="1"/>
    </xf>
    <xf numFmtId="3" fontId="9" fillId="0" borderId="0" xfId="1" applyNumberFormat="1" applyFont="1" applyFill="1" applyBorder="1" applyAlignment="1">
      <alignment wrapText="1"/>
    </xf>
    <xf numFmtId="3" fontId="7" fillId="0" borderId="0" xfId="1" applyNumberFormat="1" applyFont="1" applyFill="1" applyBorder="1" applyAlignment="1">
      <alignment horizontal="right" wrapText="1"/>
    </xf>
    <xf numFmtId="10" fontId="10" fillId="0" borderId="0" xfId="3" applyNumberFormat="1" applyFont="1" applyFill="1" applyBorder="1"/>
    <xf numFmtId="167" fontId="11" fillId="0" borderId="2" xfId="1" applyNumberFormat="1" applyFont="1" applyFill="1" applyBorder="1" applyAlignment="1">
      <alignment wrapText="1"/>
    </xf>
    <xf numFmtId="3" fontId="10" fillId="0" borderId="0" xfId="1" applyNumberFormat="1" applyFont="1" applyBorder="1" applyAlignment="1"/>
    <xf numFmtId="3" fontId="10" fillId="0" borderId="0" xfId="1" applyNumberFormat="1" applyFont="1" applyFill="1" applyAlignment="1"/>
    <xf numFmtId="168" fontId="9" fillId="0" borderId="0" xfId="3" applyNumberFormat="1" applyFont="1" applyFill="1" applyAlignment="1"/>
    <xf numFmtId="0" fontId="11" fillId="0" borderId="0" xfId="3" applyNumberFormat="1" applyFont="1" applyFill="1" applyBorder="1" applyAlignment="1">
      <alignment wrapText="1"/>
    </xf>
    <xf numFmtId="0" fontId="1" fillId="0" borderId="0" xfId="0" applyFont="1" applyFill="1" applyBorder="1"/>
    <xf numFmtId="164" fontId="10" fillId="0" borderId="2" xfId="1" applyNumberFormat="1" applyFont="1" applyFill="1" applyBorder="1" applyAlignment="1">
      <alignment wrapText="1"/>
    </xf>
    <xf numFmtId="3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13" xfId="0" applyFont="1" applyBorder="1"/>
    <xf numFmtId="165" fontId="9" fillId="0" borderId="0" xfId="1" applyFont="1" applyFill="1" applyBorder="1" applyAlignment="1"/>
    <xf numFmtId="165" fontId="9" fillId="0" borderId="3" xfId="1" applyFont="1" applyFill="1" applyBorder="1" applyAlignment="1"/>
    <xf numFmtId="165" fontId="7" fillId="0" borderId="0" xfId="1" applyFont="1" applyBorder="1" applyAlignment="1"/>
    <xf numFmtId="165" fontId="10" fillId="0" borderId="0" xfId="1" applyFont="1" applyBorder="1" applyAlignment="1"/>
    <xf numFmtId="0" fontId="10" fillId="0" borderId="14" xfId="0" applyFont="1" applyBorder="1"/>
    <xf numFmtId="0" fontId="10" fillId="0" borderId="8" xfId="0" applyFont="1" applyBorder="1"/>
    <xf numFmtId="165" fontId="9" fillId="0" borderId="8" xfId="1" applyFont="1" applyFill="1" applyBorder="1" applyAlignment="1"/>
    <xf numFmtId="165" fontId="9" fillId="0" borderId="15" xfId="1" applyFont="1" applyFill="1" applyBorder="1" applyAlignment="1"/>
    <xf numFmtId="166" fontId="10" fillId="0" borderId="0" xfId="1" applyNumberFormat="1" applyFont="1" applyFill="1" applyAlignment="1">
      <alignment horizontal="right"/>
    </xf>
    <xf numFmtId="166" fontId="10" fillId="0" borderId="0" xfId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/>
    <xf numFmtId="165" fontId="10" fillId="0" borderId="0" xfId="1" applyFont="1" applyFill="1" applyAlignment="1"/>
    <xf numFmtId="167" fontId="10" fillId="0" borderId="0" xfId="0" applyNumberFormat="1" applyFont="1" applyFill="1" applyAlignment="1">
      <alignment horizontal="right"/>
    </xf>
    <xf numFmtId="168" fontId="10" fillId="0" borderId="0" xfId="3" applyNumberFormat="1" applyFont="1" applyFill="1" applyAlignment="1">
      <alignment horizontal="right"/>
    </xf>
    <xf numFmtId="3" fontId="11" fillId="0" borderId="2" xfId="1" applyNumberFormat="1" applyFont="1" applyFill="1" applyBorder="1" applyAlignment="1">
      <alignment horizontal="right" vertical="center" wrapText="1"/>
    </xf>
    <xf numFmtId="168" fontId="11" fillId="0" borderId="0" xfId="3" applyNumberFormat="1" applyFont="1" applyFill="1" applyAlignment="1">
      <alignment horizontal="right"/>
    </xf>
    <xf numFmtId="3" fontId="11" fillId="0" borderId="0" xfId="0" applyNumberFormat="1" applyFont="1" applyFill="1"/>
    <xf numFmtId="3" fontId="10" fillId="0" borderId="2" xfId="1" applyNumberFormat="1" applyFont="1" applyFill="1" applyBorder="1" applyAlignment="1">
      <alignment horizontal="right" wrapText="1"/>
    </xf>
    <xf numFmtId="3" fontId="10" fillId="0" borderId="0" xfId="1" applyNumberFormat="1" applyFont="1" applyFill="1" applyAlignment="1">
      <alignment horizontal="right"/>
    </xf>
    <xf numFmtId="0" fontId="9" fillId="0" borderId="13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/>
    <xf numFmtId="0" fontId="9" fillId="0" borderId="18" xfId="0" applyFont="1" applyFill="1" applyBorder="1"/>
    <xf numFmtId="0" fontId="9" fillId="0" borderId="14" xfId="0" applyFont="1" applyFill="1" applyBorder="1" applyAlignment="1">
      <alignment wrapText="1"/>
    </xf>
    <xf numFmtId="169" fontId="9" fillId="0" borderId="2" xfId="1" applyNumberFormat="1" applyFont="1" applyFill="1" applyBorder="1" applyAlignment="1">
      <alignment horizontal="right" wrapText="1"/>
    </xf>
    <xf numFmtId="4" fontId="7" fillId="0" borderId="2" xfId="1" applyNumberFormat="1" applyFont="1" applyFill="1" applyBorder="1" applyAlignment="1">
      <alignment horizontal="right" wrapText="1"/>
    </xf>
    <xf numFmtId="3" fontId="6" fillId="0" borderId="2" xfId="1" applyNumberFormat="1" applyFont="1" applyFill="1" applyBorder="1" applyAlignment="1">
      <alignment horizontal="right" wrapText="1"/>
    </xf>
    <xf numFmtId="170" fontId="10" fillId="0" borderId="2" xfId="1" applyNumberFormat="1" applyFont="1" applyFill="1" applyBorder="1" applyAlignment="1">
      <alignment wrapText="1"/>
    </xf>
    <xf numFmtId="166" fontId="9" fillId="0" borderId="0" xfId="2" applyNumberFormat="1" applyFont="1" applyFill="1" applyAlignment="1">
      <alignment horizontal="right"/>
    </xf>
    <xf numFmtId="166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/>
    <xf numFmtId="3" fontId="7" fillId="0" borderId="0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/>
    <xf numFmtId="165" fontId="9" fillId="0" borderId="0" xfId="2" applyFont="1" applyFill="1" applyAlignment="1"/>
    <xf numFmtId="3" fontId="9" fillId="0" borderId="0" xfId="2" applyNumberFormat="1" applyFont="1" applyFill="1" applyAlignment="1">
      <alignment horizontal="right"/>
    </xf>
    <xf numFmtId="166" fontId="7" fillId="0" borderId="9" xfId="2" applyNumberFormat="1" applyFont="1" applyFill="1" applyBorder="1" applyAlignment="1">
      <alignment horizontal="center" vertical="center" wrapText="1"/>
    </xf>
    <xf numFmtId="3" fontId="7" fillId="0" borderId="9" xfId="2" applyNumberFormat="1" applyFont="1" applyFill="1" applyBorder="1" applyAlignment="1">
      <alignment horizontal="center" vertical="center" wrapText="1"/>
    </xf>
    <xf numFmtId="3" fontId="7" fillId="0" borderId="10" xfId="2" applyNumberFormat="1" applyFont="1" applyFill="1" applyBorder="1" applyAlignment="1">
      <alignment horizontal="center" vertical="justify" wrapText="1"/>
    </xf>
    <xf numFmtId="3" fontId="7" fillId="0" borderId="10" xfId="2" applyNumberFormat="1" applyFont="1" applyFill="1" applyBorder="1" applyAlignment="1">
      <alignment horizontal="center" vertical="center" wrapText="1"/>
    </xf>
    <xf numFmtId="3" fontId="7" fillId="0" borderId="19" xfId="2" applyNumberFormat="1" applyFont="1" applyFill="1" applyBorder="1" applyAlignment="1">
      <alignment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165" fontId="7" fillId="0" borderId="1" xfId="2" applyFont="1" applyFill="1" applyBorder="1" applyAlignment="1">
      <alignment horizontal="center" vertical="center" wrapText="1"/>
    </xf>
    <xf numFmtId="166" fontId="7" fillId="0" borderId="6" xfId="2" applyNumberFormat="1" applyFont="1" applyFill="1" applyBorder="1" applyAlignment="1">
      <alignment horizontal="right" vertical="center" wrapText="1"/>
    </xf>
    <xf numFmtId="166" fontId="7" fillId="0" borderId="2" xfId="2" applyNumberFormat="1" applyFont="1" applyFill="1" applyBorder="1" applyAlignment="1">
      <alignment horizontal="right" vertical="center" wrapText="1"/>
    </xf>
    <xf numFmtId="3" fontId="7" fillId="0" borderId="6" xfId="2" applyNumberFormat="1" applyFont="1" applyFill="1" applyBorder="1" applyAlignment="1">
      <alignment vertical="center" wrapText="1"/>
    </xf>
    <xf numFmtId="3" fontId="7" fillId="0" borderId="2" xfId="2" applyNumberFormat="1" applyFont="1" applyFill="1" applyBorder="1" applyAlignment="1">
      <alignment vertical="center" wrapText="1"/>
    </xf>
    <xf numFmtId="166" fontId="7" fillId="0" borderId="2" xfId="2" applyNumberFormat="1" applyFont="1" applyFill="1" applyBorder="1" applyAlignment="1">
      <alignment horizontal="right" wrapText="1"/>
    </xf>
    <xf numFmtId="3" fontId="7" fillId="0" borderId="2" xfId="2" applyNumberFormat="1" applyFont="1" applyFill="1" applyBorder="1" applyAlignment="1">
      <alignment wrapText="1"/>
    </xf>
    <xf numFmtId="3" fontId="7" fillId="0" borderId="2" xfId="2" applyNumberFormat="1" applyFont="1" applyFill="1" applyBorder="1" applyAlignment="1"/>
    <xf numFmtId="3" fontId="9" fillId="0" borderId="2" xfId="2" applyNumberFormat="1" applyFont="1" applyFill="1" applyBorder="1" applyAlignment="1"/>
    <xf numFmtId="3" fontId="7" fillId="0" borderId="36" xfId="2" applyNumberFormat="1" applyFont="1" applyFill="1" applyBorder="1" applyAlignment="1">
      <alignment wrapText="1"/>
    </xf>
    <xf numFmtId="166" fontId="9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wrapText="1"/>
    </xf>
    <xf numFmtId="166" fontId="6" fillId="0" borderId="2" xfId="2" applyNumberFormat="1" applyFont="1" applyFill="1" applyBorder="1" applyAlignment="1">
      <alignment horizontal="right" wrapText="1"/>
    </xf>
    <xf numFmtId="166" fontId="7" fillId="0" borderId="2" xfId="2" applyNumberFormat="1" applyFont="1" applyFill="1" applyBorder="1" applyAlignment="1">
      <alignment horizontal="left" wrapText="1"/>
    </xf>
    <xf numFmtId="1" fontId="9" fillId="0" borderId="2" xfId="2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left" wrapText="1"/>
    </xf>
    <xf numFmtId="166" fontId="9" fillId="0" borderId="7" xfId="2" applyNumberFormat="1" applyFont="1" applyBorder="1"/>
    <xf numFmtId="3" fontId="9" fillId="0" borderId="7" xfId="2" applyNumberFormat="1" applyFont="1" applyFill="1" applyBorder="1" applyAlignment="1"/>
    <xf numFmtId="3" fontId="9" fillId="0" borderId="7" xfId="2" applyNumberFormat="1" applyFont="1" applyBorder="1" applyAlignment="1"/>
    <xf numFmtId="165" fontId="9" fillId="0" borderId="7" xfId="2" applyFont="1" applyFill="1" applyBorder="1" applyAlignment="1"/>
    <xf numFmtId="165" fontId="9" fillId="0" borderId="12" xfId="2" applyFont="1" applyFill="1" applyBorder="1" applyAlignment="1"/>
    <xf numFmtId="166" fontId="9" fillId="0" borderId="0" xfId="2" applyNumberFormat="1" applyFont="1" applyBorder="1"/>
    <xf numFmtId="3" fontId="9" fillId="0" borderId="0" xfId="2" applyNumberFormat="1" applyFont="1" applyBorder="1" applyAlignment="1"/>
    <xf numFmtId="166" fontId="9" fillId="0" borderId="8" xfId="2" applyNumberFormat="1" applyFont="1" applyBorder="1"/>
    <xf numFmtId="3" fontId="9" fillId="0" borderId="8" xfId="2" applyNumberFormat="1" applyFont="1" applyFill="1" applyBorder="1" applyAlignment="1"/>
    <xf numFmtId="3" fontId="9" fillId="0" borderId="8" xfId="2" applyNumberFormat="1" applyFont="1" applyBorder="1" applyAlignment="1"/>
    <xf numFmtId="167" fontId="9" fillId="0" borderId="0" xfId="2" applyNumberFormat="1" applyFont="1" applyFill="1" applyAlignment="1"/>
    <xf numFmtId="0" fontId="7" fillId="0" borderId="20" xfId="0" applyFont="1" applyFill="1" applyBorder="1" applyAlignment="1">
      <alignment horizontal="center" vertical="center" wrapText="1"/>
    </xf>
    <xf numFmtId="3" fontId="7" fillId="0" borderId="21" xfId="2" applyNumberFormat="1" applyFont="1" applyFill="1" applyBorder="1" applyAlignment="1">
      <alignment horizontal="right" vertical="center" wrapText="1"/>
    </xf>
    <xf numFmtId="3" fontId="9" fillId="0" borderId="6" xfId="2" applyNumberFormat="1" applyFont="1" applyFill="1" applyBorder="1" applyAlignment="1"/>
    <xf numFmtId="0" fontId="7" fillId="0" borderId="13" xfId="0" applyFont="1" applyFill="1" applyBorder="1" applyAlignment="1">
      <alignment horizontal="left" vertical="center" wrapText="1"/>
    </xf>
    <xf numFmtId="3" fontId="7" fillId="0" borderId="2" xfId="2" applyNumberFormat="1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3" fontId="7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horizontal="right" wrapText="1"/>
    </xf>
    <xf numFmtId="166" fontId="9" fillId="0" borderId="22" xfId="2" applyNumberFormat="1" applyFont="1" applyFill="1" applyBorder="1" applyAlignment="1">
      <alignment horizontal="right" wrapText="1"/>
    </xf>
    <xf numFmtId="167" fontId="7" fillId="0" borderId="2" xfId="2" applyNumberFormat="1" applyFont="1" applyFill="1" applyBorder="1" applyAlignment="1">
      <alignment wrapText="1"/>
    </xf>
    <xf numFmtId="3" fontId="9" fillId="0" borderId="18" xfId="2" applyNumberFormat="1" applyFont="1" applyFill="1" applyBorder="1" applyAlignment="1">
      <alignment horizontal="right" wrapText="1"/>
    </xf>
    <xf numFmtId="3" fontId="9" fillId="0" borderId="18" xfId="2" applyNumberFormat="1" applyFont="1" applyFill="1" applyBorder="1" applyAlignment="1"/>
    <xf numFmtId="0" fontId="9" fillId="0" borderId="23" xfId="0" applyFont="1" applyBorder="1"/>
    <xf numFmtId="3" fontId="9" fillId="0" borderId="24" xfId="2" applyNumberFormat="1" applyFont="1" applyBorder="1"/>
    <xf numFmtId="3" fontId="9" fillId="0" borderId="25" xfId="2" applyNumberFormat="1" applyFont="1" applyFill="1" applyBorder="1" applyAlignment="1"/>
    <xf numFmtId="3" fontId="9" fillId="0" borderId="26" xfId="2" applyNumberFormat="1" applyFont="1" applyFill="1" applyBorder="1" applyAlignment="1"/>
    <xf numFmtId="3" fontId="9" fillId="0" borderId="27" xfId="2" applyNumberFormat="1" applyFont="1" applyFill="1" applyBorder="1" applyAlignment="1"/>
    <xf numFmtId="3" fontId="9" fillId="0" borderId="7" xfId="2" applyNumberFormat="1" applyFont="1" applyBorder="1"/>
    <xf numFmtId="3" fontId="9" fillId="0" borderId="12" xfId="2" applyNumberFormat="1" applyFont="1" applyFill="1" applyBorder="1" applyAlignment="1"/>
    <xf numFmtId="3" fontId="9" fillId="0" borderId="0" xfId="2" applyNumberFormat="1" applyFont="1" applyBorder="1"/>
    <xf numFmtId="3" fontId="9" fillId="0" borderId="3" xfId="2" applyNumberFormat="1" applyFont="1" applyFill="1" applyBorder="1" applyAlignment="1"/>
    <xf numFmtId="3" fontId="7" fillId="0" borderId="0" xfId="2" applyNumberFormat="1" applyFont="1" applyBorder="1" applyAlignment="1"/>
    <xf numFmtId="3" fontId="9" fillId="0" borderId="8" xfId="2" applyNumberFormat="1" applyFont="1" applyBorder="1"/>
    <xf numFmtId="3" fontId="9" fillId="0" borderId="15" xfId="2" applyNumberFormat="1" applyFont="1" applyFill="1" applyBorder="1" applyAlignment="1"/>
    <xf numFmtId="169" fontId="9" fillId="0" borderId="2" xfId="2" applyNumberFormat="1" applyFont="1" applyFill="1" applyBorder="1" applyAlignment="1">
      <alignment horizontal="right" wrapText="1"/>
    </xf>
    <xf numFmtId="10" fontId="10" fillId="0" borderId="37" xfId="3" applyNumberFormat="1" applyFont="1" applyFill="1" applyBorder="1"/>
    <xf numFmtId="2" fontId="9" fillId="0" borderId="12" xfId="3" applyNumberFormat="1" applyFont="1" applyFill="1" applyBorder="1" applyAlignment="1">
      <alignment wrapText="1"/>
    </xf>
    <xf numFmtId="2" fontId="9" fillId="0" borderId="3" xfId="3" applyNumberFormat="1" applyFont="1" applyFill="1" applyBorder="1" applyAlignment="1">
      <alignment wrapText="1"/>
    </xf>
    <xf numFmtId="0" fontId="9" fillId="0" borderId="15" xfId="0" applyFont="1" applyBorder="1"/>
    <xf numFmtId="166" fontId="9" fillId="0" borderId="28" xfId="2" applyNumberFormat="1" applyFont="1" applyFill="1" applyBorder="1" applyAlignment="1">
      <alignment horizontal="right" wrapText="1"/>
    </xf>
    <xf numFmtId="166" fontId="1" fillId="0" borderId="0" xfId="0" applyNumberFormat="1" applyFont="1" applyFill="1"/>
    <xf numFmtId="3" fontId="9" fillId="0" borderId="0" xfId="2" applyNumberFormat="1" applyFont="1" applyFill="1" applyBorder="1" applyAlignment="1">
      <alignment horizontal="right" wrapText="1"/>
    </xf>
    <xf numFmtId="3" fontId="10" fillId="2" borderId="0" xfId="0" applyNumberFormat="1" applyFont="1" applyFill="1" applyAlignment="1">
      <alignment horizontal="right"/>
    </xf>
    <xf numFmtId="3" fontId="9" fillId="2" borderId="0" xfId="1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center"/>
    </xf>
    <xf numFmtId="0" fontId="14" fillId="2" borderId="0" xfId="0" applyFont="1" applyFill="1" applyAlignment="1" applyProtection="1">
      <alignment horizontal="right" vertical="center" wrapText="1" readingOrder="1"/>
      <protection locked="0"/>
    </xf>
    <xf numFmtId="3" fontId="11" fillId="2" borderId="0" xfId="0" applyNumberFormat="1" applyFont="1" applyFill="1" applyAlignment="1">
      <alignment horizontal="right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3" fontId="9" fillId="2" borderId="2" xfId="2" applyNumberFormat="1" applyFont="1" applyFill="1" applyBorder="1" applyAlignment="1"/>
    <xf numFmtId="166" fontId="9" fillId="0" borderId="0" xfId="0" applyNumberFormat="1" applyFont="1" applyFill="1"/>
    <xf numFmtId="3" fontId="1" fillId="0" borderId="2" xfId="1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right" vertical="center" wrapText="1"/>
    </xf>
    <xf numFmtId="166" fontId="9" fillId="2" borderId="2" xfId="2" applyNumberFormat="1" applyFont="1" applyFill="1" applyBorder="1" applyAlignment="1">
      <alignment horizontal="right" wrapText="1"/>
    </xf>
    <xf numFmtId="166" fontId="9" fillId="0" borderId="0" xfId="1" applyNumberFormat="1" applyFont="1" applyFill="1"/>
    <xf numFmtId="166" fontId="9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3" fontId="9" fillId="2" borderId="0" xfId="0" applyNumberFormat="1" applyFont="1" applyFill="1" applyAlignment="1">
      <alignment horizontal="right"/>
    </xf>
    <xf numFmtId="164" fontId="10" fillId="0" borderId="2" xfId="1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left" wrapText="1"/>
    </xf>
    <xf numFmtId="3" fontId="8" fillId="0" borderId="0" xfId="1" applyNumberFormat="1" applyFont="1" applyFill="1" applyBorder="1" applyAlignment="1">
      <alignment wrapText="1"/>
    </xf>
    <xf numFmtId="171" fontId="1" fillId="0" borderId="0" xfId="0" applyNumberFormat="1" applyFont="1" applyFill="1" applyAlignment="1"/>
    <xf numFmtId="172" fontId="8" fillId="0" borderId="0" xfId="0" applyNumberFormat="1" applyFont="1" applyFill="1" applyAlignment="1"/>
    <xf numFmtId="165" fontId="1" fillId="0" borderId="0" xfId="0" applyNumberFormat="1" applyFont="1" applyFill="1"/>
    <xf numFmtId="166" fontId="8" fillId="0" borderId="0" xfId="1" applyNumberFormat="1" applyFont="1" applyFill="1" applyAlignment="1"/>
    <xf numFmtId="167" fontId="9" fillId="0" borderId="2" xfId="1" applyNumberFormat="1" applyFont="1" applyFill="1" applyBorder="1" applyAlignment="1">
      <alignment wrapText="1"/>
    </xf>
    <xf numFmtId="3" fontId="9" fillId="0" borderId="3" xfId="2" applyNumberFormat="1" applyFont="1" applyFill="1" applyBorder="1" applyAlignment="1">
      <alignment horizontal="right" wrapText="1"/>
    </xf>
    <xf numFmtId="49" fontId="9" fillId="0" borderId="2" xfId="2" applyNumberFormat="1" applyFont="1" applyFill="1" applyBorder="1" applyAlignment="1">
      <alignment horizontal="right" wrapText="1"/>
    </xf>
    <xf numFmtId="0" fontId="9" fillId="2" borderId="2" xfId="0" applyFont="1" applyFill="1" applyBorder="1"/>
    <xf numFmtId="0" fontId="7" fillId="2" borderId="2" xfId="0" applyFont="1" applyFill="1" applyBorder="1" applyAlignment="1">
      <alignment wrapText="1"/>
    </xf>
    <xf numFmtId="166" fontId="11" fillId="2" borderId="2" xfId="1" applyNumberFormat="1" applyFont="1" applyFill="1" applyBorder="1" applyAlignment="1">
      <alignment horizontal="right" wrapText="1"/>
    </xf>
    <xf numFmtId="166" fontId="6" fillId="2" borderId="13" xfId="1" applyNumberFormat="1" applyFont="1" applyFill="1" applyBorder="1" applyAlignment="1">
      <alignment wrapText="1"/>
    </xf>
    <xf numFmtId="3" fontId="6" fillId="2" borderId="2" xfId="1" applyNumberFormat="1" applyFont="1" applyFill="1" applyBorder="1" applyAlignment="1"/>
    <xf numFmtId="3" fontId="7" fillId="2" borderId="2" xfId="1" applyNumberFormat="1" applyFont="1" applyFill="1" applyBorder="1" applyAlignment="1"/>
    <xf numFmtId="3" fontId="6" fillId="2" borderId="0" xfId="0" applyNumberFormat="1" applyFont="1" applyFill="1" applyAlignment="1"/>
    <xf numFmtId="2" fontId="7" fillId="2" borderId="2" xfId="3" applyNumberFormat="1" applyFont="1" applyFill="1" applyBorder="1" applyAlignment="1">
      <alignment wrapText="1"/>
    </xf>
    <xf numFmtId="3" fontId="7" fillId="2" borderId="13" xfId="1" applyNumberFormat="1" applyFont="1" applyFill="1" applyBorder="1" applyAlignment="1"/>
    <xf numFmtId="3" fontId="1" fillId="2" borderId="0" xfId="0" applyNumberFormat="1" applyFont="1" applyFill="1" applyBorder="1" applyAlignment="1"/>
    <xf numFmtId="3" fontId="1" fillId="2" borderId="0" xfId="0" applyNumberFormat="1" applyFont="1" applyFill="1" applyAlignment="1"/>
    <xf numFmtId="0" fontId="1" fillId="2" borderId="0" xfId="0" applyFont="1" applyFill="1" applyAlignment="1"/>
    <xf numFmtId="0" fontId="9" fillId="2" borderId="2" xfId="0" applyFont="1" applyFill="1" applyBorder="1" applyAlignment="1">
      <alignment wrapText="1"/>
    </xf>
    <xf numFmtId="3" fontId="9" fillId="2" borderId="2" xfId="1" applyNumberFormat="1" applyFont="1" applyFill="1" applyBorder="1" applyAlignment="1">
      <alignment wrapText="1"/>
    </xf>
    <xf numFmtId="166" fontId="5" fillId="2" borderId="13" xfId="1" applyNumberFormat="1" applyFont="1" applyFill="1" applyBorder="1" applyAlignment="1">
      <alignment wrapText="1"/>
    </xf>
    <xf numFmtId="3" fontId="5" fillId="2" borderId="2" xfId="1" applyNumberFormat="1" applyFont="1" applyFill="1" applyBorder="1" applyAlignment="1">
      <alignment wrapText="1"/>
    </xf>
    <xf numFmtId="3" fontId="7" fillId="2" borderId="2" xfId="1" applyNumberFormat="1" applyFont="1" applyFill="1" applyBorder="1" applyAlignment="1">
      <alignment wrapText="1"/>
    </xf>
    <xf numFmtId="3" fontId="6" fillId="2" borderId="3" xfId="1" applyNumberFormat="1" applyFont="1" applyFill="1" applyBorder="1" applyAlignment="1">
      <alignment wrapText="1"/>
    </xf>
    <xf numFmtId="170" fontId="10" fillId="2" borderId="2" xfId="1" applyNumberFormat="1" applyFont="1" applyFill="1" applyBorder="1" applyAlignment="1">
      <alignment wrapText="1"/>
    </xf>
    <xf numFmtId="2" fontId="9" fillId="2" borderId="2" xfId="3" applyNumberFormat="1" applyFont="1" applyFill="1" applyBorder="1" applyAlignment="1">
      <alignment wrapText="1"/>
    </xf>
    <xf numFmtId="0" fontId="8" fillId="2" borderId="0" xfId="0" applyFont="1" applyFill="1" applyAlignment="1"/>
    <xf numFmtId="166" fontId="16" fillId="0" borderId="2" xfId="2" applyNumberFormat="1" applyFont="1" applyFill="1" applyBorder="1" applyAlignment="1">
      <alignment horizontal="right" vertical="center" wrapText="1"/>
    </xf>
    <xf numFmtId="166" fontId="16" fillId="0" borderId="13" xfId="1" applyNumberFormat="1" applyFont="1" applyFill="1" applyBorder="1" applyAlignment="1">
      <alignment horizontal="right" vertical="center" wrapText="1"/>
    </xf>
    <xf numFmtId="3" fontId="16" fillId="0" borderId="2" xfId="1" applyNumberFormat="1" applyFont="1" applyFill="1" applyBorder="1" applyAlignment="1">
      <alignment vertical="center" wrapText="1"/>
    </xf>
    <xf numFmtId="3" fontId="17" fillId="0" borderId="0" xfId="0" applyNumberFormat="1" applyFont="1" applyFill="1" applyAlignment="1">
      <alignment horizontal="right"/>
    </xf>
    <xf numFmtId="2" fontId="16" fillId="0" borderId="2" xfId="3" applyNumberFormat="1" applyFont="1" applyFill="1" applyBorder="1" applyAlignment="1">
      <alignment wrapText="1"/>
    </xf>
    <xf numFmtId="10" fontId="16" fillId="0" borderId="2" xfId="3" applyNumberFormat="1" applyFont="1" applyFill="1" applyBorder="1" applyAlignment="1">
      <alignment vertical="center" wrapText="1"/>
    </xf>
    <xf numFmtId="166" fontId="16" fillId="0" borderId="13" xfId="1" applyNumberFormat="1" applyFont="1" applyFill="1" applyBorder="1" applyAlignment="1">
      <alignment wrapText="1"/>
    </xf>
    <xf numFmtId="3" fontId="16" fillId="0" borderId="2" xfId="1" applyNumberFormat="1" applyFont="1" applyFill="1" applyBorder="1" applyAlignment="1">
      <alignment wrapText="1"/>
    </xf>
    <xf numFmtId="3" fontId="17" fillId="0" borderId="0" xfId="0" applyNumberFormat="1" applyFont="1" applyFill="1" applyAlignment="1"/>
    <xf numFmtId="2" fontId="17" fillId="0" borderId="2" xfId="3" applyNumberFormat="1" applyFont="1" applyFill="1" applyBorder="1" applyAlignment="1">
      <alignment wrapText="1"/>
    </xf>
    <xf numFmtId="166" fontId="17" fillId="0" borderId="13" xfId="1" applyNumberFormat="1" applyFont="1" applyFill="1" applyBorder="1" applyAlignment="1">
      <alignment wrapText="1"/>
    </xf>
    <xf numFmtId="3" fontId="17" fillId="0" borderId="2" xfId="1" applyNumberFormat="1" applyFont="1" applyFill="1" applyBorder="1" applyAlignment="1">
      <alignment wrapText="1"/>
    </xf>
    <xf numFmtId="3" fontId="16" fillId="0" borderId="3" xfId="1" applyNumberFormat="1" applyFont="1" applyFill="1" applyBorder="1" applyAlignment="1">
      <alignment wrapText="1"/>
    </xf>
    <xf numFmtId="166" fontId="17" fillId="0" borderId="2" xfId="2" applyNumberFormat="1" applyFont="1" applyFill="1" applyBorder="1" applyAlignment="1">
      <alignment horizontal="right" wrapText="1"/>
    </xf>
    <xf numFmtId="164" fontId="17" fillId="0" borderId="2" xfId="1" applyNumberFormat="1" applyFont="1" applyFill="1" applyBorder="1" applyAlignment="1">
      <alignment wrapText="1"/>
    </xf>
    <xf numFmtId="166" fontId="17" fillId="0" borderId="0" xfId="1" applyNumberFormat="1" applyFont="1" applyFill="1" applyBorder="1" applyAlignment="1">
      <alignment wrapText="1"/>
    </xf>
    <xf numFmtId="3" fontId="16" fillId="0" borderId="0" xfId="1" applyNumberFormat="1" applyFont="1" applyFill="1" applyBorder="1" applyAlignment="1">
      <alignment wrapText="1"/>
    </xf>
    <xf numFmtId="166" fontId="17" fillId="0" borderId="2" xfId="2" applyNumberFormat="1" applyFont="1" applyFill="1" applyBorder="1" applyAlignment="1">
      <alignment horizontal="left" wrapText="1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5" fontId="9" fillId="2" borderId="0" xfId="1" applyFont="1" applyFill="1"/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29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29" xfId="2" applyNumberFormat="1" applyFont="1" applyFill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165" fontId="7" fillId="0" borderId="29" xfId="2" applyFont="1" applyFill="1" applyBorder="1" applyAlignment="1">
      <alignment horizontal="center" vertical="center" wrapText="1"/>
    </xf>
    <xf numFmtId="3" fontId="7" fillId="0" borderId="29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 wrapText="1"/>
    </xf>
    <xf numFmtId="3" fontId="7" fillId="0" borderId="31" xfId="2" applyNumberFormat="1" applyFont="1" applyFill="1" applyBorder="1" applyAlignment="1">
      <alignment horizontal="center" vertical="center" wrapText="1"/>
    </xf>
    <xf numFmtId="3" fontId="7" fillId="0" borderId="32" xfId="2" applyNumberFormat="1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3" fontId="7" fillId="0" borderId="29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0" borderId="34" xfId="1" applyNumberFormat="1" applyFont="1" applyFill="1" applyBorder="1" applyAlignment="1">
      <alignment horizontal="center" vertical="center"/>
    </xf>
    <xf numFmtId="3" fontId="7" fillId="0" borderId="35" xfId="1" applyNumberFormat="1" applyFont="1" applyFill="1" applyBorder="1" applyAlignment="1">
      <alignment horizontal="center" vertical="center" wrapText="1"/>
    </xf>
    <xf numFmtId="10" fontId="7" fillId="0" borderId="5" xfId="3" applyNumberFormat="1" applyFont="1" applyFill="1" applyBorder="1" applyAlignment="1">
      <alignment horizontal="center" vertical="center" wrapText="1"/>
    </xf>
    <xf numFmtId="10" fontId="7" fillId="0" borderId="18" xfId="3" applyNumberFormat="1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3" fontId="7" fillId="0" borderId="18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</cellXfs>
  <cellStyles count="5">
    <cellStyle name="Millares" xfId="1" builtinId="3"/>
    <cellStyle name="Millares 2" xfId="2"/>
    <cellStyle name="Normal" xfId="0" builtinId="0"/>
    <cellStyle name="Porcentaje" xfId="3" builtin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W89"/>
  <sheetViews>
    <sheetView topLeftCell="B70" zoomScaleNormal="100" workbookViewId="0">
      <selection activeCell="Q83" sqref="Q83"/>
    </sheetView>
  </sheetViews>
  <sheetFormatPr baseColWidth="10" defaultColWidth="11.5703125" defaultRowHeight="12" x14ac:dyDescent="0.2"/>
  <cols>
    <col min="1" max="1" width="6.28515625" style="11" bestFit="1" customWidth="1"/>
    <col min="2" max="2" width="9.5703125" style="11" bestFit="1" customWidth="1"/>
    <col min="3" max="3" width="4.85546875" style="11" bestFit="1" customWidth="1"/>
    <col min="4" max="4" width="3.42578125" style="11" bestFit="1" customWidth="1"/>
    <col min="5" max="5" width="5.28515625" style="11" customWidth="1"/>
    <col min="6" max="6" width="38.85546875" style="11" customWidth="1"/>
    <col min="7" max="7" width="18.28515625" style="167" bestFit="1" customWidth="1"/>
    <col min="8" max="8" width="1.7109375" style="168" customWidth="1"/>
    <col min="9" max="9" width="11.42578125" style="150" customWidth="1"/>
    <col min="10" max="10" width="13.7109375" style="150" customWidth="1"/>
    <col min="11" max="11" width="14" style="150" customWidth="1"/>
    <col min="12" max="12" width="12.7109375" style="150" customWidth="1"/>
    <col min="13" max="13" width="18.28515625" style="150" customWidth="1"/>
    <col min="14" max="14" width="1.7109375" style="169" customWidth="1"/>
    <col min="15" max="16" width="15.140625" style="170" customWidth="1"/>
    <col min="17" max="17" width="14.140625" style="170" customWidth="1"/>
    <col min="18" max="18" width="13.85546875" style="170" bestFit="1" customWidth="1"/>
    <col min="19" max="19" width="18.85546875" style="58" customWidth="1"/>
    <col min="20" max="20" width="18.7109375" style="260" customWidth="1"/>
    <col min="21" max="22" width="12.28515625" style="260" bestFit="1" customWidth="1"/>
    <col min="23" max="23" width="12.28515625" style="11" bestFit="1" customWidth="1"/>
    <col min="24" max="16384" width="11.5703125" style="11"/>
  </cols>
  <sheetData>
    <row r="1" spans="1:23" x14ac:dyDescent="0.2">
      <c r="A1" s="327" t="s">
        <v>0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</row>
    <row r="2" spans="1:23" x14ac:dyDescent="0.2">
      <c r="A2" s="328" t="s">
        <v>1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</row>
    <row r="3" spans="1:23" x14ac:dyDescent="0.2">
      <c r="A3" s="328" t="s">
        <v>2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</row>
    <row r="4" spans="1:23" ht="12.75" thickBot="1" x14ac:dyDescent="0.25">
      <c r="A4" s="75"/>
      <c r="B4" s="75"/>
      <c r="C4" s="75"/>
      <c r="D4" s="75"/>
      <c r="E4" s="75"/>
      <c r="F4" s="75"/>
      <c r="G4" s="187"/>
      <c r="H4" s="188"/>
      <c r="I4" s="189"/>
      <c r="J4" s="189"/>
      <c r="K4" s="190"/>
      <c r="L4" s="190"/>
      <c r="M4" s="189"/>
      <c r="N4" s="191"/>
      <c r="O4" s="192"/>
      <c r="P4" s="192"/>
      <c r="Q4" s="192"/>
      <c r="R4" s="192"/>
      <c r="S4" s="76"/>
      <c r="T4" s="261"/>
    </row>
    <row r="5" spans="1:23" s="156" customFormat="1" ht="12.75" customHeight="1" thickBot="1" x14ac:dyDescent="0.25">
      <c r="A5" s="329" t="s">
        <v>3</v>
      </c>
      <c r="B5" s="329" t="s">
        <v>4</v>
      </c>
      <c r="C5" s="329" t="s">
        <v>5</v>
      </c>
      <c r="D5" s="329" t="s">
        <v>6</v>
      </c>
      <c r="E5" s="329" t="s">
        <v>7</v>
      </c>
      <c r="F5" s="329" t="s">
        <v>8</v>
      </c>
      <c r="G5" s="331" t="s">
        <v>9</v>
      </c>
      <c r="H5" s="194"/>
      <c r="I5" s="336" t="s">
        <v>10</v>
      </c>
      <c r="J5" s="337"/>
      <c r="K5" s="337"/>
      <c r="L5" s="338"/>
      <c r="M5" s="334" t="s">
        <v>13</v>
      </c>
      <c r="N5" s="195"/>
      <c r="O5" s="333" t="s">
        <v>103</v>
      </c>
      <c r="P5" s="333"/>
      <c r="Q5" s="333"/>
      <c r="R5" s="333"/>
      <c r="S5" s="155"/>
      <c r="T5" s="262"/>
      <c r="U5" s="262"/>
      <c r="V5" s="262"/>
    </row>
    <row r="6" spans="1:23" s="156" customFormat="1" ht="24.75" thickBot="1" x14ac:dyDescent="0.25">
      <c r="A6" s="330"/>
      <c r="B6" s="330"/>
      <c r="C6" s="330"/>
      <c r="D6" s="330"/>
      <c r="E6" s="330"/>
      <c r="F6" s="330"/>
      <c r="G6" s="332"/>
      <c r="H6" s="194"/>
      <c r="I6" s="196" t="s">
        <v>14</v>
      </c>
      <c r="J6" s="197" t="s">
        <v>15</v>
      </c>
      <c r="K6" s="198" t="s">
        <v>85</v>
      </c>
      <c r="L6" s="198" t="s">
        <v>12</v>
      </c>
      <c r="M6" s="335"/>
      <c r="N6" s="195"/>
      <c r="O6" s="200" t="s">
        <v>16</v>
      </c>
      <c r="P6" s="200" t="s">
        <v>17</v>
      </c>
      <c r="Q6" s="200" t="s">
        <v>18</v>
      </c>
      <c r="R6" s="200" t="s">
        <v>19</v>
      </c>
      <c r="S6" s="155"/>
      <c r="T6" s="262"/>
      <c r="U6" s="262"/>
      <c r="V6" s="262"/>
    </row>
    <row r="7" spans="1:23" x14ac:dyDescent="0.2">
      <c r="A7" s="68"/>
      <c r="B7" s="68"/>
      <c r="C7" s="68"/>
      <c r="D7" s="68"/>
      <c r="E7" s="68"/>
      <c r="F7" s="68"/>
      <c r="G7" s="201"/>
      <c r="H7" s="202"/>
      <c r="I7" s="203"/>
      <c r="J7" s="203" t="s">
        <v>94</v>
      </c>
      <c r="K7" s="203"/>
      <c r="L7" s="203"/>
      <c r="M7" s="203"/>
      <c r="N7" s="204"/>
      <c r="O7" s="203"/>
      <c r="P7" s="203"/>
      <c r="Q7" s="203"/>
      <c r="R7" s="203"/>
    </row>
    <row r="8" spans="1:23" x14ac:dyDescent="0.2">
      <c r="A8" s="70"/>
      <c r="B8" s="70"/>
      <c r="C8" s="70"/>
      <c r="D8" s="70"/>
      <c r="E8" s="70"/>
      <c r="F8" s="69" t="s">
        <v>78</v>
      </c>
      <c r="G8" s="202">
        <f>+G10+G76</f>
        <v>16225021867</v>
      </c>
      <c r="H8" s="202"/>
      <c r="I8" s="202">
        <f>+I10+I76</f>
        <v>0</v>
      </c>
      <c r="J8" s="202">
        <f>+J10+J76</f>
        <v>0</v>
      </c>
      <c r="K8" s="202">
        <f>+K10+K76</f>
        <v>0</v>
      </c>
      <c r="L8" s="202">
        <f>+L10+L76</f>
        <v>0</v>
      </c>
      <c r="M8" s="207">
        <f>+G8-I8+J8-L8-K8</f>
        <v>16225021867</v>
      </c>
      <c r="N8" s="204"/>
      <c r="O8" s="202">
        <f>+O10+O76</f>
        <v>5696718200</v>
      </c>
      <c r="P8" s="202">
        <f>+P10+P76</f>
        <v>5242927309</v>
      </c>
      <c r="Q8" s="202">
        <f>+Q10+Q76</f>
        <v>1588782567</v>
      </c>
      <c r="R8" s="202">
        <f>+R10+R76</f>
        <v>1587027567</v>
      </c>
      <c r="W8" s="58"/>
    </row>
    <row r="9" spans="1:23" x14ac:dyDescent="0.2">
      <c r="A9" s="70"/>
      <c r="B9" s="70"/>
      <c r="C9" s="70"/>
      <c r="D9" s="70"/>
      <c r="E9" s="70"/>
      <c r="F9" s="70"/>
      <c r="G9" s="202"/>
      <c r="H9" s="202"/>
      <c r="I9" s="204"/>
      <c r="J9" s="204"/>
      <c r="K9" s="204"/>
      <c r="L9" s="204"/>
      <c r="M9" s="204"/>
      <c r="N9" s="204"/>
      <c r="O9" s="204"/>
      <c r="P9" s="204"/>
      <c r="Q9" s="204"/>
      <c r="R9" s="204"/>
    </row>
    <row r="10" spans="1:23" s="157" customFormat="1" ht="16.5" customHeight="1" x14ac:dyDescent="0.2">
      <c r="A10" s="33">
        <v>1</v>
      </c>
      <c r="B10" s="70"/>
      <c r="C10" s="70"/>
      <c r="D10" s="70"/>
      <c r="E10" s="70"/>
      <c r="F10" s="69" t="s">
        <v>20</v>
      </c>
      <c r="G10" s="202">
        <f>+G12+G50+G71</f>
        <v>3476070176</v>
      </c>
      <c r="H10" s="202"/>
      <c r="I10" s="202">
        <f>+I12+I50+I71</f>
        <v>0</v>
      </c>
      <c r="J10" s="202">
        <f>+J12+J50+J71</f>
        <v>0</v>
      </c>
      <c r="K10" s="202">
        <f>+K12+K50+K71</f>
        <v>0</v>
      </c>
      <c r="L10" s="202">
        <f>+L12+L50+L71</f>
        <v>0</v>
      </c>
      <c r="M10" s="207">
        <f>+G10-I10+J10-L10-K10</f>
        <v>3476070176</v>
      </c>
      <c r="N10" s="204"/>
      <c r="O10" s="204">
        <f>+O12+O50+O71</f>
        <v>63061240</v>
      </c>
      <c r="P10" s="204">
        <f>+P12+P50+P71</f>
        <v>63061240</v>
      </c>
      <c r="Q10" s="204">
        <f>+Q12+Q50+Q71</f>
        <v>63061240</v>
      </c>
      <c r="R10" s="204">
        <f>+R12+R50+R71</f>
        <v>63061240</v>
      </c>
      <c r="S10" s="58"/>
      <c r="T10" s="274"/>
      <c r="U10" s="264"/>
      <c r="V10" s="264"/>
    </row>
    <row r="11" spans="1:23" x14ac:dyDescent="0.2">
      <c r="A11" s="70"/>
      <c r="B11" s="70"/>
      <c r="C11" s="70"/>
      <c r="D11" s="70"/>
      <c r="E11" s="70"/>
      <c r="F11" s="70"/>
      <c r="G11" s="202"/>
      <c r="H11" s="202"/>
      <c r="I11" s="204"/>
      <c r="J11" s="204"/>
      <c r="K11" s="204"/>
      <c r="L11" s="204"/>
      <c r="M11" s="204"/>
      <c r="N11" s="204"/>
      <c r="O11" s="204"/>
      <c r="P11" s="204"/>
      <c r="Q11" s="204"/>
      <c r="R11" s="204"/>
    </row>
    <row r="12" spans="1:23" s="157" customFormat="1" ht="18.75" customHeigh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5">
        <f>+G14+G40+G43</f>
        <v>2196421840</v>
      </c>
      <c r="H12" s="205"/>
      <c r="I12" s="205">
        <f>+I14+I40+I43</f>
        <v>0</v>
      </c>
      <c r="J12" s="205">
        <f>+J14+J40+J43</f>
        <v>0</v>
      </c>
      <c r="K12" s="205">
        <f>+K14+K40+K43</f>
        <v>0</v>
      </c>
      <c r="L12" s="205">
        <f>+L14+L40+L43</f>
        <v>0</v>
      </c>
      <c r="M12" s="207">
        <f>+G12-I12+J12-L12-K12</f>
        <v>2196421840</v>
      </c>
      <c r="N12" s="207"/>
      <c r="O12" s="204">
        <f>+O14+O40+O43</f>
        <v>0</v>
      </c>
      <c r="P12" s="204">
        <f>+P14+P40+P43</f>
        <v>0</v>
      </c>
      <c r="Q12" s="204">
        <f>+Q14+Q40+Q43</f>
        <v>0</v>
      </c>
      <c r="R12" s="204">
        <f>+R14+R40+R43</f>
        <v>0</v>
      </c>
      <c r="S12" s="58"/>
      <c r="T12" s="260"/>
      <c r="U12" s="264"/>
      <c r="V12" s="264"/>
    </row>
    <row r="13" spans="1:23" s="157" customFormat="1" x14ac:dyDescent="0.2">
      <c r="A13" s="95"/>
      <c r="B13" s="95"/>
      <c r="C13" s="95"/>
      <c r="D13" s="95"/>
      <c r="E13" s="95"/>
      <c r="F13" s="31"/>
      <c r="G13" s="205"/>
      <c r="H13" s="205"/>
      <c r="I13" s="208"/>
      <c r="J13" s="208"/>
      <c r="K13" s="208"/>
      <c r="L13" s="208"/>
      <c r="M13" s="208"/>
      <c r="N13" s="208"/>
      <c r="O13" s="208"/>
      <c r="P13" s="208"/>
      <c r="Q13" s="208"/>
      <c r="R13" s="208"/>
      <c r="S13" s="58"/>
      <c r="T13" s="260"/>
      <c r="U13" s="264"/>
      <c r="V13" s="264"/>
    </row>
    <row r="14" spans="1:23" s="157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5">
        <f>+G16+G20+G24+G36+G34</f>
        <v>2196421840</v>
      </c>
      <c r="H14" s="205"/>
      <c r="I14" s="205">
        <f>+I16+I20+I24+I36</f>
        <v>0</v>
      </c>
      <c r="J14" s="205">
        <f>+J16+J20+J24+J36</f>
        <v>0</v>
      </c>
      <c r="K14" s="205">
        <f>+K16+K20+K24+K36</f>
        <v>0</v>
      </c>
      <c r="L14" s="205">
        <f>+L16+L20+L24+L36</f>
        <v>0</v>
      </c>
      <c r="M14" s="207">
        <f>+G14-I14+J14-L14-K14</f>
        <v>2196421840</v>
      </c>
      <c r="N14" s="206"/>
      <c r="O14" s="204">
        <f>+O16+O20+O24+O36</f>
        <v>0</v>
      </c>
      <c r="P14" s="204">
        <f>+P16+P20+P24+P36</f>
        <v>0</v>
      </c>
      <c r="Q14" s="204">
        <f>+Q16+Q20+Q24+Q36</f>
        <v>0</v>
      </c>
      <c r="R14" s="204">
        <f>+R16+R20+R24+R36</f>
        <v>0</v>
      </c>
      <c r="S14" s="58"/>
      <c r="T14" s="260"/>
      <c r="U14" s="264"/>
      <c r="V14" s="264"/>
    </row>
    <row r="15" spans="1:23" x14ac:dyDescent="0.2">
      <c r="A15" s="33"/>
      <c r="B15" s="33"/>
      <c r="C15" s="33"/>
      <c r="D15" s="33"/>
      <c r="E15" s="33"/>
      <c r="F15" s="31"/>
      <c r="G15" s="205"/>
      <c r="H15" s="205"/>
      <c r="I15" s="206"/>
      <c r="J15" s="206"/>
      <c r="K15" s="209"/>
      <c r="L15" s="206"/>
      <c r="M15" s="206"/>
      <c r="N15" s="206"/>
      <c r="O15" s="206"/>
      <c r="P15" s="206"/>
      <c r="Q15" s="206"/>
      <c r="R15" s="206"/>
    </row>
    <row r="16" spans="1:23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5">
        <f>+G17+G18</f>
        <v>0</v>
      </c>
      <c r="H16" s="205"/>
      <c r="I16" s="205">
        <f>+I17+I18</f>
        <v>0</v>
      </c>
      <c r="J16" s="205">
        <f>+J17+J18</f>
        <v>0</v>
      </c>
      <c r="K16" s="205">
        <f>+K17+K18</f>
        <v>0</v>
      </c>
      <c r="L16" s="205">
        <f>+L17+L18</f>
        <v>0</v>
      </c>
      <c r="M16" s="207">
        <f>+G16-I16+J16-L16+K16</f>
        <v>0</v>
      </c>
      <c r="N16" s="206"/>
      <c r="O16" s="204">
        <f>SUM(O17:O18)</f>
        <v>0</v>
      </c>
      <c r="P16" s="204">
        <f>SUM(P17:P18)</f>
        <v>0</v>
      </c>
      <c r="Q16" s="204">
        <f>SUM(Q17:Q18)</f>
        <v>0</v>
      </c>
      <c r="R16" s="204">
        <f>SUM(R17:R18)</f>
        <v>0</v>
      </c>
    </row>
    <row r="17" spans="1:22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45</v>
      </c>
      <c r="G17" s="210">
        <v>0</v>
      </c>
      <c r="H17" s="210"/>
      <c r="I17" s="208"/>
      <c r="J17" s="208"/>
      <c r="K17" s="208"/>
      <c r="L17" s="208"/>
      <c r="M17" s="208">
        <f>+G17-I17+J17-L17+K17</f>
        <v>0</v>
      </c>
      <c r="N17" s="208"/>
      <c r="O17" s="252"/>
      <c r="P17" s="252"/>
      <c r="Q17" s="252"/>
      <c r="R17" s="252"/>
    </row>
    <row r="18" spans="1:22" s="157" customFormat="1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46</v>
      </c>
      <c r="G18" s="210">
        <v>0</v>
      </c>
      <c r="H18" s="210"/>
      <c r="I18" s="208"/>
      <c r="J18" s="208"/>
      <c r="K18" s="208">
        <v>0</v>
      </c>
      <c r="L18" s="208"/>
      <c r="M18" s="208">
        <f>+G18-I18+J18-L18+K18</f>
        <v>0</v>
      </c>
      <c r="N18" s="208"/>
      <c r="O18" s="252"/>
      <c r="P18" s="252"/>
      <c r="Q18" s="252"/>
      <c r="R18" s="252"/>
      <c r="S18" s="58"/>
      <c r="T18" s="260"/>
      <c r="U18" s="264"/>
      <c r="V18" s="264"/>
    </row>
    <row r="19" spans="1:22" x14ac:dyDescent="0.2">
      <c r="A19" s="95"/>
      <c r="B19" s="95"/>
      <c r="C19" s="95"/>
      <c r="D19" s="95"/>
      <c r="E19" s="95"/>
      <c r="F19" s="22"/>
      <c r="G19" s="210"/>
      <c r="H19" s="210"/>
      <c r="I19" s="208"/>
      <c r="J19" s="208"/>
      <c r="K19" s="208"/>
      <c r="L19" s="208"/>
      <c r="M19" s="208"/>
      <c r="N19" s="208"/>
      <c r="O19" s="208"/>
      <c r="P19" s="208"/>
      <c r="Q19" s="208"/>
      <c r="R19" s="208"/>
    </row>
    <row r="20" spans="1:22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205">
        <f>+G21+G22</f>
        <v>0</v>
      </c>
      <c r="H20" s="205"/>
      <c r="I20" s="205">
        <f>+I21+I22</f>
        <v>0</v>
      </c>
      <c r="J20" s="205">
        <f>+J21+J22</f>
        <v>0</v>
      </c>
      <c r="K20" s="205">
        <f>+K21+K22</f>
        <v>0</v>
      </c>
      <c r="L20" s="205">
        <f>+L21+L22</f>
        <v>0</v>
      </c>
      <c r="M20" s="207">
        <f>+G20-I20+J20-L20+K20</f>
        <v>0</v>
      </c>
      <c r="N20" s="206"/>
      <c r="O20" s="204">
        <f>SUM(O21:O22)</f>
        <v>0</v>
      </c>
      <c r="P20" s="204">
        <f>SUM(P21:P22)</f>
        <v>0</v>
      </c>
      <c r="Q20" s="204">
        <f>SUM(Q21:Q22)</f>
        <v>0</v>
      </c>
      <c r="R20" s="204">
        <f>SUM(R21:R22)</f>
        <v>0</v>
      </c>
    </row>
    <row r="21" spans="1:22" x14ac:dyDescent="0.2">
      <c r="A21" s="95">
        <v>1</v>
      </c>
      <c r="B21" s="95">
        <v>0</v>
      </c>
      <c r="C21" s="95">
        <v>1</v>
      </c>
      <c r="D21" s="95">
        <v>4</v>
      </c>
      <c r="E21" s="95">
        <v>1</v>
      </c>
      <c r="F21" s="22" t="s">
        <v>47</v>
      </c>
      <c r="G21" s="210">
        <v>0</v>
      </c>
      <c r="H21" s="210"/>
      <c r="I21" s="208"/>
      <c r="J21" s="208"/>
      <c r="K21" s="208"/>
      <c r="L21" s="208"/>
      <c r="M21" s="208">
        <f>+G21-I21+J21-L21+K21</f>
        <v>0</v>
      </c>
      <c r="N21" s="208"/>
      <c r="O21" s="210"/>
      <c r="P21" s="210"/>
      <c r="Q21" s="210"/>
      <c r="R21" s="210"/>
    </row>
    <row r="22" spans="1:22" x14ac:dyDescent="0.2">
      <c r="A22" s="95">
        <v>1</v>
      </c>
      <c r="B22" s="95">
        <v>0</v>
      </c>
      <c r="C22" s="95">
        <v>1</v>
      </c>
      <c r="D22" s="95">
        <v>4</v>
      </c>
      <c r="E22" s="95">
        <v>2</v>
      </c>
      <c r="F22" s="22" t="s">
        <v>48</v>
      </c>
      <c r="G22" s="210">
        <v>0</v>
      </c>
      <c r="H22" s="210"/>
      <c r="I22" s="208"/>
      <c r="J22" s="208"/>
      <c r="K22" s="208"/>
      <c r="L22" s="208"/>
      <c r="M22" s="208">
        <f>+G22-I22+J22-L22+K22</f>
        <v>0</v>
      </c>
      <c r="N22" s="208"/>
      <c r="O22" s="210"/>
      <c r="P22" s="210"/>
      <c r="Q22" s="210"/>
      <c r="R22" s="210"/>
    </row>
    <row r="23" spans="1:22" x14ac:dyDescent="0.2">
      <c r="A23" s="95"/>
      <c r="B23" s="95"/>
      <c r="C23" s="95"/>
      <c r="D23" s="95"/>
      <c r="E23" s="95"/>
      <c r="F23" s="22"/>
      <c r="G23" s="210"/>
      <c r="H23" s="210"/>
      <c r="I23" s="208"/>
      <c r="J23" s="208"/>
      <c r="K23" s="208"/>
      <c r="L23" s="208"/>
      <c r="M23" s="208"/>
      <c r="N23" s="208"/>
      <c r="O23" s="208"/>
      <c r="P23" s="208"/>
      <c r="Q23" s="208"/>
      <c r="R23" s="208"/>
    </row>
    <row r="24" spans="1:22" x14ac:dyDescent="0.2">
      <c r="A24" s="95">
        <v>1</v>
      </c>
      <c r="B24" s="95">
        <v>0</v>
      </c>
      <c r="C24" s="95">
        <v>1</v>
      </c>
      <c r="D24" s="95">
        <v>5</v>
      </c>
      <c r="E24" s="95"/>
      <c r="F24" s="31" t="s">
        <v>25</v>
      </c>
      <c r="G24" s="205">
        <f>SUM(G25:G32)</f>
        <v>0</v>
      </c>
      <c r="H24" s="205"/>
      <c r="I24" s="205">
        <f>SUM(I25:I32)</f>
        <v>0</v>
      </c>
      <c r="J24" s="205">
        <f>SUM(J25:J32)</f>
        <v>0</v>
      </c>
      <c r="K24" s="205">
        <f>SUM(K25:K32)</f>
        <v>0</v>
      </c>
      <c r="L24" s="205">
        <f>SUM(L25:L32)</f>
        <v>0</v>
      </c>
      <c r="M24" s="207">
        <f>+G24-I24+J24-L24+K24</f>
        <v>0</v>
      </c>
      <c r="N24" s="206"/>
      <c r="O24" s="204">
        <f>SUM(O25:O32)</f>
        <v>0</v>
      </c>
      <c r="P24" s="204">
        <f>SUM(P25:P32)</f>
        <v>0</v>
      </c>
      <c r="Q24" s="204">
        <f>SUM(Q25:Q32)</f>
        <v>0</v>
      </c>
      <c r="R24" s="204">
        <f>SUM(R25:R32)</f>
        <v>0</v>
      </c>
    </row>
    <row r="25" spans="1:22" x14ac:dyDescent="0.2">
      <c r="A25" s="95">
        <v>1</v>
      </c>
      <c r="B25" s="95">
        <v>0</v>
      </c>
      <c r="C25" s="95">
        <v>1</v>
      </c>
      <c r="D25" s="95">
        <v>5</v>
      </c>
      <c r="E25" s="95">
        <v>2</v>
      </c>
      <c r="F25" s="22" t="s">
        <v>49</v>
      </c>
      <c r="G25" s="235">
        <v>0</v>
      </c>
      <c r="H25" s="210"/>
      <c r="I25" s="208"/>
      <c r="J25" s="208"/>
      <c r="K25" s="208"/>
      <c r="L25" s="208"/>
      <c r="M25" s="208">
        <f t="shared" ref="M25:M32" si="0">+G25-I25+J25-L25+K25</f>
        <v>0</v>
      </c>
      <c r="N25" s="208"/>
      <c r="O25" s="210"/>
      <c r="P25" s="210"/>
      <c r="Q25" s="210"/>
      <c r="R25" s="210"/>
    </row>
    <row r="26" spans="1:22" x14ac:dyDescent="0.2">
      <c r="A26" s="95">
        <v>1</v>
      </c>
      <c r="B26" s="95">
        <v>0</v>
      </c>
      <c r="C26" s="95">
        <v>1</v>
      </c>
      <c r="D26" s="95">
        <v>5</v>
      </c>
      <c r="E26" s="95">
        <v>5</v>
      </c>
      <c r="F26" s="22" t="s">
        <v>50</v>
      </c>
      <c r="G26" s="235">
        <v>0</v>
      </c>
      <c r="H26" s="210"/>
      <c r="I26" s="208"/>
      <c r="J26" s="208"/>
      <c r="K26" s="208"/>
      <c r="L26" s="208"/>
      <c r="M26" s="208">
        <f t="shared" si="0"/>
        <v>0</v>
      </c>
      <c r="N26" s="208"/>
      <c r="O26" s="210"/>
      <c r="P26" s="210"/>
      <c r="Q26" s="210"/>
      <c r="R26" s="210"/>
    </row>
    <row r="27" spans="1:22" x14ac:dyDescent="0.2">
      <c r="A27" s="95">
        <v>1</v>
      </c>
      <c r="B27" s="95">
        <v>0</v>
      </c>
      <c r="C27" s="95">
        <v>1</v>
      </c>
      <c r="D27" s="95">
        <v>5</v>
      </c>
      <c r="E27" s="95">
        <v>12</v>
      </c>
      <c r="F27" s="22" t="s">
        <v>51</v>
      </c>
      <c r="G27" s="235">
        <v>0</v>
      </c>
      <c r="H27" s="210"/>
      <c r="I27" s="208"/>
      <c r="J27" s="208"/>
      <c r="K27" s="208"/>
      <c r="L27" s="208"/>
      <c r="M27" s="208">
        <f t="shared" si="0"/>
        <v>0</v>
      </c>
      <c r="N27" s="208"/>
      <c r="O27" s="210"/>
      <c r="P27" s="210"/>
      <c r="Q27" s="210"/>
      <c r="R27" s="210"/>
    </row>
    <row r="28" spans="1:22" x14ac:dyDescent="0.2">
      <c r="A28" s="95">
        <v>1</v>
      </c>
      <c r="B28" s="95">
        <v>0</v>
      </c>
      <c r="C28" s="95">
        <v>1</v>
      </c>
      <c r="D28" s="95">
        <v>5</v>
      </c>
      <c r="E28" s="95">
        <v>13</v>
      </c>
      <c r="F28" s="22" t="s">
        <v>52</v>
      </c>
      <c r="G28" s="235">
        <v>0</v>
      </c>
      <c r="H28" s="210"/>
      <c r="I28" s="208"/>
      <c r="J28" s="208"/>
      <c r="K28" s="208"/>
      <c r="L28" s="208"/>
      <c r="M28" s="208">
        <f t="shared" si="0"/>
        <v>0</v>
      </c>
      <c r="N28" s="208"/>
      <c r="O28" s="210"/>
      <c r="P28" s="210"/>
      <c r="Q28" s="210"/>
      <c r="R28" s="210"/>
    </row>
    <row r="29" spans="1:22" x14ac:dyDescent="0.2">
      <c r="A29" s="95">
        <v>1</v>
      </c>
      <c r="B29" s="95">
        <v>0</v>
      </c>
      <c r="C29" s="95">
        <v>1</v>
      </c>
      <c r="D29" s="95">
        <v>5</v>
      </c>
      <c r="E29" s="95">
        <v>14</v>
      </c>
      <c r="F29" s="22" t="s">
        <v>53</v>
      </c>
      <c r="G29" s="208">
        <v>0</v>
      </c>
      <c r="H29" s="210"/>
      <c r="I29" s="208"/>
      <c r="J29" s="208"/>
      <c r="K29" s="208"/>
      <c r="L29" s="208"/>
      <c r="M29" s="208">
        <f t="shared" si="0"/>
        <v>0</v>
      </c>
      <c r="N29" s="208"/>
      <c r="O29" s="210"/>
      <c r="P29" s="210"/>
      <c r="Q29" s="210"/>
      <c r="R29" s="210"/>
    </row>
    <row r="30" spans="1:22" x14ac:dyDescent="0.2">
      <c r="A30" s="95">
        <v>1</v>
      </c>
      <c r="B30" s="95">
        <v>0</v>
      </c>
      <c r="C30" s="95">
        <v>1</v>
      </c>
      <c r="D30" s="95">
        <v>5</v>
      </c>
      <c r="E30" s="95">
        <v>15</v>
      </c>
      <c r="F30" s="22" t="s">
        <v>54</v>
      </c>
      <c r="G30" s="235">
        <v>0</v>
      </c>
      <c r="H30" s="210"/>
      <c r="I30" s="208"/>
      <c r="J30" s="208"/>
      <c r="K30" s="208"/>
      <c r="L30" s="208"/>
      <c r="M30" s="208">
        <f t="shared" si="0"/>
        <v>0</v>
      </c>
      <c r="N30" s="208"/>
      <c r="O30" s="210"/>
      <c r="P30" s="210"/>
      <c r="Q30" s="210"/>
      <c r="R30" s="210"/>
    </row>
    <row r="31" spans="1:22" x14ac:dyDescent="0.2">
      <c r="A31" s="95">
        <v>1</v>
      </c>
      <c r="B31" s="95">
        <v>0</v>
      </c>
      <c r="C31" s="95">
        <v>1</v>
      </c>
      <c r="D31" s="95">
        <v>5</v>
      </c>
      <c r="E31" s="95">
        <v>16</v>
      </c>
      <c r="F31" s="22" t="s">
        <v>55</v>
      </c>
      <c r="G31" s="235">
        <v>0</v>
      </c>
      <c r="H31" s="210"/>
      <c r="I31" s="208"/>
      <c r="J31" s="208"/>
      <c r="K31" s="208"/>
      <c r="L31" s="208"/>
      <c r="M31" s="208">
        <f t="shared" si="0"/>
        <v>0</v>
      </c>
      <c r="N31" s="208"/>
      <c r="O31" s="210"/>
      <c r="P31" s="210"/>
      <c r="Q31" s="210"/>
      <c r="R31" s="210"/>
    </row>
    <row r="32" spans="1:22" x14ac:dyDescent="0.2">
      <c r="A32" s="95">
        <v>1</v>
      </c>
      <c r="B32" s="95">
        <v>0</v>
      </c>
      <c r="C32" s="95">
        <v>1</v>
      </c>
      <c r="D32" s="95">
        <v>5</v>
      </c>
      <c r="E32" s="95">
        <v>47</v>
      </c>
      <c r="F32" s="22" t="s">
        <v>56</v>
      </c>
      <c r="G32" s="235">
        <v>0</v>
      </c>
      <c r="H32" s="210"/>
      <c r="I32" s="208"/>
      <c r="J32" s="208"/>
      <c r="K32" s="208"/>
      <c r="L32" s="208"/>
      <c r="M32" s="208">
        <f t="shared" si="0"/>
        <v>0</v>
      </c>
      <c r="N32" s="208"/>
      <c r="O32" s="210"/>
      <c r="P32" s="210"/>
      <c r="Q32" s="210"/>
      <c r="R32" s="210"/>
    </row>
    <row r="33" spans="1:22" x14ac:dyDescent="0.2">
      <c r="A33" s="95"/>
      <c r="B33" s="95"/>
      <c r="C33" s="95"/>
      <c r="D33" s="95"/>
      <c r="E33" s="95"/>
      <c r="F33" s="22"/>
      <c r="G33" s="210"/>
      <c r="H33" s="210"/>
      <c r="I33" s="208"/>
      <c r="J33" s="208"/>
      <c r="K33" s="208"/>
      <c r="L33" s="208"/>
      <c r="M33" s="208"/>
      <c r="N33" s="208"/>
      <c r="O33" s="210"/>
      <c r="P33" s="210"/>
      <c r="Q33" s="210"/>
      <c r="R33" s="210"/>
    </row>
    <row r="34" spans="1:22" ht="24" x14ac:dyDescent="0.2">
      <c r="A34" s="95">
        <v>1</v>
      </c>
      <c r="B34" s="95">
        <v>0</v>
      </c>
      <c r="C34" s="95">
        <v>1</v>
      </c>
      <c r="D34" s="95">
        <v>10</v>
      </c>
      <c r="E34" s="95"/>
      <c r="F34" s="31" t="s">
        <v>92</v>
      </c>
      <c r="G34" s="234">
        <v>2196421840</v>
      </c>
      <c r="H34" s="205"/>
      <c r="I34" s="234">
        <v>0</v>
      </c>
      <c r="J34" s="234">
        <v>0</v>
      </c>
      <c r="K34" s="234">
        <v>0</v>
      </c>
      <c r="L34" s="234">
        <v>0</v>
      </c>
      <c r="M34" s="234">
        <f>+G34+I34-J34</f>
        <v>2196421840</v>
      </c>
      <c r="N34" s="206"/>
      <c r="O34" s="206">
        <v>0</v>
      </c>
      <c r="P34" s="206">
        <v>0</v>
      </c>
      <c r="Q34" s="206">
        <v>0</v>
      </c>
      <c r="R34" s="206">
        <v>0</v>
      </c>
    </row>
    <row r="35" spans="1:22" x14ac:dyDescent="0.2">
      <c r="A35" s="95"/>
      <c r="B35" s="95"/>
      <c r="C35" s="95"/>
      <c r="D35" s="95"/>
      <c r="E35" s="95"/>
      <c r="F35" s="22"/>
      <c r="G35" s="210"/>
      <c r="H35" s="210"/>
      <c r="I35" s="208"/>
      <c r="J35" s="208"/>
      <c r="K35" s="208"/>
      <c r="L35" s="208"/>
      <c r="M35" s="208"/>
      <c r="N35" s="208"/>
      <c r="O35" s="210"/>
      <c r="P35" s="210"/>
      <c r="Q35" s="210"/>
      <c r="R35" s="210"/>
    </row>
    <row r="36" spans="1:22" ht="24" x14ac:dyDescent="0.2">
      <c r="A36" s="33">
        <v>1</v>
      </c>
      <c r="B36" s="33">
        <v>0</v>
      </c>
      <c r="C36" s="33">
        <v>1</v>
      </c>
      <c r="D36" s="33">
        <v>9</v>
      </c>
      <c r="E36" s="33"/>
      <c r="F36" s="31" t="s">
        <v>26</v>
      </c>
      <c r="G36" s="205">
        <f>+G37+G38</f>
        <v>0</v>
      </c>
      <c r="H36" s="205"/>
      <c r="I36" s="205">
        <f>+I37+I38</f>
        <v>0</v>
      </c>
      <c r="J36" s="205">
        <f>+J37+J38</f>
        <v>0</v>
      </c>
      <c r="K36" s="205">
        <f>+K37+K38</f>
        <v>0</v>
      </c>
      <c r="L36" s="205">
        <f>+L37+L38</f>
        <v>0</v>
      </c>
      <c r="M36" s="207">
        <f>+G36-I36+J36-L36+K36</f>
        <v>0</v>
      </c>
      <c r="N36" s="207"/>
      <c r="O36" s="204">
        <f>SUM(O37:O38)</f>
        <v>0</v>
      </c>
      <c r="P36" s="204">
        <f>SUM(P37:P38)</f>
        <v>0</v>
      </c>
      <c r="Q36" s="204">
        <f>SUM(Q37:Q38)</f>
        <v>0</v>
      </c>
      <c r="R36" s="204">
        <f>SUM(R37:R38)</f>
        <v>0</v>
      </c>
    </row>
    <row r="37" spans="1:22" x14ac:dyDescent="0.2">
      <c r="A37" s="95">
        <v>1</v>
      </c>
      <c r="B37" s="95">
        <v>0</v>
      </c>
      <c r="C37" s="95">
        <v>1</v>
      </c>
      <c r="D37" s="95">
        <v>9</v>
      </c>
      <c r="E37" s="95">
        <v>1</v>
      </c>
      <c r="F37" s="22" t="s">
        <v>57</v>
      </c>
      <c r="G37" s="210">
        <v>0</v>
      </c>
      <c r="H37" s="210"/>
      <c r="I37" s="208"/>
      <c r="J37" s="208"/>
      <c r="K37" s="205">
        <f>+K38+K39</f>
        <v>0</v>
      </c>
      <c r="L37" s="208"/>
      <c r="M37" s="208">
        <f>+G37-I37+J37-L37+K37</f>
        <v>0</v>
      </c>
      <c r="N37" s="208"/>
      <c r="O37" s="210"/>
      <c r="P37" s="210"/>
      <c r="Q37" s="210"/>
      <c r="R37" s="210"/>
    </row>
    <row r="38" spans="1:22" s="157" customFormat="1" x14ac:dyDescent="0.2">
      <c r="A38" s="95">
        <v>1</v>
      </c>
      <c r="B38" s="95">
        <v>0</v>
      </c>
      <c r="C38" s="95">
        <v>1</v>
      </c>
      <c r="D38" s="95">
        <v>9</v>
      </c>
      <c r="E38" s="95">
        <v>3</v>
      </c>
      <c r="F38" s="22" t="s">
        <v>58</v>
      </c>
      <c r="G38" s="210">
        <v>0</v>
      </c>
      <c r="H38" s="210"/>
      <c r="I38" s="208"/>
      <c r="J38" s="208"/>
      <c r="K38" s="208"/>
      <c r="L38" s="208"/>
      <c r="M38" s="210">
        <f>+G38-I38+J38-L38+K38</f>
        <v>0</v>
      </c>
      <c r="N38" s="208"/>
      <c r="O38" s="210"/>
      <c r="P38" s="210"/>
      <c r="Q38" s="210"/>
      <c r="R38" s="210"/>
      <c r="S38" s="58"/>
      <c r="T38" s="260"/>
      <c r="U38" s="264"/>
      <c r="V38" s="264"/>
    </row>
    <row r="39" spans="1:22" x14ac:dyDescent="0.2">
      <c r="A39" s="95"/>
      <c r="B39" s="95"/>
      <c r="C39" s="95"/>
      <c r="D39" s="95"/>
      <c r="E39" s="95"/>
      <c r="F39" s="22"/>
      <c r="G39" s="210"/>
      <c r="H39" s="210"/>
      <c r="I39" s="208"/>
      <c r="J39" s="208"/>
      <c r="K39" s="208"/>
      <c r="L39" s="208"/>
      <c r="M39" s="208"/>
      <c r="N39" s="208"/>
      <c r="O39" s="208"/>
      <c r="P39" s="208"/>
      <c r="Q39" s="208"/>
      <c r="R39" s="208"/>
    </row>
    <row r="40" spans="1:22" ht="13.5" x14ac:dyDescent="0.2">
      <c r="A40" s="33">
        <v>1</v>
      </c>
      <c r="B40" s="33">
        <v>0</v>
      </c>
      <c r="C40" s="33">
        <v>2</v>
      </c>
      <c r="D40" s="33"/>
      <c r="E40" s="33"/>
      <c r="F40" s="31" t="s">
        <v>27</v>
      </c>
      <c r="G40" s="205">
        <f>+G41</f>
        <v>0</v>
      </c>
      <c r="H40" s="205"/>
      <c r="I40" s="205">
        <f>+I41</f>
        <v>0</v>
      </c>
      <c r="J40" s="205">
        <f>+J41</f>
        <v>0</v>
      </c>
      <c r="K40" s="205">
        <f>+K41</f>
        <v>0</v>
      </c>
      <c r="L40" s="205">
        <f>+L41</f>
        <v>0</v>
      </c>
      <c r="M40" s="207">
        <f>+G40-I40+J40+L40-K40</f>
        <v>0</v>
      </c>
      <c r="N40" s="206"/>
      <c r="O40" s="204">
        <f>+O41</f>
        <v>0</v>
      </c>
      <c r="P40" s="204">
        <f>+P41</f>
        <v>0</v>
      </c>
      <c r="Q40" s="204">
        <f>+Q41</f>
        <v>0</v>
      </c>
      <c r="R40" s="204">
        <f>+R41</f>
        <v>0</v>
      </c>
      <c r="T40" s="263"/>
    </row>
    <row r="41" spans="1:22" s="157" customFormat="1" x14ac:dyDescent="0.2">
      <c r="A41" s="95">
        <v>1</v>
      </c>
      <c r="B41" s="95">
        <v>0</v>
      </c>
      <c r="C41" s="95">
        <v>2</v>
      </c>
      <c r="D41" s="95">
        <v>14</v>
      </c>
      <c r="E41" s="95"/>
      <c r="F41" s="22" t="s">
        <v>59</v>
      </c>
      <c r="G41" s="210">
        <v>0</v>
      </c>
      <c r="H41" s="210"/>
      <c r="I41" s="208"/>
      <c r="J41" s="208"/>
      <c r="K41" s="208">
        <v>0</v>
      </c>
      <c r="L41" s="208">
        <v>0</v>
      </c>
      <c r="M41" s="208">
        <f>+G41-I41+J41+L41-K41</f>
        <v>0</v>
      </c>
      <c r="N41" s="208"/>
      <c r="O41" s="210">
        <v>0</v>
      </c>
      <c r="P41" s="210">
        <v>0</v>
      </c>
      <c r="Q41" s="210"/>
      <c r="R41" s="210"/>
      <c r="S41" s="58"/>
      <c r="T41" s="260"/>
      <c r="U41" s="264"/>
      <c r="V41" s="264"/>
    </row>
    <row r="42" spans="1:22" ht="12" customHeight="1" x14ac:dyDescent="0.2">
      <c r="A42" s="95"/>
      <c r="B42" s="95"/>
      <c r="C42" s="95"/>
      <c r="D42" s="95"/>
      <c r="E42" s="95"/>
      <c r="F42" s="22"/>
      <c r="G42" s="210"/>
      <c r="H42" s="210"/>
      <c r="I42" s="208"/>
      <c r="J42" s="208"/>
      <c r="K42" s="208"/>
      <c r="L42" s="208"/>
      <c r="M42" s="208"/>
      <c r="N42" s="208"/>
      <c r="O42" s="208"/>
      <c r="P42" s="208"/>
      <c r="Q42" s="208"/>
      <c r="R42" s="208"/>
      <c r="T42" s="263"/>
    </row>
    <row r="43" spans="1:22" s="157" customFormat="1" ht="22.5" customHeight="1" x14ac:dyDescent="0.2">
      <c r="A43" s="33">
        <v>1</v>
      </c>
      <c r="B43" s="33">
        <v>0</v>
      </c>
      <c r="C43" s="33">
        <v>5</v>
      </c>
      <c r="D43" s="33"/>
      <c r="E43" s="33"/>
      <c r="F43" s="31" t="s">
        <v>28</v>
      </c>
      <c r="G43" s="205">
        <f>SUM(G45:G48)</f>
        <v>0</v>
      </c>
      <c r="H43" s="205"/>
      <c r="I43" s="205">
        <f>SUM(I45:I48)</f>
        <v>0</v>
      </c>
      <c r="J43" s="205">
        <f>SUM(J45:J48)</f>
        <v>0</v>
      </c>
      <c r="K43" s="205">
        <f>SUM(K45:K48)</f>
        <v>0</v>
      </c>
      <c r="L43" s="205">
        <f>SUM(L45:L48)</f>
        <v>0</v>
      </c>
      <c r="M43" s="207">
        <f>+G43-I43+J43-L43+K43</f>
        <v>0</v>
      </c>
      <c r="N43" s="206"/>
      <c r="O43" s="207">
        <f>SUM(O45:O48)</f>
        <v>0</v>
      </c>
      <c r="P43" s="207">
        <f>SUM(P45:P48)</f>
        <v>0</v>
      </c>
      <c r="Q43" s="207">
        <f>SUM(Q45:Q48)</f>
        <v>0</v>
      </c>
      <c r="R43" s="207">
        <f>SUM(R45:R48)</f>
        <v>0</v>
      </c>
      <c r="S43" s="58"/>
      <c r="T43" s="260"/>
      <c r="U43" s="264"/>
      <c r="V43" s="264"/>
    </row>
    <row r="44" spans="1:22" s="157" customFormat="1" ht="15" customHeight="1" x14ac:dyDescent="0.2">
      <c r="A44" s="33"/>
      <c r="B44" s="33"/>
      <c r="C44" s="33"/>
      <c r="D44" s="33"/>
      <c r="E44" s="33"/>
      <c r="F44" s="31"/>
      <c r="G44" s="205"/>
      <c r="H44" s="205"/>
      <c r="I44" s="208"/>
      <c r="J44" s="208"/>
      <c r="K44" s="208"/>
      <c r="L44" s="208"/>
      <c r="M44" s="208"/>
      <c r="N44" s="208"/>
      <c r="O44" s="208"/>
      <c r="P44" s="208"/>
      <c r="Q44" s="208"/>
      <c r="R44" s="208"/>
      <c r="S44" s="58"/>
      <c r="T44" s="260"/>
      <c r="U44" s="264"/>
      <c r="V44" s="264"/>
    </row>
    <row r="45" spans="1:22" x14ac:dyDescent="0.2">
      <c r="A45" s="95">
        <v>1</v>
      </c>
      <c r="B45" s="95">
        <v>0</v>
      </c>
      <c r="C45" s="95">
        <v>5</v>
      </c>
      <c r="D45" s="95">
        <v>1</v>
      </c>
      <c r="E45" s="95"/>
      <c r="F45" s="22" t="s">
        <v>29</v>
      </c>
      <c r="G45" s="210">
        <v>0</v>
      </c>
      <c r="H45" s="210"/>
      <c r="I45" s="211"/>
      <c r="J45" s="211"/>
      <c r="K45" s="211"/>
      <c r="L45" s="211"/>
      <c r="M45" s="208">
        <f>+G45-I45+J45-L45+K45</f>
        <v>0</v>
      </c>
      <c r="N45" s="211"/>
      <c r="O45" s="210"/>
      <c r="P45" s="210"/>
      <c r="Q45" s="210"/>
      <c r="R45" s="210"/>
    </row>
    <row r="46" spans="1:22" x14ac:dyDescent="0.2">
      <c r="A46" s="95">
        <v>1</v>
      </c>
      <c r="B46" s="95">
        <v>0</v>
      </c>
      <c r="C46" s="95">
        <v>5</v>
      </c>
      <c r="D46" s="95">
        <v>2</v>
      </c>
      <c r="E46" s="33"/>
      <c r="F46" s="22" t="s">
        <v>30</v>
      </c>
      <c r="G46" s="210">
        <v>0</v>
      </c>
      <c r="H46" s="205"/>
      <c r="I46" s="211">
        <v>0</v>
      </c>
      <c r="J46" s="211">
        <v>0</v>
      </c>
      <c r="K46" s="206"/>
      <c r="L46" s="206"/>
      <c r="M46" s="208">
        <f>+G46-I46+J46-L46+K46</f>
        <v>0</v>
      </c>
      <c r="N46" s="206"/>
      <c r="O46" s="210"/>
      <c r="P46" s="210"/>
      <c r="Q46" s="210"/>
      <c r="R46" s="210"/>
    </row>
    <row r="47" spans="1:22" x14ac:dyDescent="0.2">
      <c r="A47" s="95">
        <v>1</v>
      </c>
      <c r="B47" s="95">
        <v>0</v>
      </c>
      <c r="C47" s="95">
        <v>5</v>
      </c>
      <c r="D47" s="95">
        <v>6</v>
      </c>
      <c r="E47" s="70"/>
      <c r="F47" s="22" t="s">
        <v>60</v>
      </c>
      <c r="G47" s="210">
        <v>0</v>
      </c>
      <c r="H47" s="210"/>
      <c r="I47" s="204"/>
      <c r="J47" s="204"/>
      <c r="K47" s="204"/>
      <c r="L47" s="204"/>
      <c r="M47" s="208">
        <f>+G47-I47+J47-L47+K47</f>
        <v>0</v>
      </c>
      <c r="N47" s="204"/>
      <c r="O47" s="210"/>
      <c r="P47" s="210"/>
      <c r="Q47" s="210"/>
      <c r="R47" s="210"/>
    </row>
    <row r="48" spans="1:22" s="157" customFormat="1" x14ac:dyDescent="0.2">
      <c r="A48" s="95">
        <v>1</v>
      </c>
      <c r="B48" s="95">
        <v>0</v>
      </c>
      <c r="C48" s="95">
        <v>5</v>
      </c>
      <c r="D48" s="95">
        <v>7</v>
      </c>
      <c r="E48" s="70"/>
      <c r="F48" s="22" t="s">
        <v>61</v>
      </c>
      <c r="G48" s="210">
        <v>0</v>
      </c>
      <c r="H48" s="210"/>
      <c r="I48" s="204"/>
      <c r="J48" s="204"/>
      <c r="K48" s="204"/>
      <c r="L48" s="204"/>
      <c r="M48" s="208">
        <f>+G48-I48+J48-L48+K48</f>
        <v>0</v>
      </c>
      <c r="N48" s="204"/>
      <c r="O48" s="210"/>
      <c r="P48" s="210"/>
      <c r="Q48" s="210"/>
      <c r="R48" s="210"/>
      <c r="S48" s="58"/>
      <c r="T48" s="260"/>
      <c r="U48" s="264"/>
      <c r="V48" s="264"/>
    </row>
    <row r="49" spans="1:22" x14ac:dyDescent="0.2">
      <c r="A49" s="70"/>
      <c r="B49" s="70"/>
      <c r="C49" s="70"/>
      <c r="D49" s="70"/>
      <c r="E49" s="70"/>
      <c r="F49" s="70"/>
      <c r="G49" s="210"/>
      <c r="H49" s="210"/>
      <c r="I49" s="204"/>
      <c r="J49" s="204"/>
      <c r="K49" s="204"/>
      <c r="L49" s="204"/>
      <c r="M49" s="204"/>
      <c r="N49" s="204"/>
      <c r="O49" s="204"/>
      <c r="P49" s="204"/>
      <c r="Q49" s="204"/>
      <c r="R49" s="204"/>
    </row>
    <row r="50" spans="1:22" s="157" customFormat="1" x14ac:dyDescent="0.2">
      <c r="A50" s="33">
        <v>2</v>
      </c>
      <c r="B50" s="33">
        <v>0</v>
      </c>
      <c r="C50" s="33"/>
      <c r="D50" s="33"/>
      <c r="E50" s="33"/>
      <c r="F50" s="31" t="s">
        <v>31</v>
      </c>
      <c r="G50" s="205">
        <f>+G52+G55</f>
        <v>219567850</v>
      </c>
      <c r="H50" s="205"/>
      <c r="I50" s="205">
        <f>+I52+I55</f>
        <v>0</v>
      </c>
      <c r="J50" s="205">
        <f>+J52+J55</f>
        <v>0</v>
      </c>
      <c r="K50" s="205">
        <f>+K52+K55</f>
        <v>0</v>
      </c>
      <c r="L50" s="205">
        <f>+L52+L55</f>
        <v>0</v>
      </c>
      <c r="M50" s="207">
        <f>+G50-I50+J50-L50+K50</f>
        <v>219567850</v>
      </c>
      <c r="N50" s="206"/>
      <c r="O50" s="204">
        <f>+O52+O55</f>
        <v>63061240</v>
      </c>
      <c r="P50" s="204">
        <f>+P52+P55</f>
        <v>63061240</v>
      </c>
      <c r="Q50" s="204">
        <f>+Q52+Q55</f>
        <v>63061240</v>
      </c>
      <c r="R50" s="204">
        <f>+R52+R55</f>
        <v>63061240</v>
      </c>
      <c r="S50" s="58"/>
      <c r="T50" s="260"/>
      <c r="U50" s="264"/>
      <c r="V50" s="264"/>
    </row>
    <row r="51" spans="1:22" x14ac:dyDescent="0.2">
      <c r="A51" s="33"/>
      <c r="B51" s="33"/>
      <c r="C51" s="33"/>
      <c r="D51" s="33"/>
      <c r="E51" s="33"/>
      <c r="F51" s="31"/>
      <c r="G51" s="205"/>
      <c r="H51" s="205"/>
      <c r="I51" s="206"/>
      <c r="J51" s="206"/>
      <c r="K51" s="206"/>
      <c r="L51" s="206"/>
      <c r="M51" s="206"/>
      <c r="N51" s="206"/>
      <c r="O51" s="206"/>
      <c r="P51" s="206"/>
      <c r="Q51" s="206"/>
      <c r="R51" s="206"/>
    </row>
    <row r="52" spans="1:22" x14ac:dyDescent="0.2">
      <c r="A52" s="33">
        <v>2</v>
      </c>
      <c r="B52" s="33">
        <v>0</v>
      </c>
      <c r="C52" s="33">
        <v>3</v>
      </c>
      <c r="D52" s="33"/>
      <c r="E52" s="33"/>
      <c r="F52" s="31" t="s">
        <v>76</v>
      </c>
      <c r="G52" s="205">
        <f>+G53</f>
        <v>65000000</v>
      </c>
      <c r="H52" s="205"/>
      <c r="I52" s="205">
        <f>+I53</f>
        <v>0</v>
      </c>
      <c r="J52" s="205">
        <f>+J53</f>
        <v>0</v>
      </c>
      <c r="K52" s="205">
        <f>+K53</f>
        <v>0</v>
      </c>
      <c r="L52" s="205">
        <f>+L53</f>
        <v>0</v>
      </c>
      <c r="M52" s="207">
        <f>+G52-I52+J52-L52+K52</f>
        <v>65000000</v>
      </c>
      <c r="N52" s="206"/>
      <c r="O52" s="204">
        <f>+O53</f>
        <v>63061240</v>
      </c>
      <c r="P52" s="204">
        <f>+P53</f>
        <v>63061240</v>
      </c>
      <c r="Q52" s="204">
        <f>+Q53</f>
        <v>63061240</v>
      </c>
      <c r="R52" s="204">
        <f>+R53</f>
        <v>63061240</v>
      </c>
    </row>
    <row r="53" spans="1:22" s="157" customFormat="1" x14ac:dyDescent="0.2">
      <c r="A53" s="95">
        <v>2</v>
      </c>
      <c r="B53" s="95">
        <v>0</v>
      </c>
      <c r="C53" s="95">
        <v>3</v>
      </c>
      <c r="D53" s="95">
        <v>50</v>
      </c>
      <c r="E53" s="95"/>
      <c r="F53" s="22" t="s">
        <v>62</v>
      </c>
      <c r="G53" s="210">
        <v>65000000</v>
      </c>
      <c r="H53" s="210"/>
      <c r="I53" s="157">
        <v>0</v>
      </c>
      <c r="J53" s="208">
        <v>0</v>
      </c>
      <c r="K53" s="208"/>
      <c r="L53" s="208"/>
      <c r="M53" s="208">
        <f>+G53-I53+J53-L53+K53</f>
        <v>65000000</v>
      </c>
      <c r="N53" s="208"/>
      <c r="O53" s="210">
        <v>63061240</v>
      </c>
      <c r="P53" s="210">
        <v>63061240</v>
      </c>
      <c r="Q53" s="210">
        <v>63061240</v>
      </c>
      <c r="R53" s="210">
        <v>63061240</v>
      </c>
      <c r="S53" s="58"/>
      <c r="T53" s="260"/>
      <c r="U53" s="264"/>
      <c r="V53" s="264"/>
    </row>
    <row r="54" spans="1:22" s="157" customFormat="1" x14ac:dyDescent="0.2">
      <c r="A54" s="95"/>
      <c r="B54" s="95"/>
      <c r="C54" s="95"/>
      <c r="D54" s="95"/>
      <c r="E54" s="95"/>
      <c r="F54" s="22"/>
      <c r="G54" s="210"/>
      <c r="H54" s="210"/>
      <c r="I54" s="211"/>
      <c r="J54" s="211"/>
      <c r="K54" s="211"/>
      <c r="L54" s="211"/>
      <c r="M54" s="211"/>
      <c r="N54" s="211"/>
      <c r="O54" s="211"/>
      <c r="P54" s="211"/>
      <c r="Q54" s="211"/>
      <c r="R54" s="211"/>
      <c r="S54" s="58"/>
      <c r="T54" s="260"/>
      <c r="U54" s="264"/>
      <c r="V54" s="264"/>
    </row>
    <row r="55" spans="1:22" s="157" customFormat="1" ht="15" customHeight="1" x14ac:dyDescent="0.2">
      <c r="A55" s="33">
        <v>2</v>
      </c>
      <c r="B55" s="33">
        <v>0</v>
      </c>
      <c r="C55" s="33">
        <v>4</v>
      </c>
      <c r="D55" s="33"/>
      <c r="E55" s="33"/>
      <c r="F55" s="31" t="s">
        <v>33</v>
      </c>
      <c r="G55" s="205">
        <f>SUM(G56:G69)</f>
        <v>154567850</v>
      </c>
      <c r="H55" s="205"/>
      <c r="I55" s="205">
        <f>SUM(I56:I69)</f>
        <v>0</v>
      </c>
      <c r="J55" s="205">
        <f>SUM(J56:J69)</f>
        <v>0</v>
      </c>
      <c r="K55" s="205">
        <f>SUM(K56:K69)</f>
        <v>0</v>
      </c>
      <c r="L55" s="205">
        <f>SUM(L56:L69)</f>
        <v>0</v>
      </c>
      <c r="M55" s="207">
        <f>+G55-I55+J55-L55+K55</f>
        <v>154567850</v>
      </c>
      <c r="N55" s="206"/>
      <c r="O55" s="204">
        <f>SUM(O56:O69)</f>
        <v>0</v>
      </c>
      <c r="P55" s="204">
        <f>SUM(P56:P69)</f>
        <v>0</v>
      </c>
      <c r="Q55" s="204">
        <f>SUM(Q56:Q69)</f>
        <v>0</v>
      </c>
      <c r="R55" s="204">
        <f>SUM(R56:R69)</f>
        <v>0</v>
      </c>
      <c r="S55" s="58"/>
      <c r="T55" s="260"/>
      <c r="U55" s="264"/>
      <c r="V55" s="264"/>
    </row>
    <row r="56" spans="1:22" s="157" customFormat="1" ht="15" customHeight="1" x14ac:dyDescent="0.2">
      <c r="A56" s="95">
        <v>2</v>
      </c>
      <c r="B56" s="95">
        <v>0</v>
      </c>
      <c r="C56" s="95">
        <v>4</v>
      </c>
      <c r="D56" s="95">
        <v>1</v>
      </c>
      <c r="E56" s="33"/>
      <c r="F56" s="22" t="s">
        <v>77</v>
      </c>
      <c r="G56" s="210">
        <v>0</v>
      </c>
      <c r="H56" s="210"/>
      <c r="I56" s="211">
        <v>0</v>
      </c>
      <c r="J56" s="211">
        <v>0</v>
      </c>
      <c r="K56" s="206"/>
      <c r="L56" s="206"/>
      <c r="M56" s="208">
        <f t="shared" ref="M56:M69" si="1">+G56-I56+J56-L56+K56</f>
        <v>0</v>
      </c>
      <c r="N56" s="206"/>
      <c r="O56" s="208">
        <v>0</v>
      </c>
      <c r="P56" s="208"/>
      <c r="Q56" s="208"/>
      <c r="R56" s="208"/>
      <c r="S56" s="58"/>
      <c r="T56" s="260"/>
      <c r="U56" s="264"/>
      <c r="V56" s="264"/>
    </row>
    <row r="57" spans="1:22" s="157" customFormat="1" ht="15" customHeight="1" x14ac:dyDescent="0.2">
      <c r="A57" s="95">
        <v>2</v>
      </c>
      <c r="B57" s="95">
        <v>0</v>
      </c>
      <c r="C57" s="95">
        <v>4</v>
      </c>
      <c r="D57" s="95">
        <v>2</v>
      </c>
      <c r="E57" s="33"/>
      <c r="F57" s="22" t="s">
        <v>79</v>
      </c>
      <c r="G57" s="210">
        <v>0</v>
      </c>
      <c r="H57" s="210"/>
      <c r="I57" s="211"/>
      <c r="J57" s="211">
        <v>0</v>
      </c>
      <c r="K57" s="206"/>
      <c r="L57" s="206"/>
      <c r="M57" s="208">
        <f t="shared" si="1"/>
        <v>0</v>
      </c>
      <c r="N57" s="206"/>
      <c r="O57" s="210"/>
      <c r="P57" s="210"/>
      <c r="Q57" s="210"/>
      <c r="R57" s="210"/>
      <c r="S57" s="58"/>
      <c r="T57" s="260"/>
      <c r="U57" s="264"/>
      <c r="V57" s="264"/>
    </row>
    <row r="58" spans="1:22" s="157" customFormat="1" ht="15" customHeight="1" x14ac:dyDescent="0.2">
      <c r="A58" s="95">
        <v>2</v>
      </c>
      <c r="B58" s="95">
        <v>0</v>
      </c>
      <c r="C58" s="95">
        <v>4</v>
      </c>
      <c r="D58" s="95">
        <v>4</v>
      </c>
      <c r="E58" s="33"/>
      <c r="F58" s="22" t="s">
        <v>34</v>
      </c>
      <c r="G58" s="210">
        <v>0</v>
      </c>
      <c r="H58" s="210"/>
      <c r="I58" s="211">
        <v>0</v>
      </c>
      <c r="J58" s="211">
        <v>0</v>
      </c>
      <c r="K58" s="206"/>
      <c r="L58" s="206"/>
      <c r="M58" s="208">
        <f t="shared" si="1"/>
        <v>0</v>
      </c>
      <c r="N58" s="206"/>
      <c r="O58" s="208"/>
      <c r="P58" s="208"/>
      <c r="Q58" s="208"/>
      <c r="R58" s="208"/>
      <c r="S58" s="58"/>
      <c r="T58" s="260"/>
      <c r="U58" s="264"/>
      <c r="V58" s="264"/>
    </row>
    <row r="59" spans="1:22" s="157" customFormat="1" ht="15" customHeight="1" x14ac:dyDescent="0.2">
      <c r="A59" s="95">
        <v>2</v>
      </c>
      <c r="B59" s="95">
        <v>0</v>
      </c>
      <c r="C59" s="95">
        <v>4</v>
      </c>
      <c r="D59" s="95">
        <v>5</v>
      </c>
      <c r="E59" s="33"/>
      <c r="F59" s="22" t="s">
        <v>35</v>
      </c>
      <c r="G59" s="210">
        <v>0</v>
      </c>
      <c r="H59" s="210"/>
      <c r="I59" s="211">
        <v>0</v>
      </c>
      <c r="J59" s="211">
        <v>0</v>
      </c>
      <c r="K59" s="206"/>
      <c r="L59" s="206"/>
      <c r="M59" s="208">
        <f t="shared" si="1"/>
        <v>0</v>
      </c>
      <c r="N59" s="206"/>
      <c r="O59" s="266"/>
      <c r="P59" s="266"/>
      <c r="Q59" s="266"/>
      <c r="R59" s="266"/>
      <c r="S59" s="58"/>
      <c r="T59" s="260"/>
      <c r="U59" s="264"/>
      <c r="V59" s="264"/>
    </row>
    <row r="60" spans="1:22" s="157" customFormat="1" ht="15" customHeight="1" x14ac:dyDescent="0.2">
      <c r="A60" s="95">
        <v>2</v>
      </c>
      <c r="B60" s="95">
        <v>0</v>
      </c>
      <c r="C60" s="95">
        <v>4</v>
      </c>
      <c r="D60" s="95">
        <v>6</v>
      </c>
      <c r="E60" s="33"/>
      <c r="F60" s="22" t="s">
        <v>36</v>
      </c>
      <c r="G60" s="210">
        <v>0</v>
      </c>
      <c r="H60" s="210"/>
      <c r="I60" s="206"/>
      <c r="J60" s="206"/>
      <c r="K60" s="206"/>
      <c r="L60" s="206"/>
      <c r="M60" s="208">
        <f t="shared" si="1"/>
        <v>0</v>
      </c>
      <c r="N60" s="206"/>
      <c r="O60" s="210"/>
      <c r="P60" s="210"/>
      <c r="Q60" s="210"/>
      <c r="R60" s="210"/>
      <c r="S60" s="58"/>
      <c r="T60" s="260"/>
      <c r="U60" s="265"/>
      <c r="V60" s="264"/>
    </row>
    <row r="61" spans="1:22" s="157" customFormat="1" ht="15" customHeight="1" x14ac:dyDescent="0.2">
      <c r="A61" s="95">
        <v>2</v>
      </c>
      <c r="B61" s="95">
        <v>0</v>
      </c>
      <c r="C61" s="95">
        <v>4</v>
      </c>
      <c r="D61" s="95">
        <v>7</v>
      </c>
      <c r="E61" s="33"/>
      <c r="F61" s="22" t="s">
        <v>37</v>
      </c>
      <c r="G61" s="210">
        <v>0</v>
      </c>
      <c r="H61" s="210"/>
      <c r="I61" s="206"/>
      <c r="J61" s="206"/>
      <c r="K61" s="206"/>
      <c r="L61" s="206"/>
      <c r="M61" s="208">
        <f t="shared" si="1"/>
        <v>0</v>
      </c>
      <c r="N61" s="206"/>
      <c r="O61" s="210"/>
      <c r="P61" s="210"/>
      <c r="Q61" s="210"/>
      <c r="R61" s="210"/>
      <c r="S61" s="58"/>
      <c r="T61" s="260"/>
      <c r="U61" s="264"/>
      <c r="V61" s="264"/>
    </row>
    <row r="62" spans="1:22" s="157" customFormat="1" ht="15" customHeight="1" x14ac:dyDescent="0.2">
      <c r="A62" s="95">
        <v>2</v>
      </c>
      <c r="B62" s="95">
        <v>0</v>
      </c>
      <c r="C62" s="95">
        <v>4</v>
      </c>
      <c r="D62" s="95">
        <v>8</v>
      </c>
      <c r="E62" s="33"/>
      <c r="F62" s="22" t="s">
        <v>38</v>
      </c>
      <c r="G62" s="210">
        <v>0</v>
      </c>
      <c r="H62" s="210"/>
      <c r="I62" s="206"/>
      <c r="J62" s="206"/>
      <c r="K62" s="206"/>
      <c r="L62" s="206"/>
      <c r="M62" s="208">
        <f t="shared" si="1"/>
        <v>0</v>
      </c>
      <c r="N62" s="206"/>
      <c r="O62" s="210"/>
      <c r="P62" s="210"/>
      <c r="Q62" s="210"/>
      <c r="R62" s="210"/>
      <c r="S62" s="58"/>
      <c r="T62" s="260"/>
      <c r="U62" s="264"/>
      <c r="V62" s="264"/>
    </row>
    <row r="63" spans="1:22" ht="15" customHeight="1" x14ac:dyDescent="0.2">
      <c r="A63" s="95">
        <v>2</v>
      </c>
      <c r="B63" s="95">
        <v>0</v>
      </c>
      <c r="C63" s="95">
        <v>4</v>
      </c>
      <c r="D63" s="95">
        <v>9</v>
      </c>
      <c r="E63" s="33"/>
      <c r="F63" s="22" t="s">
        <v>39</v>
      </c>
      <c r="G63" s="210">
        <v>0</v>
      </c>
      <c r="H63" s="210"/>
      <c r="I63" s="206"/>
      <c r="J63" s="206"/>
      <c r="K63" s="206"/>
      <c r="L63" s="206"/>
      <c r="M63" s="208">
        <f t="shared" si="1"/>
        <v>0</v>
      </c>
      <c r="N63" s="206"/>
      <c r="O63" s="210"/>
      <c r="P63" s="210"/>
      <c r="Q63" s="210"/>
      <c r="R63" s="210"/>
      <c r="U63" s="325"/>
      <c r="V63" s="326"/>
    </row>
    <row r="64" spans="1:22" ht="15" customHeight="1" x14ac:dyDescent="0.2">
      <c r="A64" s="95">
        <v>2</v>
      </c>
      <c r="B64" s="95">
        <v>0</v>
      </c>
      <c r="C64" s="95">
        <v>4</v>
      </c>
      <c r="D64" s="95">
        <v>11</v>
      </c>
      <c r="E64" s="33"/>
      <c r="F64" s="22" t="s">
        <v>40</v>
      </c>
      <c r="G64" s="210">
        <v>0</v>
      </c>
      <c r="H64" s="210"/>
      <c r="I64" s="211">
        <v>0</v>
      </c>
      <c r="J64" s="211">
        <v>0</v>
      </c>
      <c r="K64" s="206"/>
      <c r="L64" s="206"/>
      <c r="M64" s="208">
        <f t="shared" si="1"/>
        <v>0</v>
      </c>
      <c r="N64" s="206"/>
      <c r="O64" s="208"/>
      <c r="P64" s="208"/>
      <c r="Q64" s="208"/>
      <c r="R64" s="208"/>
    </row>
    <row r="65" spans="1:22" s="157" customFormat="1" ht="15" customHeight="1" x14ac:dyDescent="0.2">
      <c r="A65" s="95">
        <v>2</v>
      </c>
      <c r="B65" s="95">
        <v>0</v>
      </c>
      <c r="C65" s="95">
        <v>4</v>
      </c>
      <c r="D65" s="95">
        <v>14</v>
      </c>
      <c r="E65" s="95"/>
      <c r="F65" s="22" t="s">
        <v>80</v>
      </c>
      <c r="G65" s="210">
        <v>0</v>
      </c>
      <c r="H65" s="210"/>
      <c r="I65" s="206"/>
      <c r="J65" s="206"/>
      <c r="K65" s="206"/>
      <c r="L65" s="206"/>
      <c r="M65" s="208">
        <f t="shared" si="1"/>
        <v>0</v>
      </c>
      <c r="N65" s="206"/>
      <c r="O65" s="210"/>
      <c r="P65" s="210"/>
      <c r="Q65" s="210"/>
      <c r="R65" s="210"/>
      <c r="S65" s="58"/>
      <c r="T65" s="260"/>
      <c r="U65" s="264"/>
      <c r="V65" s="264"/>
    </row>
    <row r="66" spans="1:22" s="157" customFormat="1" ht="15" customHeight="1" x14ac:dyDescent="0.2">
      <c r="A66" s="95">
        <v>2</v>
      </c>
      <c r="B66" s="95">
        <v>0</v>
      </c>
      <c r="C66" s="95">
        <v>4</v>
      </c>
      <c r="D66" s="95">
        <v>17</v>
      </c>
      <c r="E66" s="95"/>
      <c r="F66" s="22" t="s">
        <v>42</v>
      </c>
      <c r="G66" s="210">
        <v>0</v>
      </c>
      <c r="H66" s="210"/>
      <c r="I66" s="206"/>
      <c r="J66" s="206"/>
      <c r="K66" s="206"/>
      <c r="L66" s="206"/>
      <c r="M66" s="208">
        <f t="shared" si="1"/>
        <v>0</v>
      </c>
      <c r="N66" s="206"/>
      <c r="O66" s="210"/>
      <c r="P66" s="210"/>
      <c r="Q66" s="210"/>
      <c r="R66" s="210"/>
      <c r="S66" s="58"/>
      <c r="T66" s="260"/>
      <c r="U66" s="264"/>
      <c r="V66" s="264"/>
    </row>
    <row r="67" spans="1:22" ht="15" customHeight="1" x14ac:dyDescent="0.2">
      <c r="A67" s="95">
        <v>2</v>
      </c>
      <c r="B67" s="95">
        <v>0</v>
      </c>
      <c r="C67" s="95">
        <v>4</v>
      </c>
      <c r="D67" s="95">
        <v>21</v>
      </c>
      <c r="E67" s="33"/>
      <c r="F67" s="100" t="s">
        <v>63</v>
      </c>
      <c r="G67" s="210">
        <v>0</v>
      </c>
      <c r="H67" s="210"/>
      <c r="I67" s="206"/>
      <c r="J67" s="206"/>
      <c r="K67" s="206"/>
      <c r="L67" s="206"/>
      <c r="M67" s="208">
        <f t="shared" si="1"/>
        <v>0</v>
      </c>
      <c r="N67" s="206"/>
      <c r="O67" s="270"/>
      <c r="P67" s="270"/>
      <c r="Q67" s="270"/>
      <c r="R67" s="270"/>
    </row>
    <row r="68" spans="1:22" ht="15" customHeight="1" x14ac:dyDescent="0.2">
      <c r="A68" s="95">
        <v>2</v>
      </c>
      <c r="B68" s="95">
        <v>0</v>
      </c>
      <c r="C68" s="95">
        <v>4</v>
      </c>
      <c r="D68" s="95">
        <v>40</v>
      </c>
      <c r="E68" s="33"/>
      <c r="F68" s="22" t="s">
        <v>43</v>
      </c>
      <c r="G68" s="210">
        <v>0</v>
      </c>
      <c r="H68" s="210"/>
      <c r="I68" s="206"/>
      <c r="J68" s="211"/>
      <c r="K68" s="206"/>
      <c r="L68" s="206"/>
      <c r="M68" s="208">
        <f t="shared" si="1"/>
        <v>0</v>
      </c>
      <c r="N68" s="207"/>
      <c r="O68" s="210"/>
      <c r="P68" s="210"/>
      <c r="Q68" s="210"/>
      <c r="R68" s="210"/>
    </row>
    <row r="69" spans="1:22" ht="15" customHeight="1" x14ac:dyDescent="0.2">
      <c r="A69" s="95">
        <v>2</v>
      </c>
      <c r="B69" s="95">
        <v>0</v>
      </c>
      <c r="C69" s="95">
        <v>4</v>
      </c>
      <c r="D69" s="95">
        <v>41</v>
      </c>
      <c r="E69" s="95"/>
      <c r="F69" s="22" t="s">
        <v>44</v>
      </c>
      <c r="G69" s="210">
        <v>154567850</v>
      </c>
      <c r="H69" s="210"/>
      <c r="I69" s="208">
        <v>0</v>
      </c>
      <c r="K69" s="208">
        <v>0</v>
      </c>
      <c r="L69" s="208"/>
      <c r="M69" s="208">
        <f t="shared" si="1"/>
        <v>154567850</v>
      </c>
      <c r="N69" s="208"/>
      <c r="O69" s="210"/>
      <c r="P69" s="210"/>
      <c r="Q69" s="210"/>
      <c r="R69" s="210"/>
    </row>
    <row r="70" spans="1:22" ht="15" customHeight="1" x14ac:dyDescent="0.2">
      <c r="A70" s="210"/>
      <c r="B70" s="210"/>
      <c r="C70" s="210"/>
      <c r="D70" s="210"/>
      <c r="E70" s="210"/>
      <c r="F70" s="210"/>
      <c r="G70" s="210"/>
      <c r="H70" s="210"/>
      <c r="I70" s="210"/>
      <c r="J70" s="210"/>
      <c r="K70" s="210"/>
      <c r="L70" s="210"/>
      <c r="M70" s="210"/>
      <c r="N70" s="210"/>
      <c r="O70" s="210"/>
      <c r="P70" s="210"/>
      <c r="Q70" s="210"/>
      <c r="R70" s="210"/>
    </row>
    <row r="71" spans="1:22" ht="15" customHeight="1" x14ac:dyDescent="0.2">
      <c r="A71" s="64">
        <v>3</v>
      </c>
      <c r="B71" s="41"/>
      <c r="C71" s="41"/>
      <c r="D71" s="41"/>
      <c r="E71" s="41"/>
      <c r="F71" s="65" t="s">
        <v>72</v>
      </c>
      <c r="G71" s="212">
        <f>+G72+G73+G74</f>
        <v>1060080486</v>
      </c>
      <c r="H71" s="210"/>
      <c r="I71" s="212">
        <f>+I72+I73</f>
        <v>0</v>
      </c>
      <c r="J71" s="212">
        <f>+J72+J73</f>
        <v>0</v>
      </c>
      <c r="K71" s="212">
        <f>+K72+K73+K74</f>
        <v>0</v>
      </c>
      <c r="L71" s="212">
        <f>+L72+L73</f>
        <v>0</v>
      </c>
      <c r="M71" s="207">
        <f>+G71-I71+J71-L71-K71</f>
        <v>1060080486</v>
      </c>
      <c r="N71" s="210"/>
      <c r="O71" s="212">
        <f>+O72+O73</f>
        <v>0</v>
      </c>
      <c r="P71" s="212">
        <f>+P72+P73</f>
        <v>0</v>
      </c>
      <c r="Q71" s="212">
        <f>+Q72+Q73</f>
        <v>0</v>
      </c>
      <c r="R71" s="212">
        <f>+R72+R73</f>
        <v>0</v>
      </c>
    </row>
    <row r="72" spans="1:22" ht="15" customHeight="1" x14ac:dyDescent="0.2">
      <c r="A72" s="22">
        <v>3</v>
      </c>
      <c r="B72" s="22">
        <v>2</v>
      </c>
      <c r="C72" s="22">
        <v>1</v>
      </c>
      <c r="D72" s="22">
        <v>1</v>
      </c>
      <c r="E72" s="22">
        <v>20</v>
      </c>
      <c r="F72" s="22" t="s">
        <v>73</v>
      </c>
      <c r="G72" s="210">
        <v>27000000</v>
      </c>
      <c r="H72" s="210"/>
      <c r="I72" s="210"/>
      <c r="J72" s="210"/>
      <c r="K72" s="210"/>
      <c r="L72" s="210"/>
      <c r="M72" s="208">
        <f>+G72-I72+J72-L72+K72</f>
        <v>27000000</v>
      </c>
      <c r="N72" s="210"/>
      <c r="O72" s="210">
        <v>0</v>
      </c>
      <c r="P72" s="210">
        <v>0</v>
      </c>
      <c r="Q72" s="210">
        <v>0</v>
      </c>
      <c r="R72" s="210">
        <v>0</v>
      </c>
    </row>
    <row r="73" spans="1:22" ht="15" customHeight="1" x14ac:dyDescent="0.2">
      <c r="A73" s="22">
        <v>3</v>
      </c>
      <c r="B73" s="22">
        <v>6</v>
      </c>
      <c r="C73" s="22">
        <v>1</v>
      </c>
      <c r="D73" s="22">
        <v>1</v>
      </c>
      <c r="E73" s="22">
        <v>20</v>
      </c>
      <c r="F73" s="22" t="s">
        <v>74</v>
      </c>
      <c r="G73" s="210">
        <v>209000000</v>
      </c>
      <c r="H73" s="210"/>
      <c r="I73" s="210"/>
      <c r="J73" s="210"/>
      <c r="K73" s="210"/>
      <c r="L73" s="210"/>
      <c r="M73" s="208">
        <f>+G73-I73+J73-L73+K73</f>
        <v>209000000</v>
      </c>
      <c r="N73" s="210"/>
      <c r="O73" s="210">
        <v>0</v>
      </c>
      <c r="P73" s="210">
        <v>0</v>
      </c>
      <c r="Q73" s="210">
        <v>0</v>
      </c>
      <c r="R73" s="210">
        <v>0</v>
      </c>
    </row>
    <row r="74" spans="1:22" ht="24.75" customHeight="1" x14ac:dyDescent="0.2">
      <c r="A74" s="22">
        <v>3</v>
      </c>
      <c r="B74" s="22">
        <v>6</v>
      </c>
      <c r="C74" s="22">
        <v>3</v>
      </c>
      <c r="D74" s="22">
        <v>20</v>
      </c>
      <c r="E74" s="22">
        <v>20</v>
      </c>
      <c r="F74" s="22" t="s">
        <v>88</v>
      </c>
      <c r="G74" s="210">
        <v>824080486</v>
      </c>
      <c r="H74" s="210"/>
      <c r="I74" s="210"/>
      <c r="J74" s="210"/>
      <c r="K74" s="210">
        <v>0</v>
      </c>
      <c r="L74" s="210"/>
      <c r="M74" s="208">
        <f>+G74-I74+J74-L74-K74</f>
        <v>824080486</v>
      </c>
      <c r="N74" s="210"/>
      <c r="O74" s="210"/>
      <c r="P74" s="210"/>
      <c r="Q74" s="210"/>
      <c r="R74" s="210"/>
    </row>
    <row r="75" spans="1:22" ht="15" customHeight="1" x14ac:dyDescent="0.2">
      <c r="A75" s="210"/>
      <c r="B75" s="210"/>
      <c r="C75" s="210"/>
      <c r="D75" s="210"/>
      <c r="E75" s="210"/>
      <c r="F75" s="210"/>
      <c r="G75" s="210"/>
      <c r="H75" s="210"/>
      <c r="I75" s="210"/>
      <c r="J75" s="210"/>
      <c r="K75" s="210"/>
      <c r="L75" s="210"/>
      <c r="M75" s="210"/>
      <c r="N75" s="210"/>
      <c r="O75" s="210"/>
      <c r="P75" s="210"/>
      <c r="Q75" s="210"/>
      <c r="R75" s="210"/>
    </row>
    <row r="76" spans="1:22" ht="15" customHeight="1" x14ac:dyDescent="0.2">
      <c r="A76" s="210"/>
      <c r="B76" s="210"/>
      <c r="C76" s="210"/>
      <c r="D76" s="210"/>
      <c r="E76" s="210"/>
      <c r="F76" s="213" t="s">
        <v>75</v>
      </c>
      <c r="G76" s="205">
        <f>SUM(G78:G84)</f>
        <v>12748951691</v>
      </c>
      <c r="H76" s="210"/>
      <c r="I76" s="205">
        <f>SUM(I78:I80)</f>
        <v>0</v>
      </c>
      <c r="J76" s="205">
        <f>SUM(J78:J80)</f>
        <v>0</v>
      </c>
      <c r="K76" s="205">
        <f>SUM(K78:K84)</f>
        <v>0</v>
      </c>
      <c r="L76" s="205">
        <f>SUM(L78:L80)</f>
        <v>0</v>
      </c>
      <c r="M76" s="205">
        <f>+G76-I76+J76+L76-K76</f>
        <v>12748951691</v>
      </c>
      <c r="N76" s="210"/>
      <c r="O76" s="204">
        <f>SUM(O78:O84)</f>
        <v>5633656960</v>
      </c>
      <c r="P76" s="204">
        <f t="shared" ref="P76:R76" si="2">SUM(P78:P84)</f>
        <v>5179866069</v>
      </c>
      <c r="Q76" s="204">
        <f t="shared" si="2"/>
        <v>1525721327</v>
      </c>
      <c r="R76" s="204">
        <f t="shared" si="2"/>
        <v>1523966327</v>
      </c>
    </row>
    <row r="77" spans="1:22" ht="15" customHeight="1" x14ac:dyDescent="0.2">
      <c r="A77" s="210"/>
      <c r="B77" s="210"/>
      <c r="C77" s="210"/>
      <c r="D77" s="210"/>
      <c r="E77" s="210"/>
      <c r="F77" s="210"/>
      <c r="G77" s="210"/>
      <c r="H77" s="210"/>
      <c r="I77" s="210"/>
      <c r="J77" s="210"/>
      <c r="K77" s="210"/>
      <c r="L77" s="210"/>
      <c r="M77" s="210"/>
      <c r="N77" s="210"/>
      <c r="O77" s="210"/>
      <c r="P77" s="210"/>
      <c r="Q77" s="210"/>
      <c r="R77" s="210"/>
    </row>
    <row r="78" spans="1:22" ht="40.5" customHeight="1" x14ac:dyDescent="0.2">
      <c r="A78" s="285">
        <v>1304</v>
      </c>
      <c r="B78" s="285">
        <v>1000</v>
      </c>
      <c r="C78" s="285">
        <v>1</v>
      </c>
      <c r="D78" s="210"/>
      <c r="E78" s="210">
        <v>20</v>
      </c>
      <c r="F78" s="215" t="s">
        <v>86</v>
      </c>
      <c r="G78" s="210">
        <v>4611955613</v>
      </c>
      <c r="H78" s="210"/>
      <c r="I78" s="210"/>
      <c r="J78" s="210"/>
      <c r="K78" s="210">
        <v>0</v>
      </c>
      <c r="L78" s="210">
        <v>0</v>
      </c>
      <c r="M78" s="208">
        <f>+G78-I78+J78+L78-K78</f>
        <v>4611955613</v>
      </c>
      <c r="N78" s="210"/>
      <c r="O78" s="97">
        <v>2704303412</v>
      </c>
      <c r="P78" s="97">
        <v>2438285217</v>
      </c>
      <c r="Q78" s="97">
        <v>534697366</v>
      </c>
      <c r="R78" s="97">
        <v>534697366</v>
      </c>
    </row>
    <row r="79" spans="1:22" ht="36" customHeight="1" x14ac:dyDescent="0.2">
      <c r="A79" s="285">
        <v>1304</v>
      </c>
      <c r="B79" s="285">
        <v>1000</v>
      </c>
      <c r="C79" s="285" t="s">
        <v>100</v>
      </c>
      <c r="D79" s="210"/>
      <c r="E79" s="210">
        <v>20</v>
      </c>
      <c r="F79" s="215" t="s">
        <v>91</v>
      </c>
      <c r="G79" s="210">
        <v>1430575857</v>
      </c>
      <c r="H79" s="210"/>
      <c r="I79" s="210"/>
      <c r="J79" s="210"/>
      <c r="K79" s="210">
        <v>0</v>
      </c>
      <c r="L79" s="210">
        <v>0</v>
      </c>
      <c r="M79" s="208">
        <f>+G79-I79+J79+L79-K79</f>
        <v>1430575857</v>
      </c>
      <c r="N79" s="210"/>
      <c r="O79" s="97">
        <v>1190201868</v>
      </c>
      <c r="P79" s="97">
        <v>1051026201</v>
      </c>
      <c r="Q79" s="97">
        <v>223566000</v>
      </c>
      <c r="R79" s="97">
        <v>221811000</v>
      </c>
    </row>
    <row r="80" spans="1:22" ht="44.25" customHeight="1" x14ac:dyDescent="0.2">
      <c r="A80" s="285">
        <v>1304</v>
      </c>
      <c r="B80" s="285">
        <v>1000</v>
      </c>
      <c r="C80" s="285" t="s">
        <v>101</v>
      </c>
      <c r="D80" s="210"/>
      <c r="E80" s="210">
        <v>20</v>
      </c>
      <c r="F80" s="215" t="s">
        <v>90</v>
      </c>
      <c r="G80" s="210">
        <v>1273080000</v>
      </c>
      <c r="H80" s="210"/>
      <c r="I80" s="210"/>
      <c r="J80" s="210"/>
      <c r="K80" s="210">
        <v>0</v>
      </c>
      <c r="L80" s="210">
        <v>0</v>
      </c>
      <c r="M80" s="208">
        <f>+G80-I80+J80+L80-K80</f>
        <v>1273080000</v>
      </c>
      <c r="N80" s="210"/>
      <c r="O80" s="97">
        <v>80620000</v>
      </c>
      <c r="P80" s="97">
        <v>80620000</v>
      </c>
      <c r="Q80" s="97">
        <v>20074115</v>
      </c>
      <c r="R80" s="97">
        <v>20074115</v>
      </c>
    </row>
    <row r="81" spans="1:18" ht="44.25" customHeight="1" x14ac:dyDescent="0.2">
      <c r="A81" s="285">
        <v>1399</v>
      </c>
      <c r="B81" s="214">
        <v>1000</v>
      </c>
      <c r="C81" s="210">
        <v>1</v>
      </c>
      <c r="D81" s="210"/>
      <c r="E81" s="210">
        <v>20</v>
      </c>
      <c r="F81" s="215" t="s">
        <v>81</v>
      </c>
      <c r="G81" s="210">
        <v>142188954</v>
      </c>
      <c r="H81" s="210"/>
      <c r="I81" s="210"/>
      <c r="J81" s="210"/>
      <c r="K81" s="210">
        <v>0</v>
      </c>
      <c r="L81" s="210"/>
      <c r="M81" s="208">
        <f>+G81-I81+J81+L81-K81</f>
        <v>142188954</v>
      </c>
      <c r="N81" s="276"/>
      <c r="O81" s="97">
        <v>79614107</v>
      </c>
      <c r="P81" s="97">
        <v>79614107</v>
      </c>
      <c r="Q81" s="97">
        <v>26398317</v>
      </c>
      <c r="R81" s="97">
        <v>26398317</v>
      </c>
    </row>
    <row r="82" spans="1:18" ht="48.75" customHeight="1" x14ac:dyDescent="0.2">
      <c r="A82" s="285">
        <v>1399</v>
      </c>
      <c r="B82" s="214">
        <v>1000</v>
      </c>
      <c r="C82" s="210">
        <v>2</v>
      </c>
      <c r="D82" s="210"/>
      <c r="E82" s="210">
        <v>20</v>
      </c>
      <c r="F82" s="277" t="s">
        <v>89</v>
      </c>
      <c r="G82" s="210">
        <v>2646000000</v>
      </c>
      <c r="H82" s="210"/>
      <c r="I82" s="210"/>
      <c r="J82" s="210"/>
      <c r="K82" s="210">
        <v>0</v>
      </c>
      <c r="L82" s="210"/>
      <c r="M82" s="208">
        <f>+G82-I82+J82-L82+K82</f>
        <v>2646000000</v>
      </c>
      <c r="N82" s="276"/>
      <c r="O82" s="97">
        <v>373170089</v>
      </c>
      <c r="P82" s="97">
        <v>373170089</v>
      </c>
      <c r="Q82" s="97">
        <v>107181356</v>
      </c>
      <c r="R82" s="97">
        <v>107181356</v>
      </c>
    </row>
    <row r="83" spans="1:18" ht="39" customHeight="1" thickBot="1" x14ac:dyDescent="0.25">
      <c r="A83" s="285">
        <v>1399</v>
      </c>
      <c r="B83" s="214">
        <v>1000</v>
      </c>
      <c r="C83" s="210">
        <v>3</v>
      </c>
      <c r="D83" s="210"/>
      <c r="E83" s="210">
        <v>20</v>
      </c>
      <c r="F83" s="215" t="s">
        <v>95</v>
      </c>
      <c r="G83" s="210">
        <v>2645151267</v>
      </c>
      <c r="H83" s="210"/>
      <c r="I83" s="210"/>
      <c r="J83" s="210"/>
      <c r="K83" s="210">
        <v>0</v>
      </c>
      <c r="L83" s="210"/>
      <c r="M83" s="208">
        <f>+G83-I83+J83+L83-K83</f>
        <v>2645151267</v>
      </c>
      <c r="N83" s="210"/>
      <c r="O83" s="97">
        <v>1205747484</v>
      </c>
      <c r="P83" s="97">
        <v>1157150455</v>
      </c>
      <c r="Q83" s="97">
        <v>613804173</v>
      </c>
      <c r="R83" s="97">
        <v>613804173</v>
      </c>
    </row>
    <row r="84" spans="1:18" ht="6.75" hidden="1" customHeight="1" thickBot="1" x14ac:dyDescent="0.25">
      <c r="A84" s="285"/>
      <c r="B84" s="214"/>
      <c r="C84" s="210"/>
      <c r="D84" s="210"/>
      <c r="E84" s="210"/>
      <c r="F84" s="277"/>
      <c r="G84" s="210"/>
      <c r="H84" s="210"/>
      <c r="I84" s="210"/>
      <c r="J84" s="210"/>
      <c r="K84" s="210"/>
      <c r="L84" s="210"/>
      <c r="M84" s="208"/>
      <c r="N84" s="276"/>
      <c r="O84" s="210"/>
      <c r="P84" s="210"/>
      <c r="Q84" s="210"/>
      <c r="R84" s="210"/>
    </row>
    <row r="85" spans="1:18" ht="42" customHeight="1" x14ac:dyDescent="0.2">
      <c r="A85" s="107"/>
      <c r="B85" s="73"/>
      <c r="C85" s="73"/>
      <c r="D85" s="73"/>
      <c r="E85" s="73"/>
      <c r="F85" s="73"/>
      <c r="G85" s="216"/>
      <c r="H85" s="216"/>
      <c r="I85" s="217"/>
      <c r="J85" s="217"/>
      <c r="K85" s="217"/>
      <c r="L85" s="217"/>
      <c r="M85" s="218"/>
      <c r="N85" s="218"/>
      <c r="O85" s="219"/>
      <c r="P85" s="219"/>
      <c r="Q85" s="219"/>
      <c r="R85" s="220"/>
    </row>
    <row r="86" spans="1:18" x14ac:dyDescent="0.2">
      <c r="A86" s="158"/>
      <c r="B86" s="24"/>
      <c r="C86" s="24"/>
      <c r="D86" s="24"/>
      <c r="E86" s="24"/>
      <c r="F86" s="24"/>
      <c r="G86" s="105"/>
      <c r="H86" s="105"/>
      <c r="I86" s="80"/>
      <c r="J86" s="80"/>
      <c r="K86" s="80"/>
      <c r="L86" s="80"/>
      <c r="M86" s="106"/>
      <c r="N86" s="106"/>
      <c r="O86" s="159"/>
      <c r="P86" s="159"/>
      <c r="Q86" s="159"/>
      <c r="R86" s="160"/>
    </row>
    <row r="87" spans="1:18" x14ac:dyDescent="0.2">
      <c r="A87" s="116"/>
      <c r="B87" s="24"/>
      <c r="C87" s="24"/>
      <c r="D87" s="24"/>
      <c r="E87" s="117" t="s">
        <v>96</v>
      </c>
      <c r="F87" s="24"/>
      <c r="G87" s="105"/>
      <c r="H87" s="105"/>
      <c r="I87" s="80"/>
      <c r="J87" s="80"/>
      <c r="K87" s="80"/>
      <c r="L87" s="80"/>
      <c r="M87" s="117" t="s">
        <v>82</v>
      </c>
      <c r="N87" s="106"/>
      <c r="O87" s="159"/>
      <c r="P87" s="161"/>
      <c r="Q87" s="159"/>
      <c r="R87" s="160"/>
    </row>
    <row r="88" spans="1:18" x14ac:dyDescent="0.2">
      <c r="A88" s="158"/>
      <c r="B88" s="24"/>
      <c r="C88" s="24"/>
      <c r="D88" s="24"/>
      <c r="E88" s="106" t="s">
        <v>97</v>
      </c>
      <c r="F88" s="24"/>
      <c r="G88" s="105"/>
      <c r="H88" s="105"/>
      <c r="I88" s="80"/>
      <c r="J88" s="80"/>
      <c r="K88" s="80"/>
      <c r="L88" s="80"/>
      <c r="M88" s="106" t="s">
        <v>83</v>
      </c>
      <c r="N88" s="106"/>
      <c r="O88" s="159"/>
      <c r="P88" s="162"/>
      <c r="Q88" s="159"/>
      <c r="R88" s="160"/>
    </row>
    <row r="89" spans="1:18" ht="12.75" thickBot="1" x14ac:dyDescent="0.25">
      <c r="A89" s="163"/>
      <c r="B89" s="164"/>
      <c r="C89" s="164"/>
      <c r="D89" s="164"/>
      <c r="E89" s="123"/>
      <c r="F89" s="164"/>
      <c r="G89" s="121"/>
      <c r="H89" s="121"/>
      <c r="I89" s="122"/>
      <c r="J89" s="122"/>
      <c r="K89" s="122"/>
      <c r="L89" s="122"/>
      <c r="M89" s="123" t="s">
        <v>84</v>
      </c>
      <c r="N89" s="123"/>
      <c r="O89" s="165"/>
      <c r="P89" s="165"/>
      <c r="Q89" s="165"/>
      <c r="R89" s="166"/>
    </row>
  </sheetData>
  <sortState ref="A79:R84">
    <sortCondition ref="A79:A84"/>
  </sortState>
  <mergeCells count="14">
    <mergeCell ref="U63:V63"/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0" type="noConversion"/>
  <printOptions horizontalCentered="1" verticalCentered="1"/>
  <pageMargins left="0.31496062992125984" right="0.19685039370078741" top="0.15748031496062992" bottom="0.27559055118110237" header="0" footer="0.27559055118110237"/>
  <pageSetup paperSize="14" scale="70" orientation="landscape" r:id="rId1"/>
  <headerFooter alignWithMargins="0">
    <oddFooter>&amp;R
HOJA &amp;PDE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Y76"/>
  <sheetViews>
    <sheetView topLeftCell="B1" zoomScaleNormal="100" workbookViewId="0">
      <selection activeCell="O6" sqref="O6"/>
    </sheetView>
  </sheetViews>
  <sheetFormatPr baseColWidth="10" defaultColWidth="11.5703125" defaultRowHeight="12" x14ac:dyDescent="0.2"/>
  <cols>
    <col min="1" max="1" width="4.7109375" style="11" customWidth="1"/>
    <col min="2" max="2" width="5" style="11" customWidth="1"/>
    <col min="3" max="3" width="4.85546875" style="11" bestFit="1" customWidth="1"/>
    <col min="4" max="4" width="4.7109375" style="11" customWidth="1"/>
    <col min="5" max="5" width="5.28515625" style="11" customWidth="1"/>
    <col min="6" max="6" width="35.140625" style="11" customWidth="1"/>
    <col min="7" max="7" width="18.28515625" style="177" bestFit="1" customWidth="1"/>
    <col min="8" max="8" width="1.7109375" style="168" customWidth="1"/>
    <col min="9" max="9" width="13.7109375" style="150" customWidth="1"/>
    <col min="10" max="10" width="12.7109375" style="150" customWidth="1"/>
    <col min="11" max="11" width="14.7109375" style="150" customWidth="1"/>
    <col min="12" max="12" width="9.5703125" style="150" customWidth="1"/>
    <col min="13" max="13" width="18.28515625" style="150" customWidth="1"/>
    <col min="14" max="14" width="1.7109375" style="169" customWidth="1"/>
    <col min="15" max="16" width="15.140625" style="150" customWidth="1"/>
    <col min="17" max="17" width="15.42578125" style="150" customWidth="1"/>
    <col min="18" max="18" width="15" style="150" customWidth="1"/>
    <col min="19" max="19" width="15.42578125" style="58" customWidth="1"/>
    <col min="20" max="20" width="13.85546875" style="58" customWidth="1"/>
    <col min="21" max="21" width="15.140625" style="58" customWidth="1"/>
    <col min="22" max="22" width="12.28515625" style="58" bestFit="1" customWidth="1"/>
    <col min="23" max="16384" width="11.5703125" style="11"/>
  </cols>
  <sheetData>
    <row r="1" spans="1:25" x14ac:dyDescent="0.2">
      <c r="A1" s="327" t="s">
        <v>0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</row>
    <row r="2" spans="1:25" x14ac:dyDescent="0.2">
      <c r="A2" s="328" t="s">
        <v>1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328"/>
      <c r="O2" s="328"/>
      <c r="P2" s="328"/>
      <c r="Q2" s="328"/>
      <c r="R2" s="328"/>
    </row>
    <row r="3" spans="1:25" x14ac:dyDescent="0.2">
      <c r="A3" s="328" t="s">
        <v>64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328"/>
      <c r="M3" s="328"/>
      <c r="N3" s="328"/>
      <c r="O3" s="328"/>
      <c r="P3" s="328"/>
      <c r="Q3" s="328"/>
      <c r="R3" s="328"/>
      <c r="S3" s="171"/>
    </row>
    <row r="4" spans="1:25" ht="12.75" thickBot="1" x14ac:dyDescent="0.25">
      <c r="A4" s="75"/>
      <c r="B4" s="75"/>
      <c r="C4" s="75"/>
      <c r="D4" s="75"/>
      <c r="E4" s="75"/>
      <c r="F4" s="67"/>
      <c r="G4" s="193"/>
      <c r="H4" s="188"/>
      <c r="I4" s="189"/>
      <c r="J4" s="189"/>
      <c r="K4" s="190"/>
      <c r="L4" s="190"/>
      <c r="M4" s="189"/>
      <c r="N4" s="191"/>
      <c r="O4" s="189"/>
      <c r="P4" s="189"/>
      <c r="Q4" s="189"/>
      <c r="R4" s="226"/>
      <c r="S4" s="76"/>
      <c r="T4" s="76"/>
    </row>
    <row r="5" spans="1:25" s="156" customFormat="1" ht="12.75" customHeight="1" thickBot="1" x14ac:dyDescent="0.25">
      <c r="A5" s="329" t="s">
        <v>3</v>
      </c>
      <c r="B5" s="329" t="s">
        <v>4</v>
      </c>
      <c r="C5" s="329" t="s">
        <v>5</v>
      </c>
      <c r="D5" s="329" t="s">
        <v>6</v>
      </c>
      <c r="E5" s="329" t="s">
        <v>7</v>
      </c>
      <c r="F5" s="339" t="s">
        <v>8</v>
      </c>
      <c r="G5" s="334" t="s">
        <v>9</v>
      </c>
      <c r="H5" s="194"/>
      <c r="I5" s="336" t="s">
        <v>10</v>
      </c>
      <c r="J5" s="337"/>
      <c r="K5" s="337"/>
      <c r="L5" s="338"/>
      <c r="M5" s="334" t="s">
        <v>13</v>
      </c>
      <c r="N5" s="195"/>
      <c r="O5" s="334" t="s">
        <v>103</v>
      </c>
      <c r="P5" s="334"/>
      <c r="Q5" s="334"/>
      <c r="R5" s="334"/>
      <c r="S5" s="155"/>
      <c r="T5" s="155"/>
      <c r="U5" s="58"/>
      <c r="V5" s="155"/>
    </row>
    <row r="6" spans="1:25" s="156" customFormat="1" ht="24.75" thickBot="1" x14ac:dyDescent="0.25">
      <c r="A6" s="330"/>
      <c r="B6" s="330"/>
      <c r="C6" s="330"/>
      <c r="D6" s="330"/>
      <c r="E6" s="330"/>
      <c r="F6" s="340"/>
      <c r="G6" s="335"/>
      <c r="H6" s="194"/>
      <c r="I6" s="196" t="s">
        <v>14</v>
      </c>
      <c r="J6" s="197" t="s">
        <v>15</v>
      </c>
      <c r="K6" s="198" t="s">
        <v>11</v>
      </c>
      <c r="L6" s="198" t="s">
        <v>12</v>
      </c>
      <c r="M6" s="335"/>
      <c r="N6" s="195"/>
      <c r="O6" s="199" t="s">
        <v>16</v>
      </c>
      <c r="P6" s="199" t="s">
        <v>17</v>
      </c>
      <c r="Q6" s="199" t="s">
        <v>18</v>
      </c>
      <c r="R6" s="199" t="s">
        <v>19</v>
      </c>
      <c r="S6" s="155"/>
      <c r="T6" s="155"/>
      <c r="U6" s="155"/>
      <c r="V6" s="155"/>
    </row>
    <row r="7" spans="1:25" x14ac:dyDescent="0.2">
      <c r="A7" s="68"/>
      <c r="B7" s="68"/>
      <c r="C7" s="68"/>
      <c r="D7" s="68"/>
      <c r="E7" s="68"/>
      <c r="F7" s="227"/>
      <c r="G7" s="228"/>
      <c r="H7" s="202"/>
      <c r="I7" s="203"/>
      <c r="J7" s="203"/>
      <c r="K7" s="203"/>
      <c r="L7" s="203"/>
      <c r="M7" s="203"/>
      <c r="N7" s="204"/>
      <c r="O7" s="203"/>
      <c r="P7" s="203"/>
      <c r="Q7" s="229"/>
      <c r="R7" s="229"/>
      <c r="U7" s="171"/>
      <c r="V7" s="172"/>
    </row>
    <row r="8" spans="1:25" x14ac:dyDescent="0.2">
      <c r="A8" s="33">
        <v>1</v>
      </c>
      <c r="B8" s="70"/>
      <c r="C8" s="70"/>
      <c r="D8" s="70"/>
      <c r="E8" s="70"/>
      <c r="F8" s="230" t="s">
        <v>20</v>
      </c>
      <c r="G8" s="231">
        <f>+G10+G48</f>
        <v>10531445765</v>
      </c>
      <c r="H8" s="202"/>
      <c r="I8" s="231">
        <f>+I10+I48</f>
        <v>3472680</v>
      </c>
      <c r="J8" s="231">
        <f>+J10+J48</f>
        <v>3472680</v>
      </c>
      <c r="K8" s="231">
        <f>+K10+K48</f>
        <v>0</v>
      </c>
      <c r="L8" s="231">
        <f>+L10+L48</f>
        <v>0</v>
      </c>
      <c r="M8" s="231">
        <f>+G8+I8-J8</f>
        <v>10531445765</v>
      </c>
      <c r="N8" s="204"/>
      <c r="O8" s="204">
        <f>+O10+O48</f>
        <v>5696226025</v>
      </c>
      <c r="P8" s="204">
        <f>+P10+P48</f>
        <v>3107666295</v>
      </c>
      <c r="Q8" s="204">
        <f>+Q10+Q48</f>
        <v>2362367263</v>
      </c>
      <c r="R8" s="204">
        <f>+R10+R48</f>
        <v>2362367263</v>
      </c>
      <c r="W8" s="58"/>
      <c r="X8" s="58"/>
    </row>
    <row r="9" spans="1:25" x14ac:dyDescent="0.2">
      <c r="A9" s="70"/>
      <c r="B9" s="70"/>
      <c r="C9" s="70"/>
      <c r="D9" s="70"/>
      <c r="E9" s="70"/>
      <c r="F9" s="232"/>
      <c r="G9" s="231"/>
      <c r="H9" s="202"/>
      <c r="I9" s="204"/>
      <c r="J9" s="204"/>
      <c r="K9" s="204"/>
      <c r="L9" s="204"/>
      <c r="M9" s="231"/>
      <c r="N9" s="204"/>
      <c r="O9" s="204"/>
      <c r="P9" s="204"/>
      <c r="Q9" s="204"/>
      <c r="R9" s="204"/>
      <c r="W9" s="58"/>
      <c r="X9" s="58"/>
      <c r="Y9" s="58"/>
    </row>
    <row r="10" spans="1:25" s="157" customFormat="1" x14ac:dyDescent="0.2">
      <c r="A10" s="33">
        <v>1</v>
      </c>
      <c r="B10" s="33">
        <v>0</v>
      </c>
      <c r="C10" s="33"/>
      <c r="D10" s="33"/>
      <c r="E10" s="33"/>
      <c r="F10" s="233" t="s">
        <v>21</v>
      </c>
      <c r="G10" s="234">
        <f>+G12+G39+G42</f>
        <v>8789566615</v>
      </c>
      <c r="H10" s="205"/>
      <c r="I10" s="234">
        <f>+I12+I39+I42</f>
        <v>0</v>
      </c>
      <c r="J10" s="234">
        <f>+J12+J39+J42</f>
        <v>0</v>
      </c>
      <c r="K10" s="234">
        <f>+K12+K39+K42</f>
        <v>0</v>
      </c>
      <c r="L10" s="234">
        <f>+L12+L39+L42</f>
        <v>0</v>
      </c>
      <c r="M10" s="231">
        <f>+G10+I10-J10</f>
        <v>8789566615</v>
      </c>
      <c r="N10" s="207"/>
      <c r="O10" s="206">
        <f>+O12+O39+O42</f>
        <v>4523270849</v>
      </c>
      <c r="P10" s="206">
        <f>+P12+P39+P42</f>
        <v>2247103937</v>
      </c>
      <c r="Q10" s="206">
        <f>+Q12+Q39+Q42</f>
        <v>2032362070</v>
      </c>
      <c r="R10" s="206">
        <f>+R12+R39+R42</f>
        <v>2032362070</v>
      </c>
      <c r="S10" s="59"/>
      <c r="T10" s="174"/>
      <c r="U10" s="155"/>
      <c r="V10" s="59"/>
      <c r="W10" s="175"/>
      <c r="X10" s="175"/>
    </row>
    <row r="11" spans="1:25" x14ac:dyDescent="0.2">
      <c r="A11" s="95"/>
      <c r="B11" s="95"/>
      <c r="C11" s="95"/>
      <c r="D11" s="95"/>
      <c r="E11" s="95"/>
      <c r="F11" s="233"/>
      <c r="G11" s="234"/>
      <c r="H11" s="205"/>
      <c r="I11" s="208"/>
      <c r="J11" s="208"/>
      <c r="K11" s="208"/>
      <c r="L11" s="208"/>
      <c r="M11" s="234"/>
      <c r="N11" s="208"/>
      <c r="O11" s="208"/>
      <c r="P11" s="208"/>
      <c r="Q11" s="208"/>
      <c r="R11" s="208"/>
    </row>
    <row r="12" spans="1:25" s="157" customFormat="1" ht="24" x14ac:dyDescent="0.2">
      <c r="A12" s="33">
        <v>1</v>
      </c>
      <c r="B12" s="33">
        <v>0</v>
      </c>
      <c r="C12" s="33">
        <v>1</v>
      </c>
      <c r="D12" s="33"/>
      <c r="E12" s="33"/>
      <c r="F12" s="233" t="s">
        <v>22</v>
      </c>
      <c r="G12" s="234">
        <f>+G14+G19+G23++G35+G33</f>
        <v>7086666380</v>
      </c>
      <c r="H12" s="205"/>
      <c r="I12" s="234">
        <f>+I14+I19+I23+I35+I39</f>
        <v>0</v>
      </c>
      <c r="J12" s="234">
        <f>+J14+J19+J23+J35</f>
        <v>0</v>
      </c>
      <c r="K12" s="234">
        <f>+K14+K19+K23++K35+K39+K42</f>
        <v>0</v>
      </c>
      <c r="L12" s="234">
        <f>+L14+L19+L23++L35+L39+L42</f>
        <v>0</v>
      </c>
      <c r="M12" s="234">
        <f>+G12+I12-J12</f>
        <v>7086666380</v>
      </c>
      <c r="N12" s="206"/>
      <c r="O12" s="206">
        <f>+O14+O19+O23++O35</f>
        <v>3798671471</v>
      </c>
      <c r="P12" s="206">
        <f>+P14+P19+P23++P35</f>
        <v>1522504559</v>
      </c>
      <c r="Q12" s="206">
        <f>+Q14+Q19+Q23++Q35</f>
        <v>1522504559</v>
      </c>
      <c r="R12" s="206">
        <f>+R14+R19+R23++R35</f>
        <v>1522504559</v>
      </c>
      <c r="S12" s="59"/>
      <c r="T12" s="59"/>
      <c r="U12" s="59"/>
      <c r="V12" s="59"/>
    </row>
    <row r="13" spans="1:25" s="157" customFormat="1" x14ac:dyDescent="0.2">
      <c r="A13" s="33"/>
      <c r="B13" s="33"/>
      <c r="C13" s="33"/>
      <c r="D13" s="33"/>
      <c r="E13" s="33"/>
      <c r="F13" s="233"/>
      <c r="G13" s="234"/>
      <c r="H13" s="205"/>
      <c r="I13" s="206"/>
      <c r="J13" s="206"/>
      <c r="K13" s="206"/>
      <c r="L13" s="206"/>
      <c r="M13" s="234"/>
      <c r="N13" s="206"/>
      <c r="O13" s="206"/>
      <c r="P13" s="206"/>
      <c r="Q13" s="206"/>
      <c r="R13" s="206"/>
      <c r="S13" s="59"/>
      <c r="T13" s="59"/>
      <c r="U13" s="59"/>
      <c r="V13" s="59"/>
    </row>
    <row r="14" spans="1:25" s="157" customFormat="1" x14ac:dyDescent="0.2">
      <c r="A14" s="33">
        <v>1</v>
      </c>
      <c r="B14" s="33">
        <v>0</v>
      </c>
      <c r="C14" s="33">
        <v>1</v>
      </c>
      <c r="D14" s="33">
        <v>1</v>
      </c>
      <c r="E14" s="33"/>
      <c r="F14" s="233" t="s">
        <v>23</v>
      </c>
      <c r="G14" s="234">
        <f>SUM(G15:G17)</f>
        <v>3347521992</v>
      </c>
      <c r="H14" s="205"/>
      <c r="I14" s="234">
        <f>SUM(I15:I16)</f>
        <v>0</v>
      </c>
      <c r="J14" s="234">
        <f>SUM(J15:J16)</f>
        <v>0</v>
      </c>
      <c r="K14" s="234">
        <f>SUM(K15:K16)</f>
        <v>0</v>
      </c>
      <c r="L14" s="234">
        <f>SUM(L15:L16)</f>
        <v>0</v>
      </c>
      <c r="M14" s="234">
        <f>+G14-I14+J14</f>
        <v>3347521992</v>
      </c>
      <c r="N14" s="206"/>
      <c r="O14" s="206">
        <f>SUM(O15:O17)</f>
        <v>2674017592</v>
      </c>
      <c r="P14" s="206">
        <f>SUM(P15:P17)</f>
        <v>1216320952</v>
      </c>
      <c r="Q14" s="206">
        <f t="shared" ref="Q14:R14" si="0">SUM(Q15:Q17)</f>
        <v>1216320952</v>
      </c>
      <c r="R14" s="206">
        <f t="shared" si="0"/>
        <v>1216320952</v>
      </c>
      <c r="S14" s="59"/>
      <c r="T14" s="59"/>
      <c r="U14" s="59"/>
      <c r="V14" s="59"/>
    </row>
    <row r="15" spans="1:25" x14ac:dyDescent="0.2">
      <c r="A15" s="95">
        <v>1</v>
      </c>
      <c r="B15" s="95">
        <v>0</v>
      </c>
      <c r="C15" s="95">
        <v>1</v>
      </c>
      <c r="D15" s="95">
        <v>1</v>
      </c>
      <c r="E15" s="95">
        <v>1</v>
      </c>
      <c r="F15" s="178" t="s">
        <v>45</v>
      </c>
      <c r="G15" s="235">
        <v>3109932666</v>
      </c>
      <c r="H15" s="210"/>
      <c r="I15" s="208">
        <v>0</v>
      </c>
      <c r="J15" s="208">
        <v>0</v>
      </c>
      <c r="K15" s="208"/>
      <c r="L15" s="208"/>
      <c r="M15" s="235">
        <f>+G15-I15+J15</f>
        <v>3109932666</v>
      </c>
      <c r="N15" s="208"/>
      <c r="O15" s="208">
        <v>2487946132</v>
      </c>
      <c r="P15" s="208">
        <v>1165709253</v>
      </c>
      <c r="Q15" s="208">
        <v>1165709253</v>
      </c>
      <c r="R15" s="208">
        <v>1165709253</v>
      </c>
    </row>
    <row r="16" spans="1:25" x14ac:dyDescent="0.2">
      <c r="A16" s="95">
        <v>1</v>
      </c>
      <c r="B16" s="95">
        <v>0</v>
      </c>
      <c r="C16" s="95">
        <v>1</v>
      </c>
      <c r="D16" s="95">
        <v>1</v>
      </c>
      <c r="E16" s="95">
        <v>2</v>
      </c>
      <c r="F16" s="178" t="s">
        <v>46</v>
      </c>
      <c r="G16" s="235">
        <v>197589326</v>
      </c>
      <c r="H16" s="210"/>
      <c r="I16" s="208"/>
      <c r="J16" s="208"/>
      <c r="K16" s="208"/>
      <c r="L16" s="208"/>
      <c r="M16" s="235">
        <f>+G16-I16+J16</f>
        <v>197589326</v>
      </c>
      <c r="N16" s="208"/>
      <c r="O16" s="236">
        <v>158071460</v>
      </c>
      <c r="P16" s="236">
        <v>34801456</v>
      </c>
      <c r="Q16" s="236">
        <v>34801456</v>
      </c>
      <c r="R16" s="236">
        <v>34801456</v>
      </c>
    </row>
    <row r="17" spans="1:22" ht="23.25" customHeight="1" x14ac:dyDescent="0.2">
      <c r="A17" s="95">
        <v>1</v>
      </c>
      <c r="B17" s="95">
        <v>0</v>
      </c>
      <c r="C17" s="95">
        <v>1</v>
      </c>
      <c r="D17" s="95">
        <v>1</v>
      </c>
      <c r="E17" s="95">
        <v>4</v>
      </c>
      <c r="F17" s="178" t="s">
        <v>102</v>
      </c>
      <c r="G17" s="235">
        <v>40000000</v>
      </c>
      <c r="H17" s="210"/>
      <c r="I17" s="208"/>
      <c r="J17" s="208"/>
      <c r="K17" s="208"/>
      <c r="L17" s="208"/>
      <c r="M17" s="235">
        <f>+G17-I17+J17</f>
        <v>40000000</v>
      </c>
      <c r="N17" s="208"/>
      <c r="O17" s="236">
        <v>28000000</v>
      </c>
      <c r="P17" s="236">
        <v>15810243</v>
      </c>
      <c r="Q17" s="236">
        <v>15810243</v>
      </c>
      <c r="R17" s="236">
        <v>15810243</v>
      </c>
    </row>
    <row r="18" spans="1:22" x14ac:dyDescent="0.2">
      <c r="A18" s="95"/>
      <c r="B18" s="95"/>
      <c r="C18" s="95"/>
      <c r="D18" s="95"/>
      <c r="E18" s="95"/>
      <c r="F18" s="178"/>
      <c r="G18" s="235"/>
      <c r="H18" s="210"/>
      <c r="I18" s="208"/>
      <c r="J18" s="208"/>
      <c r="K18" s="208"/>
      <c r="L18" s="208"/>
      <c r="M18" s="235"/>
      <c r="N18" s="208"/>
      <c r="O18" s="208"/>
      <c r="P18" s="208"/>
      <c r="Q18" s="208"/>
      <c r="R18" s="208"/>
    </row>
    <row r="19" spans="1:22" s="157" customFormat="1" x14ac:dyDescent="0.2">
      <c r="A19" s="33">
        <v>1</v>
      </c>
      <c r="B19" s="33">
        <v>0</v>
      </c>
      <c r="C19" s="33">
        <v>1</v>
      </c>
      <c r="D19" s="33">
        <v>4</v>
      </c>
      <c r="E19" s="33"/>
      <c r="F19" s="233" t="s">
        <v>24</v>
      </c>
      <c r="G19" s="234">
        <f>+G20+G21</f>
        <v>455989144</v>
      </c>
      <c r="H19" s="205"/>
      <c r="I19" s="234">
        <f>+I20+I21</f>
        <v>0</v>
      </c>
      <c r="J19" s="234">
        <f>+J20+J21</f>
        <v>0</v>
      </c>
      <c r="K19" s="234">
        <f>+K20+K21</f>
        <v>0</v>
      </c>
      <c r="L19" s="234">
        <f>+L20+L21</f>
        <v>0</v>
      </c>
      <c r="M19" s="234">
        <f>+G19+I19-J19</f>
        <v>455989144</v>
      </c>
      <c r="N19" s="206"/>
      <c r="O19" s="206">
        <f>SUM(O20:O21)</f>
        <v>364791315</v>
      </c>
      <c r="P19" s="206">
        <f>SUM(P20:P21)</f>
        <v>144138574</v>
      </c>
      <c r="Q19" s="206">
        <f>SUM(Q20:Q21)</f>
        <v>144138574</v>
      </c>
      <c r="R19" s="206">
        <f>SUM(R20:R21)</f>
        <v>144138574</v>
      </c>
      <c r="S19" s="59"/>
      <c r="T19" s="59"/>
      <c r="U19" s="58"/>
      <c r="V19" s="59"/>
    </row>
    <row r="20" spans="1:22" x14ac:dyDescent="0.2">
      <c r="A20" s="95">
        <v>1</v>
      </c>
      <c r="B20" s="95">
        <v>0</v>
      </c>
      <c r="C20" s="95">
        <v>1</v>
      </c>
      <c r="D20" s="95">
        <v>4</v>
      </c>
      <c r="E20" s="95">
        <v>1</v>
      </c>
      <c r="F20" s="178" t="s">
        <v>47</v>
      </c>
      <c r="G20" s="235">
        <v>0</v>
      </c>
      <c r="H20" s="210"/>
      <c r="I20" s="208"/>
      <c r="J20" s="208"/>
      <c r="K20" s="208"/>
      <c r="L20" s="208"/>
      <c r="M20" s="235">
        <f t="shared" ref="M20:M21" si="1">+G20-I20+J20</f>
        <v>0</v>
      </c>
      <c r="N20" s="208"/>
      <c r="O20" s="208">
        <v>0</v>
      </c>
      <c r="P20" s="208">
        <v>0</v>
      </c>
      <c r="Q20" s="208">
        <v>0</v>
      </c>
      <c r="R20" s="208">
        <v>0</v>
      </c>
    </row>
    <row r="21" spans="1:22" x14ac:dyDescent="0.2">
      <c r="A21" s="95">
        <v>1</v>
      </c>
      <c r="B21" s="95">
        <v>0</v>
      </c>
      <c r="C21" s="95">
        <v>1</v>
      </c>
      <c r="D21" s="95">
        <v>4</v>
      </c>
      <c r="E21" s="95">
        <v>2</v>
      </c>
      <c r="F21" s="178" t="s">
        <v>48</v>
      </c>
      <c r="G21" s="235">
        <v>455989144</v>
      </c>
      <c r="H21" s="210"/>
      <c r="I21" s="208"/>
      <c r="J21" s="208"/>
      <c r="K21" s="208"/>
      <c r="L21" s="208"/>
      <c r="M21" s="235">
        <f t="shared" si="1"/>
        <v>455989144</v>
      </c>
      <c r="N21" s="208"/>
      <c r="O21" s="208">
        <v>364791315</v>
      </c>
      <c r="P21" s="208">
        <v>144138574</v>
      </c>
      <c r="Q21" s="208">
        <v>144138574</v>
      </c>
      <c r="R21" s="208">
        <v>144138574</v>
      </c>
    </row>
    <row r="22" spans="1:22" x14ac:dyDescent="0.2">
      <c r="A22" s="95"/>
      <c r="B22" s="95"/>
      <c r="C22" s="95"/>
      <c r="D22" s="95"/>
      <c r="E22" s="95"/>
      <c r="F22" s="178"/>
      <c r="G22" s="235"/>
      <c r="H22" s="210"/>
      <c r="I22" s="208"/>
      <c r="J22" s="208"/>
      <c r="K22" s="208"/>
      <c r="L22" s="208"/>
      <c r="M22" s="235"/>
      <c r="N22" s="208"/>
      <c r="O22" s="208"/>
      <c r="P22" s="208"/>
      <c r="Q22" s="208"/>
      <c r="R22" s="208"/>
    </row>
    <row r="23" spans="1:22" x14ac:dyDescent="0.2">
      <c r="A23" s="95">
        <v>1</v>
      </c>
      <c r="B23" s="95">
        <v>0</v>
      </c>
      <c r="C23" s="95">
        <v>1</v>
      </c>
      <c r="D23" s="95">
        <v>5</v>
      </c>
      <c r="E23" s="95"/>
      <c r="F23" s="233" t="s">
        <v>25</v>
      </c>
      <c r="G23" s="234">
        <f>SUM(G24:G31)</f>
        <v>845577184</v>
      </c>
      <c r="H23" s="205"/>
      <c r="I23" s="234">
        <f>SUM(I24:I31)</f>
        <v>0</v>
      </c>
      <c r="J23" s="234">
        <f>SUM(J24:J31)</f>
        <v>0</v>
      </c>
      <c r="K23" s="234">
        <f>SUM(K24:K31)</f>
        <v>0</v>
      </c>
      <c r="L23" s="234">
        <f>SUM(L24:L31)</f>
        <v>0</v>
      </c>
      <c r="M23" s="234">
        <f>+G23-I23+J23</f>
        <v>845577184</v>
      </c>
      <c r="N23" s="206"/>
      <c r="O23" s="206">
        <f>SUM(O24:O31)</f>
        <v>744862564</v>
      </c>
      <c r="P23" s="206">
        <f>SUM(P24:P31)</f>
        <v>155368955</v>
      </c>
      <c r="Q23" s="206">
        <f>SUM(Q24:Q31)</f>
        <v>155368955</v>
      </c>
      <c r="R23" s="206">
        <f>SUM(R24:R31)</f>
        <v>155368955</v>
      </c>
    </row>
    <row r="24" spans="1:22" ht="24" x14ac:dyDescent="0.2">
      <c r="A24" s="95">
        <v>1</v>
      </c>
      <c r="B24" s="95">
        <v>0</v>
      </c>
      <c r="C24" s="95">
        <v>1</v>
      </c>
      <c r="D24" s="95">
        <v>5</v>
      </c>
      <c r="E24" s="95">
        <v>2</v>
      </c>
      <c r="F24" s="178" t="s">
        <v>49</v>
      </c>
      <c r="G24" s="235">
        <v>103714692</v>
      </c>
      <c r="H24" s="210"/>
      <c r="I24" s="208">
        <v>0</v>
      </c>
      <c r="J24" s="208"/>
      <c r="K24" s="208"/>
      <c r="L24" s="208"/>
      <c r="M24" s="235">
        <f t="shared" ref="M24" si="2">+G24-I24+J24</f>
        <v>103714692</v>
      </c>
      <c r="N24" s="208"/>
      <c r="O24" s="208">
        <v>82971753</v>
      </c>
      <c r="P24" s="208">
        <v>39399975</v>
      </c>
      <c r="Q24" s="208">
        <v>39399975</v>
      </c>
      <c r="R24" s="208">
        <v>39399975</v>
      </c>
    </row>
    <row r="25" spans="1:22" ht="24" x14ac:dyDescent="0.2">
      <c r="A25" s="95">
        <v>1</v>
      </c>
      <c r="B25" s="95">
        <v>0</v>
      </c>
      <c r="C25" s="95">
        <v>1</v>
      </c>
      <c r="D25" s="95">
        <v>5</v>
      </c>
      <c r="E25" s="95">
        <v>5</v>
      </c>
      <c r="F25" s="178" t="s">
        <v>50</v>
      </c>
      <c r="G25" s="235">
        <v>18597345</v>
      </c>
      <c r="H25" s="210"/>
      <c r="I25" s="208"/>
      <c r="J25" s="208"/>
      <c r="K25" s="208"/>
      <c r="L25" s="208"/>
      <c r="M25" s="236">
        <f t="shared" ref="M25:M31" si="3">+G25+I25-J25</f>
        <v>18597345</v>
      </c>
      <c r="N25" s="208"/>
      <c r="O25" s="208">
        <v>18597345</v>
      </c>
      <c r="P25" s="208">
        <v>6648538</v>
      </c>
      <c r="Q25" s="208">
        <v>6648538</v>
      </c>
      <c r="R25" s="208">
        <v>6648538</v>
      </c>
    </row>
    <row r="26" spans="1:22" x14ac:dyDescent="0.2">
      <c r="A26" s="95">
        <v>1</v>
      </c>
      <c r="B26" s="95">
        <v>0</v>
      </c>
      <c r="C26" s="95">
        <v>1</v>
      </c>
      <c r="D26" s="95">
        <v>5</v>
      </c>
      <c r="E26" s="95">
        <v>12</v>
      </c>
      <c r="F26" s="178" t="s">
        <v>51</v>
      </c>
      <c r="G26" s="235">
        <v>8366900</v>
      </c>
      <c r="H26" s="210"/>
      <c r="I26" s="208"/>
      <c r="J26" s="208"/>
      <c r="K26" s="208"/>
      <c r="L26" s="208"/>
      <c r="M26" s="235">
        <f t="shared" si="3"/>
        <v>8366900</v>
      </c>
      <c r="N26" s="208"/>
      <c r="O26" s="208">
        <v>8366900</v>
      </c>
      <c r="P26" s="208">
        <v>3026287</v>
      </c>
      <c r="Q26" s="208">
        <v>3026287</v>
      </c>
      <c r="R26" s="208">
        <v>3026287</v>
      </c>
    </row>
    <row r="27" spans="1:22" x14ac:dyDescent="0.2">
      <c r="A27" s="95">
        <v>1</v>
      </c>
      <c r="B27" s="95">
        <v>0</v>
      </c>
      <c r="C27" s="95">
        <v>1</v>
      </c>
      <c r="D27" s="95">
        <v>5</v>
      </c>
      <c r="E27" s="95">
        <v>13</v>
      </c>
      <c r="F27" s="178" t="s">
        <v>52</v>
      </c>
      <c r="G27" s="235">
        <v>9324000</v>
      </c>
      <c r="H27" s="210"/>
      <c r="I27" s="208"/>
      <c r="J27" s="208"/>
      <c r="K27" s="208"/>
      <c r="L27" s="208"/>
      <c r="M27" s="235">
        <f t="shared" si="3"/>
        <v>9324000</v>
      </c>
      <c r="N27" s="208"/>
      <c r="O27" s="208">
        <v>9324000</v>
      </c>
      <c r="P27" s="208">
        <v>3772959</v>
      </c>
      <c r="Q27" s="208">
        <v>3772959</v>
      </c>
      <c r="R27" s="208">
        <v>3772959</v>
      </c>
    </row>
    <row r="28" spans="1:22" x14ac:dyDescent="0.2">
      <c r="A28" s="95">
        <v>1</v>
      </c>
      <c r="B28" s="95">
        <v>0</v>
      </c>
      <c r="C28" s="95">
        <v>1</v>
      </c>
      <c r="D28" s="95">
        <v>5</v>
      </c>
      <c r="E28" s="95">
        <v>14</v>
      </c>
      <c r="F28" s="178" t="s">
        <v>53</v>
      </c>
      <c r="G28" s="235">
        <v>149751910</v>
      </c>
      <c r="H28" s="210"/>
      <c r="I28" s="208"/>
      <c r="J28" s="208"/>
      <c r="K28" s="208"/>
      <c r="L28" s="208"/>
      <c r="M28" s="235">
        <f t="shared" si="3"/>
        <v>149751910</v>
      </c>
      <c r="N28" s="208"/>
      <c r="O28" s="208">
        <v>134776719</v>
      </c>
      <c r="P28" s="208">
        <v>13708775</v>
      </c>
      <c r="Q28" s="208">
        <v>13708775</v>
      </c>
      <c r="R28" s="208">
        <v>13708775</v>
      </c>
    </row>
    <row r="29" spans="1:22" x14ac:dyDescent="0.2">
      <c r="A29" s="95">
        <v>1</v>
      </c>
      <c r="B29" s="95">
        <v>0</v>
      </c>
      <c r="C29" s="95">
        <v>1</v>
      </c>
      <c r="D29" s="95">
        <v>5</v>
      </c>
      <c r="E29" s="95">
        <v>15</v>
      </c>
      <c r="F29" s="178" t="s">
        <v>54</v>
      </c>
      <c r="G29" s="235">
        <v>155991573</v>
      </c>
      <c r="H29" s="210"/>
      <c r="I29" s="208"/>
      <c r="J29" s="208"/>
      <c r="K29" s="208"/>
      <c r="L29" s="208"/>
      <c r="M29" s="236">
        <f t="shared" si="3"/>
        <v>155991573</v>
      </c>
      <c r="N29" s="208"/>
      <c r="O29" s="208">
        <v>155991573</v>
      </c>
      <c r="P29" s="208">
        <v>53000457</v>
      </c>
      <c r="Q29" s="208">
        <v>53000457</v>
      </c>
      <c r="R29" s="208">
        <v>53000457</v>
      </c>
    </row>
    <row r="30" spans="1:22" x14ac:dyDescent="0.2">
      <c r="A30" s="95">
        <v>1</v>
      </c>
      <c r="B30" s="95">
        <v>0</v>
      </c>
      <c r="C30" s="95">
        <v>1</v>
      </c>
      <c r="D30" s="95">
        <v>5</v>
      </c>
      <c r="E30" s="95">
        <v>16</v>
      </c>
      <c r="F30" s="178" t="s">
        <v>55</v>
      </c>
      <c r="G30" s="235">
        <v>324982450</v>
      </c>
      <c r="H30" s="210"/>
      <c r="I30" s="208"/>
      <c r="J30" s="208"/>
      <c r="K30" s="208"/>
      <c r="L30" s="208"/>
      <c r="M30" s="236">
        <f t="shared" si="3"/>
        <v>324982450</v>
      </c>
      <c r="N30" s="208"/>
      <c r="O30" s="208">
        <v>259985960</v>
      </c>
      <c r="P30" s="208">
        <v>8105577</v>
      </c>
      <c r="Q30" s="208">
        <v>8105577</v>
      </c>
      <c r="R30" s="208">
        <v>8105577</v>
      </c>
    </row>
    <row r="31" spans="1:22" x14ac:dyDescent="0.2">
      <c r="A31" s="95">
        <v>1</v>
      </c>
      <c r="B31" s="95">
        <v>0</v>
      </c>
      <c r="C31" s="95">
        <v>1</v>
      </c>
      <c r="D31" s="95">
        <v>5</v>
      </c>
      <c r="E31" s="95">
        <v>47</v>
      </c>
      <c r="F31" s="178" t="s">
        <v>56</v>
      </c>
      <c r="G31" s="235">
        <v>74848314</v>
      </c>
      <c r="H31" s="210"/>
      <c r="I31" s="208"/>
      <c r="J31" s="208"/>
      <c r="K31" s="208"/>
      <c r="L31" s="208"/>
      <c r="M31" s="235">
        <f t="shared" si="3"/>
        <v>74848314</v>
      </c>
      <c r="N31" s="208"/>
      <c r="O31" s="208">
        <v>74848314</v>
      </c>
      <c r="P31" s="208">
        <v>27706387</v>
      </c>
      <c r="Q31" s="208">
        <v>27706387</v>
      </c>
      <c r="R31" s="208">
        <v>27706387</v>
      </c>
    </row>
    <row r="32" spans="1:22" x14ac:dyDescent="0.2">
      <c r="A32" s="95"/>
      <c r="B32" s="95"/>
      <c r="C32" s="95"/>
      <c r="D32" s="95"/>
      <c r="E32" s="95"/>
      <c r="F32" s="178"/>
      <c r="G32" s="235"/>
      <c r="H32" s="210"/>
      <c r="I32" s="208"/>
      <c r="J32" s="208"/>
      <c r="K32" s="208"/>
      <c r="L32" s="208"/>
      <c r="M32" s="235"/>
      <c r="N32" s="208"/>
      <c r="O32" s="208"/>
      <c r="P32" s="208"/>
      <c r="Q32" s="208"/>
      <c r="R32" s="208"/>
    </row>
    <row r="33" spans="1:22" ht="24" x14ac:dyDescent="0.2">
      <c r="A33" s="95">
        <v>1</v>
      </c>
      <c r="B33" s="95">
        <v>0</v>
      </c>
      <c r="C33" s="95">
        <v>1</v>
      </c>
      <c r="D33" s="95">
        <v>10</v>
      </c>
      <c r="E33" s="95"/>
      <c r="F33" s="31" t="s">
        <v>92</v>
      </c>
      <c r="G33" s="234">
        <v>2422578060</v>
      </c>
      <c r="H33" s="205"/>
      <c r="I33" s="234">
        <v>0</v>
      </c>
      <c r="J33" s="234">
        <v>0</v>
      </c>
      <c r="K33" s="234">
        <v>0</v>
      </c>
      <c r="L33" s="234">
        <v>0</v>
      </c>
      <c r="M33" s="234">
        <f>+G33+I33-J33</f>
        <v>2422578060</v>
      </c>
      <c r="N33" s="206"/>
      <c r="O33" s="206">
        <v>0</v>
      </c>
      <c r="P33" s="206">
        <v>0</v>
      </c>
      <c r="Q33" s="206">
        <v>0</v>
      </c>
      <c r="R33" s="206">
        <v>0</v>
      </c>
      <c r="T33" s="260"/>
      <c r="U33" s="260"/>
      <c r="V33" s="260"/>
    </row>
    <row r="34" spans="1:22" x14ac:dyDescent="0.2">
      <c r="A34" s="95"/>
      <c r="B34" s="95"/>
      <c r="C34" s="95"/>
      <c r="D34" s="95"/>
      <c r="E34" s="95"/>
      <c r="F34" s="178"/>
      <c r="G34" s="235"/>
      <c r="H34" s="210"/>
      <c r="I34" s="208"/>
      <c r="J34" s="208"/>
      <c r="K34" s="208"/>
      <c r="L34" s="208"/>
      <c r="M34" s="235"/>
      <c r="N34" s="208"/>
      <c r="O34" s="208"/>
      <c r="P34" s="208"/>
      <c r="Q34" s="208"/>
      <c r="R34" s="208"/>
    </row>
    <row r="35" spans="1:22" ht="24" x14ac:dyDescent="0.2">
      <c r="A35" s="33">
        <v>1</v>
      </c>
      <c r="B35" s="33">
        <v>0</v>
      </c>
      <c r="C35" s="33">
        <v>1</v>
      </c>
      <c r="D35" s="33">
        <v>9</v>
      </c>
      <c r="E35" s="33"/>
      <c r="F35" s="233" t="s">
        <v>26</v>
      </c>
      <c r="G35" s="234">
        <f>+G36</f>
        <v>15000000</v>
      </c>
      <c r="H35" s="205"/>
      <c r="I35" s="234">
        <v>0</v>
      </c>
      <c r="J35" s="234">
        <f>+J36+J37</f>
        <v>0</v>
      </c>
      <c r="K35" s="234">
        <f>+K36</f>
        <v>0</v>
      </c>
      <c r="L35" s="234">
        <f>+L36</f>
        <v>0</v>
      </c>
      <c r="M35" s="234">
        <f t="shared" ref="M35:M37" si="4">+G35-I35+J35</f>
        <v>15000000</v>
      </c>
      <c r="N35" s="207"/>
      <c r="O35" s="206">
        <f>+O36+O37</f>
        <v>15000000</v>
      </c>
      <c r="P35" s="206">
        <f>+P36+P37</f>
        <v>6676078</v>
      </c>
      <c r="Q35" s="206">
        <f>+Q36+Q37</f>
        <v>6676078</v>
      </c>
      <c r="R35" s="206">
        <f>+R36+R37</f>
        <v>6676078</v>
      </c>
    </row>
    <row r="36" spans="1:22" x14ac:dyDescent="0.2">
      <c r="A36" s="95">
        <v>1</v>
      </c>
      <c r="B36" s="95">
        <v>0</v>
      </c>
      <c r="C36" s="95">
        <v>1</v>
      </c>
      <c r="D36" s="95">
        <v>9</v>
      </c>
      <c r="E36" s="95">
        <v>1</v>
      </c>
      <c r="F36" s="178" t="s">
        <v>57</v>
      </c>
      <c r="G36" s="235">
        <v>15000000</v>
      </c>
      <c r="H36" s="210"/>
      <c r="I36" s="78">
        <v>0</v>
      </c>
      <c r="J36" s="208">
        <v>0</v>
      </c>
      <c r="K36" s="208"/>
      <c r="L36" s="208"/>
      <c r="M36" s="235">
        <f t="shared" si="4"/>
        <v>15000000</v>
      </c>
      <c r="N36" s="208"/>
      <c r="O36" s="236">
        <v>15000000</v>
      </c>
      <c r="P36" s="236">
        <v>6676078</v>
      </c>
      <c r="Q36" s="236">
        <v>6676078</v>
      </c>
      <c r="R36" s="236">
        <v>6676078</v>
      </c>
    </row>
    <row r="37" spans="1:22" x14ac:dyDescent="0.2">
      <c r="A37" s="95">
        <v>1</v>
      </c>
      <c r="B37" s="95">
        <v>0</v>
      </c>
      <c r="C37" s="95">
        <v>1</v>
      </c>
      <c r="D37" s="95">
        <v>9</v>
      </c>
      <c r="E37" s="95">
        <v>3</v>
      </c>
      <c r="F37" s="178" t="s">
        <v>58</v>
      </c>
      <c r="G37" s="235">
        <v>0</v>
      </c>
      <c r="H37" s="210"/>
      <c r="I37" s="150">
        <v>0</v>
      </c>
      <c r="J37" s="208">
        <v>0</v>
      </c>
      <c r="K37" s="208"/>
      <c r="L37" s="208"/>
      <c r="M37" s="235">
        <f t="shared" si="4"/>
        <v>0</v>
      </c>
      <c r="N37" s="208"/>
      <c r="O37" s="236">
        <v>0</v>
      </c>
      <c r="P37" s="236">
        <v>0</v>
      </c>
      <c r="Q37" s="236">
        <v>0</v>
      </c>
      <c r="R37" s="236">
        <v>0</v>
      </c>
    </row>
    <row r="38" spans="1:22" x14ac:dyDescent="0.2">
      <c r="A38" s="95"/>
      <c r="B38" s="95"/>
      <c r="C38" s="95"/>
      <c r="D38" s="95"/>
      <c r="E38" s="95"/>
      <c r="F38" s="178"/>
      <c r="G38" s="235"/>
      <c r="H38" s="210"/>
      <c r="I38" s="208"/>
      <c r="J38" s="208"/>
      <c r="K38" s="208"/>
      <c r="L38" s="208"/>
      <c r="M38" s="235"/>
      <c r="N38" s="208"/>
      <c r="O38" s="208"/>
      <c r="P38" s="208"/>
      <c r="Q38" s="208"/>
      <c r="R38" s="208"/>
    </row>
    <row r="39" spans="1:22" s="157" customFormat="1" x14ac:dyDescent="0.2">
      <c r="A39" s="33">
        <v>1</v>
      </c>
      <c r="B39" s="33">
        <v>0</v>
      </c>
      <c r="C39" s="33">
        <v>2</v>
      </c>
      <c r="D39" s="33"/>
      <c r="E39" s="33"/>
      <c r="F39" s="233" t="s">
        <v>27</v>
      </c>
      <c r="G39" s="234">
        <f>+G40</f>
        <v>363992500</v>
      </c>
      <c r="H39" s="205"/>
      <c r="I39" s="234">
        <f>+I40</f>
        <v>0</v>
      </c>
      <c r="J39" s="234">
        <f t="shared" ref="J39:M39" si="5">+J40</f>
        <v>0</v>
      </c>
      <c r="K39" s="234">
        <f t="shared" si="5"/>
        <v>0</v>
      </c>
      <c r="L39" s="234">
        <f t="shared" si="5"/>
        <v>0</v>
      </c>
      <c r="M39" s="234">
        <f t="shared" si="5"/>
        <v>363992500</v>
      </c>
      <c r="N39" s="206"/>
      <c r="O39" s="206">
        <f>+O40</f>
        <v>314893867</v>
      </c>
      <c r="P39" s="206">
        <f t="shared" ref="P39:R39" si="6">+P40</f>
        <v>314893867</v>
      </c>
      <c r="Q39" s="206">
        <f t="shared" si="6"/>
        <v>100152000</v>
      </c>
      <c r="R39" s="206">
        <f t="shared" si="6"/>
        <v>100152000</v>
      </c>
      <c r="S39" s="58"/>
      <c r="T39" s="59"/>
      <c r="U39" s="58"/>
      <c r="V39" s="59"/>
    </row>
    <row r="40" spans="1:22" x14ac:dyDescent="0.2">
      <c r="A40" s="95">
        <v>1</v>
      </c>
      <c r="B40" s="95">
        <v>0</v>
      </c>
      <c r="C40" s="95">
        <v>2</v>
      </c>
      <c r="D40" s="95">
        <v>14</v>
      </c>
      <c r="E40" s="95"/>
      <c r="F40" s="178" t="s">
        <v>59</v>
      </c>
      <c r="G40" s="235">
        <v>363992500</v>
      </c>
      <c r="H40" s="210"/>
      <c r="I40" s="208">
        <v>0</v>
      </c>
      <c r="J40" s="208">
        <v>0</v>
      </c>
      <c r="K40" s="208">
        <v>0</v>
      </c>
      <c r="L40" s="208"/>
      <c r="M40" s="235">
        <f>+G40+I40-J40-K40+L40</f>
        <v>363992500</v>
      </c>
      <c r="N40" s="208"/>
      <c r="O40" s="236">
        <v>314893867</v>
      </c>
      <c r="P40" s="236">
        <v>314893867</v>
      </c>
      <c r="Q40" s="236">
        <v>100152000</v>
      </c>
      <c r="R40" s="236">
        <v>100152000</v>
      </c>
    </row>
    <row r="41" spans="1:22" x14ac:dyDescent="0.2">
      <c r="A41" s="95"/>
      <c r="B41" s="95"/>
      <c r="C41" s="95"/>
      <c r="D41" s="95"/>
      <c r="E41" s="95"/>
      <c r="F41" s="178"/>
      <c r="G41" s="235"/>
      <c r="H41" s="210"/>
      <c r="I41" s="208"/>
      <c r="J41" s="208"/>
      <c r="K41" s="208"/>
      <c r="L41" s="208"/>
      <c r="M41" s="235"/>
      <c r="N41" s="208"/>
      <c r="O41" s="208"/>
      <c r="P41" s="208"/>
      <c r="Q41" s="208"/>
      <c r="R41" s="208"/>
    </row>
    <row r="42" spans="1:22" s="157" customFormat="1" ht="24" x14ac:dyDescent="0.2">
      <c r="A42" s="33">
        <v>1</v>
      </c>
      <c r="B42" s="33">
        <v>0</v>
      </c>
      <c r="C42" s="33">
        <v>5</v>
      </c>
      <c r="D42" s="33"/>
      <c r="E42" s="33"/>
      <c r="F42" s="233" t="s">
        <v>28</v>
      </c>
      <c r="G42" s="234">
        <f>SUM(G43:G46)</f>
        <v>1338907735</v>
      </c>
      <c r="H42" s="205"/>
      <c r="I42" s="234">
        <f>SUM(I43:I46)</f>
        <v>0</v>
      </c>
      <c r="J42" s="234">
        <f>SUM(J43:J46)</f>
        <v>0</v>
      </c>
      <c r="K42" s="234">
        <f>SUM(K43:K46)</f>
        <v>0</v>
      </c>
      <c r="L42" s="234">
        <f>SUM(L43:L46)</f>
        <v>0</v>
      </c>
      <c r="M42" s="234">
        <f t="shared" ref="M42" si="7">+G42-I42+J42</f>
        <v>1338907735</v>
      </c>
      <c r="N42" s="206"/>
      <c r="O42" s="234">
        <f>SUM(O43:O46)</f>
        <v>409705511</v>
      </c>
      <c r="P42" s="234">
        <f>SUM(P43:P46)</f>
        <v>409705511</v>
      </c>
      <c r="Q42" s="234">
        <f>SUM(Q43:Q46)</f>
        <v>409705511</v>
      </c>
      <c r="R42" s="234">
        <f>SUM(R43:R46)</f>
        <v>409705511</v>
      </c>
      <c r="S42" s="58"/>
      <c r="T42" s="59"/>
      <c r="U42" s="58"/>
      <c r="V42" s="59"/>
    </row>
    <row r="43" spans="1:22" s="157" customFormat="1" ht="24" x14ac:dyDescent="0.2">
      <c r="A43" s="95">
        <v>1</v>
      </c>
      <c r="B43" s="95">
        <v>0</v>
      </c>
      <c r="C43" s="95">
        <v>5</v>
      </c>
      <c r="D43" s="95">
        <v>1</v>
      </c>
      <c r="E43" s="95"/>
      <c r="F43" s="178" t="s">
        <v>29</v>
      </c>
      <c r="G43" s="235">
        <v>572407735</v>
      </c>
      <c r="H43" s="205"/>
      <c r="I43" s="211">
        <v>0</v>
      </c>
      <c r="J43" s="211">
        <v>0</v>
      </c>
      <c r="K43" s="206"/>
      <c r="L43" s="206"/>
      <c r="M43" s="235">
        <f t="shared" ref="M43:M44" si="8">+G43-I43+J43</f>
        <v>572407735</v>
      </c>
      <c r="N43" s="206"/>
      <c r="O43" s="211">
        <v>181549704</v>
      </c>
      <c r="P43" s="211">
        <v>181549704</v>
      </c>
      <c r="Q43" s="211">
        <v>181549704</v>
      </c>
      <c r="R43" s="211">
        <v>181549704</v>
      </c>
      <c r="S43" s="58"/>
      <c r="T43" s="59"/>
      <c r="U43" s="58"/>
      <c r="V43" s="59"/>
    </row>
    <row r="44" spans="1:22" s="157" customFormat="1" ht="24" x14ac:dyDescent="0.2">
      <c r="A44" s="95">
        <v>1</v>
      </c>
      <c r="B44" s="95">
        <v>0</v>
      </c>
      <c r="C44" s="95">
        <v>5</v>
      </c>
      <c r="D44" s="95">
        <v>2</v>
      </c>
      <c r="E44" s="95"/>
      <c r="F44" s="178" t="s">
        <v>30</v>
      </c>
      <c r="G44" s="235">
        <v>586500000</v>
      </c>
      <c r="H44" s="205"/>
      <c r="I44" s="211">
        <v>0</v>
      </c>
      <c r="J44" s="211">
        <v>0</v>
      </c>
      <c r="K44" s="206"/>
      <c r="L44" s="206"/>
      <c r="M44" s="235">
        <f t="shared" si="8"/>
        <v>586500000</v>
      </c>
      <c r="N44" s="206"/>
      <c r="O44" s="211">
        <v>175657047</v>
      </c>
      <c r="P44" s="211">
        <v>175657047</v>
      </c>
      <c r="Q44" s="211">
        <v>175657047</v>
      </c>
      <c r="R44" s="211">
        <v>175657047</v>
      </c>
      <c r="S44" s="58"/>
      <c r="T44" s="59"/>
      <c r="U44" s="58"/>
      <c r="V44" s="59"/>
    </row>
    <row r="45" spans="1:22" x14ac:dyDescent="0.2">
      <c r="A45" s="95">
        <v>1</v>
      </c>
      <c r="B45" s="95">
        <v>0</v>
      </c>
      <c r="C45" s="95">
        <v>5</v>
      </c>
      <c r="D45" s="95">
        <v>6</v>
      </c>
      <c r="E45" s="179"/>
      <c r="F45" s="178" t="s">
        <v>60</v>
      </c>
      <c r="G45" s="235">
        <v>105000000</v>
      </c>
      <c r="H45" s="210"/>
      <c r="I45" s="204"/>
      <c r="J45" s="204"/>
      <c r="K45" s="204"/>
      <c r="L45" s="204"/>
      <c r="M45" s="235">
        <f>+G45+I45-J45</f>
        <v>105000000</v>
      </c>
      <c r="N45" s="204"/>
      <c r="O45" s="211">
        <v>31495681</v>
      </c>
      <c r="P45" s="211">
        <v>31495681</v>
      </c>
      <c r="Q45" s="211">
        <v>31495681</v>
      </c>
      <c r="R45" s="211">
        <v>31495681</v>
      </c>
    </row>
    <row r="46" spans="1:22" x14ac:dyDescent="0.2">
      <c r="A46" s="95">
        <v>1</v>
      </c>
      <c r="B46" s="95">
        <v>0</v>
      </c>
      <c r="C46" s="95">
        <v>5</v>
      </c>
      <c r="D46" s="95">
        <v>7</v>
      </c>
      <c r="E46" s="179"/>
      <c r="F46" s="178" t="s">
        <v>61</v>
      </c>
      <c r="G46" s="235">
        <v>75000000</v>
      </c>
      <c r="H46" s="210"/>
      <c r="I46" s="204"/>
      <c r="J46" s="204"/>
      <c r="K46" s="204"/>
      <c r="L46" s="204"/>
      <c r="M46" s="235">
        <f>+G46+I46-J46</f>
        <v>75000000</v>
      </c>
      <c r="N46" s="204"/>
      <c r="O46" s="211">
        <v>21003079</v>
      </c>
      <c r="P46" s="211">
        <v>21003079</v>
      </c>
      <c r="Q46" s="211">
        <v>21003079</v>
      </c>
      <c r="R46" s="211">
        <v>21003079</v>
      </c>
    </row>
    <row r="47" spans="1:22" x14ac:dyDescent="0.2">
      <c r="A47" s="70"/>
      <c r="B47" s="70"/>
      <c r="C47" s="70"/>
      <c r="D47" s="70"/>
      <c r="E47" s="70"/>
      <c r="F47" s="232"/>
      <c r="G47" s="235"/>
      <c r="H47" s="210"/>
      <c r="I47" s="204"/>
      <c r="J47" s="204"/>
      <c r="K47" s="204"/>
      <c r="L47" s="204"/>
      <c r="M47" s="235"/>
      <c r="N47" s="204"/>
      <c r="O47" s="204"/>
      <c r="P47" s="204"/>
      <c r="Q47" s="204"/>
      <c r="R47" s="204"/>
    </row>
    <row r="48" spans="1:22" s="157" customFormat="1" x14ac:dyDescent="0.2">
      <c r="A48" s="33">
        <v>2</v>
      </c>
      <c r="B48" s="33">
        <v>0</v>
      </c>
      <c r="C48" s="33"/>
      <c r="D48" s="33"/>
      <c r="E48" s="33"/>
      <c r="F48" s="233" t="s">
        <v>31</v>
      </c>
      <c r="G48" s="234">
        <f>+G50+G53</f>
        <v>1741879150</v>
      </c>
      <c r="H48" s="205"/>
      <c r="I48" s="234">
        <f>+I50+I53</f>
        <v>3472680</v>
      </c>
      <c r="J48" s="234">
        <f>+J50+J53</f>
        <v>3472680</v>
      </c>
      <c r="K48" s="234">
        <f>+K50+K53</f>
        <v>0</v>
      </c>
      <c r="L48" s="234">
        <f>+L50+L53</f>
        <v>0</v>
      </c>
      <c r="M48" s="234">
        <f>+G48-I48+J48</f>
        <v>1741879150</v>
      </c>
      <c r="N48" s="206"/>
      <c r="O48" s="206">
        <f>+O50+O53</f>
        <v>1172955176</v>
      </c>
      <c r="P48" s="206">
        <f>+P50+P53</f>
        <v>860562358</v>
      </c>
      <c r="Q48" s="206">
        <f>+Q50+Q53</f>
        <v>330005193</v>
      </c>
      <c r="R48" s="206">
        <f>+R50+R53</f>
        <v>330005193</v>
      </c>
      <c r="S48" s="58"/>
      <c r="T48" s="59"/>
      <c r="U48" s="58"/>
      <c r="V48" s="59"/>
    </row>
    <row r="49" spans="1:22" x14ac:dyDescent="0.2">
      <c r="A49" s="33"/>
      <c r="B49" s="33"/>
      <c r="C49" s="33"/>
      <c r="D49" s="33"/>
      <c r="E49" s="33"/>
      <c r="F49" s="233"/>
      <c r="G49" s="234"/>
      <c r="H49" s="205"/>
      <c r="I49" s="206"/>
      <c r="J49" s="206"/>
      <c r="K49" s="206"/>
      <c r="L49" s="206"/>
      <c r="M49" s="234"/>
      <c r="N49" s="206"/>
      <c r="O49" s="206"/>
      <c r="P49" s="206"/>
      <c r="Q49" s="206"/>
      <c r="R49" s="206"/>
    </row>
    <row r="50" spans="1:22" s="157" customFormat="1" x14ac:dyDescent="0.2">
      <c r="A50" s="33">
        <v>2</v>
      </c>
      <c r="B50" s="33">
        <v>0</v>
      </c>
      <c r="C50" s="33">
        <v>3</v>
      </c>
      <c r="D50" s="33"/>
      <c r="E50" s="33"/>
      <c r="F50" s="233" t="s">
        <v>32</v>
      </c>
      <c r="G50" s="234">
        <f>+G51</f>
        <v>0</v>
      </c>
      <c r="H50" s="205"/>
      <c r="I50" s="206"/>
      <c r="J50" s="206"/>
      <c r="K50" s="206"/>
      <c r="L50" s="206"/>
      <c r="M50" s="234">
        <f>+G50+I50-J50</f>
        <v>0</v>
      </c>
      <c r="N50" s="206"/>
      <c r="O50" s="206">
        <f>+O51</f>
        <v>0</v>
      </c>
      <c r="P50" s="206">
        <f>+P51</f>
        <v>0</v>
      </c>
      <c r="Q50" s="206">
        <f>+Q51</f>
        <v>0</v>
      </c>
      <c r="R50" s="206">
        <f>+R51</f>
        <v>0</v>
      </c>
      <c r="S50" s="58"/>
      <c r="T50" s="59"/>
      <c r="U50" s="58"/>
      <c r="V50" s="59"/>
    </row>
    <row r="51" spans="1:22" x14ac:dyDescent="0.2">
      <c r="A51" s="95">
        <v>2</v>
      </c>
      <c r="B51" s="95">
        <v>0</v>
      </c>
      <c r="C51" s="95">
        <v>3</v>
      </c>
      <c r="D51" s="95">
        <v>50</v>
      </c>
      <c r="E51" s="95"/>
      <c r="F51" s="178" t="s">
        <v>62</v>
      </c>
      <c r="G51" s="235">
        <v>0</v>
      </c>
      <c r="H51" s="210"/>
      <c r="I51" s="208"/>
      <c r="J51" s="208"/>
      <c r="K51" s="208"/>
      <c r="L51" s="208"/>
      <c r="M51" s="236">
        <f>+G51+I51-J51</f>
        <v>0</v>
      </c>
      <c r="N51" s="208"/>
      <c r="O51" s="236">
        <v>0</v>
      </c>
      <c r="P51" s="236">
        <v>0</v>
      </c>
      <c r="Q51" s="236">
        <v>0</v>
      </c>
      <c r="R51" s="236">
        <v>0</v>
      </c>
    </row>
    <row r="52" spans="1:22" x14ac:dyDescent="0.2">
      <c r="A52" s="95"/>
      <c r="B52" s="95"/>
      <c r="C52" s="95"/>
      <c r="D52" s="95"/>
      <c r="E52" s="95"/>
      <c r="F52" s="178"/>
      <c r="G52" s="235"/>
      <c r="H52" s="210"/>
      <c r="I52" s="211"/>
      <c r="J52" s="211" t="s">
        <v>94</v>
      </c>
      <c r="K52" s="211"/>
      <c r="L52" s="211"/>
      <c r="M52" s="235"/>
      <c r="N52" s="211"/>
      <c r="O52" s="211"/>
      <c r="P52" s="211"/>
      <c r="Q52" s="211"/>
      <c r="R52" s="211"/>
    </row>
    <row r="53" spans="1:22" s="157" customFormat="1" x14ac:dyDescent="0.2">
      <c r="A53" s="33">
        <v>2</v>
      </c>
      <c r="B53" s="33">
        <v>0</v>
      </c>
      <c r="C53" s="33">
        <v>4</v>
      </c>
      <c r="D53" s="33"/>
      <c r="E53" s="33"/>
      <c r="F53" s="233" t="s">
        <v>33</v>
      </c>
      <c r="G53" s="234">
        <f>SUM(G55:G69)</f>
        <v>1741879150</v>
      </c>
      <c r="H53" s="205"/>
      <c r="I53" s="234">
        <f>SUM(I55:I69)</f>
        <v>3472680</v>
      </c>
      <c r="J53" s="234">
        <f>SUM(J55:J67)</f>
        <v>3472680</v>
      </c>
      <c r="K53" s="234">
        <f>SUM(K55:K69)</f>
        <v>0</v>
      </c>
      <c r="L53" s="234">
        <f>SUM(L55:L69)</f>
        <v>0</v>
      </c>
      <c r="M53" s="234">
        <f>+G53-I53+J53</f>
        <v>1741879150</v>
      </c>
      <c r="N53" s="206"/>
      <c r="O53" s="237">
        <f>SUM(O55:O69)</f>
        <v>1172955176</v>
      </c>
      <c r="P53" s="237">
        <f>SUM(P55:P69)</f>
        <v>860562358</v>
      </c>
      <c r="Q53" s="237">
        <f>SUM(Q55:Q69)</f>
        <v>330005193</v>
      </c>
      <c r="R53" s="237">
        <f>SUM(R55:R69)</f>
        <v>330005193</v>
      </c>
      <c r="S53" s="58"/>
      <c r="T53" s="59"/>
      <c r="U53" s="58"/>
      <c r="V53" s="59"/>
    </row>
    <row r="54" spans="1:22" s="157" customFormat="1" x14ac:dyDescent="0.2">
      <c r="A54" s="33"/>
      <c r="B54" s="33"/>
      <c r="C54" s="33"/>
      <c r="D54" s="33"/>
      <c r="E54" s="33"/>
      <c r="F54" s="233"/>
      <c r="G54" s="234"/>
      <c r="H54" s="205"/>
      <c r="I54" s="206"/>
      <c r="J54" s="206"/>
      <c r="K54" s="206"/>
      <c r="L54" s="206"/>
      <c r="M54" s="234"/>
      <c r="N54" s="206"/>
      <c r="O54" s="206"/>
      <c r="P54" s="206"/>
      <c r="Q54" s="206"/>
      <c r="R54" s="206"/>
      <c r="S54" s="58"/>
      <c r="T54" s="59"/>
      <c r="U54" s="58"/>
      <c r="V54" s="59"/>
    </row>
    <row r="55" spans="1:22" s="157" customFormat="1" ht="15" customHeight="1" x14ac:dyDescent="0.2">
      <c r="A55" s="95">
        <v>2</v>
      </c>
      <c r="B55" s="95">
        <v>0</v>
      </c>
      <c r="C55" s="95">
        <v>4</v>
      </c>
      <c r="D55" s="95">
        <v>1</v>
      </c>
      <c r="E55" s="33"/>
      <c r="F55" s="22" t="s">
        <v>77</v>
      </c>
      <c r="G55" s="235">
        <v>5000000</v>
      </c>
      <c r="H55" s="210"/>
      <c r="I55" s="211"/>
      <c r="J55" s="211"/>
      <c r="K55" s="206"/>
      <c r="L55" s="206"/>
      <c r="M55" s="235">
        <f t="shared" ref="M55:M67" si="9">+G55-I55+J55</f>
        <v>5000000</v>
      </c>
      <c r="N55" s="206"/>
      <c r="O55" s="236"/>
      <c r="P55" s="236"/>
      <c r="Q55" s="236"/>
      <c r="R55" s="236"/>
      <c r="S55" s="58"/>
      <c r="T55" s="59"/>
      <c r="U55" s="58"/>
      <c r="V55" s="59"/>
    </row>
    <row r="56" spans="1:22" s="157" customFormat="1" ht="15" customHeight="1" x14ac:dyDescent="0.2">
      <c r="A56" s="95">
        <v>2</v>
      </c>
      <c r="B56" s="95">
        <v>0</v>
      </c>
      <c r="C56" s="95">
        <v>4</v>
      </c>
      <c r="D56" s="95">
        <v>2</v>
      </c>
      <c r="E56" s="33"/>
      <c r="F56" s="22" t="s">
        <v>93</v>
      </c>
      <c r="G56" s="235">
        <v>20000000</v>
      </c>
      <c r="H56" s="210"/>
      <c r="I56" s="211"/>
      <c r="J56" s="211"/>
      <c r="K56" s="206"/>
      <c r="L56" s="206"/>
      <c r="M56" s="235">
        <f t="shared" si="9"/>
        <v>20000000</v>
      </c>
      <c r="N56" s="206"/>
      <c r="O56" s="236">
        <v>816000</v>
      </c>
      <c r="P56" s="236">
        <v>816000</v>
      </c>
      <c r="Q56" s="236"/>
      <c r="R56" s="236"/>
      <c r="S56" s="58"/>
      <c r="T56" s="59"/>
      <c r="U56" s="58"/>
      <c r="V56" s="59"/>
    </row>
    <row r="57" spans="1:22" s="157" customFormat="1" ht="15" customHeight="1" x14ac:dyDescent="0.2">
      <c r="A57" s="95">
        <v>2</v>
      </c>
      <c r="B57" s="95">
        <v>0</v>
      </c>
      <c r="C57" s="95">
        <v>4</v>
      </c>
      <c r="D57" s="95">
        <v>4</v>
      </c>
      <c r="E57" s="33"/>
      <c r="F57" s="178" t="s">
        <v>34</v>
      </c>
      <c r="G57" s="235">
        <v>114000000</v>
      </c>
      <c r="H57" s="210"/>
      <c r="I57" s="211"/>
      <c r="J57" s="211"/>
      <c r="K57" s="206"/>
      <c r="L57" s="206"/>
      <c r="M57" s="235">
        <f t="shared" si="9"/>
        <v>114000000</v>
      </c>
      <c r="N57" s="206"/>
      <c r="O57" s="236">
        <v>85935148</v>
      </c>
      <c r="P57" s="236">
        <v>85935148</v>
      </c>
      <c r="Q57" s="236">
        <v>13771304</v>
      </c>
      <c r="R57" s="236">
        <v>13771304</v>
      </c>
      <c r="S57" s="58"/>
      <c r="T57" s="59"/>
      <c r="U57" s="58"/>
      <c r="V57" s="59"/>
    </row>
    <row r="58" spans="1:22" s="157" customFormat="1" ht="15" customHeight="1" x14ac:dyDescent="0.2">
      <c r="A58" s="95">
        <v>2</v>
      </c>
      <c r="B58" s="95">
        <v>0</v>
      </c>
      <c r="C58" s="95">
        <v>4</v>
      </c>
      <c r="D58" s="95">
        <v>5</v>
      </c>
      <c r="E58" s="33"/>
      <c r="F58" s="178" t="s">
        <v>35</v>
      </c>
      <c r="G58" s="235">
        <v>669879150</v>
      </c>
      <c r="H58" s="210"/>
      <c r="I58" s="211"/>
      <c r="J58" s="211">
        <v>1400000</v>
      </c>
      <c r="K58" s="206"/>
      <c r="L58" s="206"/>
      <c r="M58" s="235">
        <f t="shared" si="9"/>
        <v>671279150</v>
      </c>
      <c r="N58" s="206"/>
      <c r="O58" s="236">
        <v>528968622</v>
      </c>
      <c r="P58" s="236">
        <v>392466227</v>
      </c>
      <c r="Q58" s="236">
        <v>161966865</v>
      </c>
      <c r="R58" s="236">
        <v>161966865</v>
      </c>
      <c r="S58" s="58"/>
      <c r="T58" s="59"/>
      <c r="U58" s="58"/>
      <c r="V58" s="59"/>
    </row>
    <row r="59" spans="1:22" s="157" customFormat="1" ht="15" customHeight="1" x14ac:dyDescent="0.2">
      <c r="A59" s="95">
        <v>2</v>
      </c>
      <c r="B59" s="95">
        <v>0</v>
      </c>
      <c r="C59" s="95">
        <v>4</v>
      </c>
      <c r="D59" s="95">
        <v>6</v>
      </c>
      <c r="E59" s="33"/>
      <c r="F59" s="178" t="s">
        <v>36</v>
      </c>
      <c r="G59" s="235">
        <v>105000000</v>
      </c>
      <c r="H59" s="210"/>
      <c r="I59" s="211">
        <v>600000</v>
      </c>
      <c r="J59" s="211">
        <v>0</v>
      </c>
      <c r="K59" s="206"/>
      <c r="L59" s="206"/>
      <c r="M59" s="235">
        <f t="shared" si="9"/>
        <v>104400000</v>
      </c>
      <c r="N59" s="236"/>
      <c r="O59" s="236">
        <v>55288300</v>
      </c>
      <c r="P59" s="236">
        <v>55288300</v>
      </c>
      <c r="Q59" s="236">
        <v>7255100</v>
      </c>
      <c r="R59" s="236">
        <v>7255100</v>
      </c>
      <c r="S59" s="58"/>
      <c r="T59" s="59"/>
      <c r="U59" s="62"/>
      <c r="V59" s="59"/>
    </row>
    <row r="60" spans="1:22" s="157" customFormat="1" ht="15" customHeight="1" x14ac:dyDescent="0.2">
      <c r="A60" s="95">
        <v>2</v>
      </c>
      <c r="B60" s="95">
        <v>0</v>
      </c>
      <c r="C60" s="95">
        <v>4</v>
      </c>
      <c r="D60" s="95">
        <v>7</v>
      </c>
      <c r="E60" s="33"/>
      <c r="F60" s="178" t="s">
        <v>37</v>
      </c>
      <c r="G60" s="235">
        <v>18000000</v>
      </c>
      <c r="H60" s="210"/>
      <c r="I60" s="211"/>
      <c r="J60" s="206"/>
      <c r="K60" s="206"/>
      <c r="L60" s="206"/>
      <c r="M60" s="235">
        <f t="shared" si="9"/>
        <v>18000000</v>
      </c>
      <c r="N60" s="206"/>
      <c r="O60" s="211">
        <v>0</v>
      </c>
      <c r="P60" s="211"/>
      <c r="Q60" s="211"/>
      <c r="R60" s="211"/>
      <c r="S60" s="58"/>
      <c r="T60" s="59"/>
      <c r="U60" s="259"/>
      <c r="V60" s="59"/>
    </row>
    <row r="61" spans="1:22" s="157" customFormat="1" ht="15" customHeight="1" x14ac:dyDescent="0.2">
      <c r="A61" s="95">
        <v>2</v>
      </c>
      <c r="B61" s="95">
        <v>0</v>
      </c>
      <c r="C61" s="95">
        <v>4</v>
      </c>
      <c r="D61" s="95">
        <v>8</v>
      </c>
      <c r="E61" s="33"/>
      <c r="F61" s="178" t="s">
        <v>38</v>
      </c>
      <c r="G61" s="235">
        <v>225000000</v>
      </c>
      <c r="H61" s="210"/>
      <c r="I61" s="211"/>
      <c r="J61" s="211"/>
      <c r="K61" s="206"/>
      <c r="L61" s="206"/>
      <c r="M61" s="235">
        <f t="shared" si="9"/>
        <v>225000000</v>
      </c>
      <c r="N61" s="206"/>
      <c r="O61" s="211">
        <v>160000000</v>
      </c>
      <c r="P61" s="211">
        <v>72061022</v>
      </c>
      <c r="Q61" s="211">
        <v>71881145</v>
      </c>
      <c r="R61" s="211">
        <v>71881145</v>
      </c>
      <c r="S61" s="58"/>
      <c r="T61" s="37" t="s">
        <v>94</v>
      </c>
      <c r="U61" s="62"/>
      <c r="V61" s="59"/>
    </row>
    <row r="62" spans="1:22" s="157" customFormat="1" ht="15" customHeight="1" x14ac:dyDescent="0.2">
      <c r="A62" s="95">
        <v>2</v>
      </c>
      <c r="B62" s="95">
        <v>0</v>
      </c>
      <c r="C62" s="95">
        <v>4</v>
      </c>
      <c r="D62" s="95">
        <v>9</v>
      </c>
      <c r="E62" s="33"/>
      <c r="F62" s="178" t="s">
        <v>39</v>
      </c>
      <c r="G62" s="235">
        <v>80000000</v>
      </c>
      <c r="H62" s="210"/>
      <c r="I62" s="206"/>
      <c r="J62" s="206"/>
      <c r="K62" s="206"/>
      <c r="L62" s="206"/>
      <c r="M62" s="235">
        <f t="shared" si="9"/>
        <v>80000000</v>
      </c>
      <c r="N62" s="206"/>
      <c r="O62" s="211">
        <v>13524607</v>
      </c>
      <c r="P62" s="211">
        <v>1055829</v>
      </c>
      <c r="Q62" s="211">
        <v>1055829</v>
      </c>
      <c r="R62" s="211">
        <v>1055829</v>
      </c>
      <c r="S62" s="58"/>
      <c r="T62" s="59"/>
      <c r="U62" s="58"/>
      <c r="V62" s="59"/>
    </row>
    <row r="63" spans="1:22" s="157" customFormat="1" ht="15" customHeight="1" x14ac:dyDescent="0.2">
      <c r="A63" s="95">
        <v>2</v>
      </c>
      <c r="B63" s="95">
        <v>0</v>
      </c>
      <c r="C63" s="95">
        <v>4</v>
      </c>
      <c r="D63" s="95">
        <v>11</v>
      </c>
      <c r="E63" s="33"/>
      <c r="F63" s="178" t="s">
        <v>40</v>
      </c>
      <c r="G63" s="235">
        <v>310000000</v>
      </c>
      <c r="H63" s="210"/>
      <c r="I63" s="211"/>
      <c r="J63" s="211"/>
      <c r="K63" s="206"/>
      <c r="L63" s="206"/>
      <c r="M63" s="235">
        <f t="shared" si="9"/>
        <v>310000000</v>
      </c>
      <c r="N63" s="206"/>
      <c r="O63" s="236">
        <v>220548810</v>
      </c>
      <c r="P63" s="236">
        <v>220548810</v>
      </c>
      <c r="Q63" s="236">
        <v>67071245</v>
      </c>
      <c r="R63" s="236">
        <v>67071245</v>
      </c>
      <c r="S63" s="59"/>
      <c r="T63" s="59"/>
      <c r="U63" s="58"/>
      <c r="V63" s="59"/>
    </row>
    <row r="64" spans="1:22" ht="15" customHeight="1" x14ac:dyDescent="0.2">
      <c r="A64" s="95">
        <v>2</v>
      </c>
      <c r="B64" s="95">
        <v>0</v>
      </c>
      <c r="C64" s="95">
        <v>4</v>
      </c>
      <c r="D64" s="95">
        <v>14</v>
      </c>
      <c r="E64" s="95"/>
      <c r="F64" s="178" t="s">
        <v>80</v>
      </c>
      <c r="G64" s="235">
        <v>18000000</v>
      </c>
      <c r="H64" s="210"/>
      <c r="I64" s="206"/>
      <c r="J64" s="211">
        <v>2072680</v>
      </c>
      <c r="K64" s="206"/>
      <c r="L64" s="206"/>
      <c r="M64" s="235">
        <f t="shared" si="9"/>
        <v>20072680</v>
      </c>
      <c r="N64" s="206"/>
      <c r="O64" s="236">
        <v>15646120</v>
      </c>
      <c r="P64" s="236">
        <v>15646120</v>
      </c>
      <c r="Q64" s="236">
        <v>4405023</v>
      </c>
      <c r="R64" s="236">
        <v>4405023</v>
      </c>
    </row>
    <row r="65" spans="1:22" s="157" customFormat="1" ht="15" customHeight="1" x14ac:dyDescent="0.2">
      <c r="A65" s="95">
        <v>2</v>
      </c>
      <c r="B65" s="95">
        <v>0</v>
      </c>
      <c r="C65" s="95">
        <v>4</v>
      </c>
      <c r="D65" s="95">
        <v>21</v>
      </c>
      <c r="E65" s="33"/>
      <c r="F65" s="180" t="s">
        <v>63</v>
      </c>
      <c r="G65" s="235">
        <v>164000000</v>
      </c>
      <c r="H65" s="210"/>
      <c r="I65" s="206"/>
      <c r="J65" s="206"/>
      <c r="K65" s="206"/>
      <c r="L65" s="206"/>
      <c r="M65" s="235">
        <f t="shared" si="9"/>
        <v>164000000</v>
      </c>
      <c r="N65" s="206"/>
      <c r="O65" s="236">
        <v>91523769</v>
      </c>
      <c r="P65" s="236">
        <v>16041102</v>
      </c>
      <c r="Q65" s="236">
        <v>1910282</v>
      </c>
      <c r="R65" s="236">
        <v>1910282</v>
      </c>
      <c r="S65" s="59"/>
      <c r="T65" s="59"/>
      <c r="U65" s="58"/>
      <c r="V65" s="59"/>
    </row>
    <row r="66" spans="1:22" s="157" customFormat="1" ht="15" customHeight="1" x14ac:dyDescent="0.2">
      <c r="A66" s="95">
        <v>2</v>
      </c>
      <c r="B66" s="95">
        <v>0</v>
      </c>
      <c r="C66" s="95">
        <v>4</v>
      </c>
      <c r="D66" s="95">
        <v>40</v>
      </c>
      <c r="E66" s="33"/>
      <c r="F66" s="178" t="s">
        <v>43</v>
      </c>
      <c r="G66" s="235">
        <v>3000000</v>
      </c>
      <c r="H66" s="210"/>
      <c r="I66" s="206"/>
      <c r="J66" s="206"/>
      <c r="K66" s="206"/>
      <c r="L66" s="206"/>
      <c r="M66" s="235">
        <f t="shared" si="9"/>
        <v>3000000</v>
      </c>
      <c r="N66" s="207"/>
      <c r="O66" s="236">
        <v>301800</v>
      </c>
      <c r="P66" s="236">
        <v>301800</v>
      </c>
      <c r="Q66" s="236">
        <v>301800</v>
      </c>
      <c r="R66" s="236">
        <v>301800</v>
      </c>
      <c r="S66" s="59"/>
      <c r="T66" s="59"/>
      <c r="U66" s="58"/>
      <c r="V66" s="59"/>
    </row>
    <row r="67" spans="1:22" s="157" customFormat="1" ht="15" customHeight="1" x14ac:dyDescent="0.2">
      <c r="A67" s="95">
        <v>2</v>
      </c>
      <c r="B67" s="95">
        <v>0</v>
      </c>
      <c r="C67" s="95">
        <v>4</v>
      </c>
      <c r="D67" s="95">
        <v>41</v>
      </c>
      <c r="E67" s="33"/>
      <c r="F67" s="178" t="s">
        <v>99</v>
      </c>
      <c r="G67" s="235">
        <v>10000000</v>
      </c>
      <c r="H67" s="210"/>
      <c r="I67" s="211">
        <v>2872680</v>
      </c>
      <c r="J67" s="206"/>
      <c r="K67" s="206"/>
      <c r="L67" s="206"/>
      <c r="M67" s="284">
        <f t="shared" si="9"/>
        <v>7127320</v>
      </c>
      <c r="N67" s="207"/>
      <c r="O67" s="236">
        <v>402000</v>
      </c>
      <c r="P67" s="236">
        <v>402000</v>
      </c>
      <c r="Q67" s="236">
        <v>386600</v>
      </c>
      <c r="R67" s="236">
        <v>386600</v>
      </c>
      <c r="S67" s="59"/>
      <c r="T67" s="59"/>
      <c r="U67" s="58"/>
      <c r="V67" s="59"/>
    </row>
    <row r="68" spans="1:22" s="157" customFormat="1" ht="15" customHeight="1" x14ac:dyDescent="0.2">
      <c r="A68" s="95"/>
      <c r="B68" s="95"/>
      <c r="C68" s="95"/>
      <c r="D68" s="95"/>
      <c r="E68" s="33"/>
      <c r="F68" s="178"/>
      <c r="G68" s="235"/>
      <c r="H68" s="210"/>
      <c r="I68" s="206"/>
      <c r="J68" s="206"/>
      <c r="K68" s="206"/>
      <c r="L68" s="206"/>
      <c r="M68" s="284"/>
      <c r="N68" s="207"/>
      <c r="O68" s="236"/>
      <c r="P68" s="236"/>
      <c r="Q68" s="236"/>
      <c r="R68" s="236"/>
      <c r="S68" s="59"/>
      <c r="T68" s="59"/>
      <c r="U68" s="58"/>
      <c r="V68" s="59"/>
    </row>
    <row r="69" spans="1:22" ht="15" customHeight="1" thickBot="1" x14ac:dyDescent="0.25">
      <c r="A69" s="181"/>
      <c r="B69" s="181"/>
      <c r="C69" s="181"/>
      <c r="D69" s="181"/>
      <c r="E69" s="181"/>
      <c r="F69" s="182"/>
      <c r="G69" s="238"/>
      <c r="H69" s="210"/>
      <c r="I69" s="239"/>
      <c r="J69" s="239"/>
      <c r="K69" s="239"/>
      <c r="L69" s="239"/>
      <c r="M69" s="257">
        <f t="shared" ref="M69" si="10">+G69+I69-J69</f>
        <v>0</v>
      </c>
      <c r="N69" s="208"/>
      <c r="O69" s="236"/>
      <c r="P69" s="236"/>
      <c r="Q69" s="236"/>
      <c r="R69" s="236"/>
    </row>
    <row r="70" spans="1:22" ht="6" customHeight="1" thickBot="1" x14ac:dyDescent="0.25">
      <c r="A70" s="240"/>
      <c r="B70" s="72"/>
      <c r="C70" s="72"/>
      <c r="D70" s="72"/>
      <c r="E70" s="72"/>
      <c r="F70" s="72"/>
      <c r="G70" s="241"/>
      <c r="H70" s="221"/>
      <c r="I70" s="191"/>
      <c r="J70" s="191"/>
      <c r="K70" s="191"/>
      <c r="L70" s="191"/>
      <c r="M70" s="222"/>
      <c r="N70" s="222"/>
      <c r="O70" s="242"/>
      <c r="P70" s="243"/>
      <c r="Q70" s="243"/>
      <c r="R70" s="244"/>
    </row>
    <row r="71" spans="1:22" x14ac:dyDescent="0.2">
      <c r="A71" s="107"/>
      <c r="B71" s="73"/>
      <c r="C71" s="73"/>
      <c r="D71" s="73"/>
      <c r="E71" s="73"/>
      <c r="F71" s="73"/>
      <c r="G71" s="245"/>
      <c r="H71" s="216"/>
      <c r="I71" s="217"/>
      <c r="J71" s="217"/>
      <c r="K71" s="217"/>
      <c r="L71" s="217"/>
      <c r="M71" s="218"/>
      <c r="N71" s="218"/>
      <c r="O71" s="217"/>
      <c r="P71" s="217"/>
      <c r="Q71" s="217"/>
      <c r="R71" s="246"/>
    </row>
    <row r="72" spans="1:22" ht="26.25" customHeight="1" x14ac:dyDescent="0.2">
      <c r="A72" s="114"/>
      <c r="B72" s="72"/>
      <c r="C72" s="72"/>
      <c r="D72" s="72"/>
      <c r="E72" s="72"/>
      <c r="F72" s="72"/>
      <c r="G72" s="247"/>
      <c r="H72" s="221"/>
      <c r="I72" s="191"/>
      <c r="J72" s="191"/>
      <c r="K72" s="191"/>
      <c r="L72" s="191"/>
      <c r="M72" s="222"/>
      <c r="N72" s="222"/>
      <c r="O72" s="191"/>
      <c r="P72" s="191"/>
      <c r="Q72" s="191"/>
      <c r="R72" s="248"/>
    </row>
    <row r="73" spans="1:22" ht="19.5" customHeight="1" x14ac:dyDescent="0.2">
      <c r="A73" s="114"/>
      <c r="B73" s="72"/>
      <c r="C73" s="72"/>
      <c r="D73" s="72"/>
      <c r="E73" s="72"/>
      <c r="F73" s="72"/>
      <c r="G73" s="247"/>
      <c r="H73" s="221"/>
      <c r="I73" s="191"/>
      <c r="J73" s="191"/>
      <c r="K73" s="191"/>
      <c r="L73" s="191"/>
      <c r="M73" s="222"/>
      <c r="N73" s="222"/>
      <c r="O73" s="191"/>
      <c r="P73" s="191"/>
      <c r="Q73" s="191"/>
      <c r="R73" s="248"/>
    </row>
    <row r="74" spans="1:22" x14ac:dyDescent="0.2">
      <c r="A74" s="116"/>
      <c r="B74" s="72"/>
      <c r="C74" s="72"/>
      <c r="D74" s="72"/>
      <c r="E74" s="117" t="str">
        <f>+'REC20'!E87</f>
        <v xml:space="preserve">VICTORIA AMALIA JATTIN MARTINEZ </v>
      </c>
      <c r="F74" s="117"/>
      <c r="G74" s="247"/>
      <c r="H74" s="221"/>
      <c r="I74" s="191"/>
      <c r="J74" s="191"/>
      <c r="K74" s="191"/>
      <c r="L74" s="191"/>
      <c r="M74" s="117" t="s">
        <v>82</v>
      </c>
      <c r="N74" s="222"/>
      <c r="O74" s="191"/>
      <c r="P74" s="249"/>
      <c r="Q74" s="191"/>
      <c r="R74" s="248"/>
    </row>
    <row r="75" spans="1:22" x14ac:dyDescent="0.2">
      <c r="A75" s="114"/>
      <c r="B75" s="72"/>
      <c r="C75" s="72"/>
      <c r="D75" s="72"/>
      <c r="E75" s="106" t="s">
        <v>97</v>
      </c>
      <c r="F75" s="106"/>
      <c r="G75" s="247"/>
      <c r="H75" s="221"/>
      <c r="I75" s="191"/>
      <c r="J75" s="191"/>
      <c r="K75" s="191"/>
      <c r="L75" s="191"/>
      <c r="M75" s="106" t="s">
        <v>83</v>
      </c>
      <c r="N75" s="222"/>
      <c r="O75" s="191"/>
      <c r="P75" s="222"/>
      <c r="Q75" s="191"/>
      <c r="R75" s="248"/>
    </row>
    <row r="76" spans="1:22" ht="12.75" thickBot="1" x14ac:dyDescent="0.25">
      <c r="A76" s="119"/>
      <c r="B76" s="74"/>
      <c r="C76" s="74"/>
      <c r="D76" s="74"/>
      <c r="E76" s="74"/>
      <c r="F76" s="123"/>
      <c r="G76" s="250"/>
      <c r="H76" s="223"/>
      <c r="I76" s="224"/>
      <c r="J76" s="224"/>
      <c r="K76" s="224"/>
      <c r="L76" s="224"/>
      <c r="M76" s="123" t="s">
        <v>84</v>
      </c>
      <c r="N76" s="225"/>
      <c r="O76" s="224"/>
      <c r="P76" s="224"/>
      <c r="Q76" s="224"/>
      <c r="R76" s="251"/>
    </row>
  </sheetData>
  <mergeCells count="13"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12" type="noConversion"/>
  <printOptions horizontalCentered="1" verticalCentered="1"/>
  <pageMargins left="0.23622047244094491" right="0.19685039370078741" top="0.59055118110236227" bottom="0.78740157480314965" header="0.15748031496062992" footer="0.27559055118110237"/>
  <pageSetup paperSize="14" scale="70" orientation="landscape" r:id="rId1"/>
  <headerFooter alignWithMargins="0">
    <oddFooter>&amp;R
HOJA &amp;PDE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Y92"/>
  <sheetViews>
    <sheetView tabSelected="1" topLeftCell="H1" workbookViewId="0">
      <selection activeCell="T20" sqref="T20"/>
    </sheetView>
  </sheetViews>
  <sheetFormatPr baseColWidth="10" defaultColWidth="11.5703125" defaultRowHeight="12" x14ac:dyDescent="0.2"/>
  <cols>
    <col min="1" max="1" width="7.28515625" style="75" customWidth="1"/>
    <col min="2" max="2" width="5" style="75" customWidth="1"/>
    <col min="3" max="3" width="4.85546875" style="75" bestFit="1" customWidth="1"/>
    <col min="4" max="4" width="4.28515625" style="75" customWidth="1"/>
    <col min="5" max="5" width="5.28515625" style="75" customWidth="1"/>
    <col min="6" max="6" width="45.5703125" style="75" customWidth="1"/>
    <col min="7" max="7" width="15" style="76" customWidth="1"/>
    <col min="8" max="8" width="1.7109375" style="77" customWidth="1"/>
    <col min="9" max="9" width="13.42578125" style="78" customWidth="1"/>
    <col min="10" max="10" width="13.140625" style="78" customWidth="1"/>
    <col min="11" max="11" width="15.7109375" style="78" customWidth="1"/>
    <col min="12" max="12" width="13.28515625" style="78" customWidth="1"/>
    <col min="13" max="13" width="13.85546875" style="78" customWidth="1"/>
    <col min="14" max="14" width="1.7109375" style="80" customWidth="1"/>
    <col min="15" max="15" width="15.28515625" style="78" customWidth="1"/>
    <col min="16" max="16" width="15.140625" style="78" customWidth="1"/>
    <col min="17" max="17" width="14.140625" style="78" customWidth="1"/>
    <col min="18" max="18" width="14.5703125" style="78" customWidth="1"/>
    <col min="19" max="19" width="1.7109375" style="82" customWidth="1"/>
    <col min="20" max="20" width="16.140625" style="82" customWidth="1"/>
    <col min="21" max="21" width="14.5703125" style="82" customWidth="1"/>
    <col min="22" max="22" width="16.140625" style="82" customWidth="1"/>
    <col min="23" max="23" width="13.140625" style="75" customWidth="1"/>
    <col min="24" max="24" width="13.140625" style="75" bestFit="1" customWidth="1"/>
    <col min="25" max="25" width="18.85546875" style="271" customWidth="1"/>
    <col min="26" max="16384" width="11.5703125" style="75"/>
  </cols>
  <sheetData>
    <row r="1" spans="1:25" x14ac:dyDescent="0.2">
      <c r="A1" s="327" t="s">
        <v>0</v>
      </c>
      <c r="B1" s="327"/>
      <c r="C1" s="327"/>
      <c r="D1" s="327"/>
      <c r="E1" s="327"/>
      <c r="F1" s="327"/>
      <c r="G1" s="327"/>
      <c r="H1" s="327"/>
      <c r="I1" s="327"/>
      <c r="J1" s="327"/>
      <c r="K1" s="327"/>
      <c r="L1" s="327"/>
      <c r="M1" s="327"/>
      <c r="N1" s="327"/>
      <c r="O1" s="327"/>
      <c r="P1" s="327"/>
      <c r="Q1" s="327"/>
      <c r="R1" s="327"/>
      <c r="S1" s="327"/>
      <c r="T1" s="327"/>
      <c r="U1" s="327"/>
      <c r="V1" s="327"/>
      <c r="W1" s="327"/>
    </row>
    <row r="2" spans="1:25" x14ac:dyDescent="0.2">
      <c r="A2" s="327" t="s">
        <v>1</v>
      </c>
      <c r="B2" s="327"/>
      <c r="C2" s="327"/>
      <c r="D2" s="327"/>
      <c r="E2" s="327"/>
      <c r="F2" s="327"/>
      <c r="G2" s="327"/>
      <c r="H2" s="327"/>
      <c r="I2" s="327"/>
      <c r="J2" s="327"/>
      <c r="K2" s="327"/>
      <c r="L2" s="327"/>
      <c r="M2" s="327"/>
      <c r="N2" s="327"/>
      <c r="O2" s="327"/>
      <c r="P2" s="327"/>
      <c r="Q2" s="327"/>
      <c r="R2" s="327"/>
      <c r="S2" s="327"/>
      <c r="T2" s="327"/>
      <c r="U2" s="327"/>
      <c r="V2" s="327"/>
      <c r="W2" s="327"/>
    </row>
    <row r="3" spans="1:25" x14ac:dyDescent="0.2">
      <c r="A3" s="327" t="s">
        <v>66</v>
      </c>
      <c r="B3" s="327"/>
      <c r="C3" s="327"/>
      <c r="D3" s="327"/>
      <c r="E3" s="327"/>
      <c r="F3" s="327"/>
      <c r="G3" s="327"/>
      <c r="H3" s="327"/>
      <c r="I3" s="327"/>
      <c r="J3" s="327"/>
      <c r="K3" s="327"/>
      <c r="L3" s="327"/>
      <c r="M3" s="327"/>
      <c r="N3" s="327"/>
      <c r="O3" s="327"/>
      <c r="P3" s="327"/>
      <c r="Q3" s="327"/>
      <c r="R3" s="327"/>
      <c r="S3" s="327"/>
      <c r="T3" s="327"/>
      <c r="U3" s="327"/>
      <c r="V3" s="327"/>
      <c r="W3" s="327"/>
    </row>
    <row r="4" spans="1:25" ht="12.75" thickBot="1" x14ac:dyDescent="0.25">
      <c r="F4" s="67"/>
      <c r="K4" s="79"/>
      <c r="L4" s="79"/>
      <c r="P4" s="151"/>
      <c r="Q4" s="81"/>
      <c r="S4" s="76"/>
      <c r="T4" s="76"/>
    </row>
    <row r="5" spans="1:25" s="86" customFormat="1" ht="13.5" customHeight="1" thickBot="1" x14ac:dyDescent="0.25">
      <c r="A5" s="329" t="s">
        <v>3</v>
      </c>
      <c r="B5" s="329" t="s">
        <v>4</v>
      </c>
      <c r="C5" s="329" t="s">
        <v>5</v>
      </c>
      <c r="D5" s="329" t="s">
        <v>6</v>
      </c>
      <c r="E5" s="329" t="s">
        <v>7</v>
      </c>
      <c r="F5" s="329" t="s">
        <v>8</v>
      </c>
      <c r="G5" s="341" t="s">
        <v>9</v>
      </c>
      <c r="H5" s="83"/>
      <c r="I5" s="343" t="s">
        <v>10</v>
      </c>
      <c r="J5" s="343"/>
      <c r="K5" s="341" t="s">
        <v>11</v>
      </c>
      <c r="L5" s="341" t="s">
        <v>12</v>
      </c>
      <c r="M5" s="341" t="s">
        <v>13</v>
      </c>
      <c r="N5" s="84"/>
      <c r="O5" s="341" t="s">
        <v>104</v>
      </c>
      <c r="P5" s="341"/>
      <c r="Q5" s="341"/>
      <c r="R5" s="341"/>
      <c r="S5" s="85"/>
      <c r="T5" s="341" t="s">
        <v>65</v>
      </c>
      <c r="U5" s="341"/>
      <c r="V5" s="341"/>
      <c r="W5" s="341"/>
      <c r="Y5" s="272"/>
    </row>
    <row r="6" spans="1:25" s="86" customFormat="1" ht="24.75" thickBot="1" x14ac:dyDescent="0.25">
      <c r="A6" s="330"/>
      <c r="B6" s="330"/>
      <c r="C6" s="330"/>
      <c r="D6" s="330"/>
      <c r="E6" s="330"/>
      <c r="F6" s="330"/>
      <c r="G6" s="342"/>
      <c r="H6" s="83"/>
      <c r="I6" s="87" t="s">
        <v>14</v>
      </c>
      <c r="J6" s="88" t="s">
        <v>15</v>
      </c>
      <c r="K6" s="342"/>
      <c r="L6" s="342"/>
      <c r="M6" s="342"/>
      <c r="N6" s="84"/>
      <c r="O6" s="15" t="s">
        <v>16</v>
      </c>
      <c r="P6" s="15" t="s">
        <v>17</v>
      </c>
      <c r="Q6" s="15" t="s">
        <v>18</v>
      </c>
      <c r="R6" s="15" t="s">
        <v>19</v>
      </c>
      <c r="S6" s="85"/>
      <c r="T6" s="15" t="s">
        <v>67</v>
      </c>
      <c r="U6" s="15" t="s">
        <v>68</v>
      </c>
      <c r="V6" s="15" t="s">
        <v>69</v>
      </c>
      <c r="W6" s="15" t="s">
        <v>70</v>
      </c>
      <c r="Y6" s="272"/>
    </row>
    <row r="7" spans="1:25" x14ac:dyDescent="0.2">
      <c r="A7" s="68"/>
      <c r="B7" s="68"/>
      <c r="C7" s="68"/>
      <c r="D7" s="68"/>
      <c r="E7" s="68"/>
      <c r="F7" s="68"/>
      <c r="G7" s="89" t="s">
        <v>94</v>
      </c>
      <c r="H7" s="90"/>
      <c r="I7" s="89" t="s">
        <v>94</v>
      </c>
      <c r="J7" s="89"/>
      <c r="K7" s="89"/>
      <c r="L7" s="89"/>
      <c r="M7" s="91"/>
      <c r="N7" s="38"/>
      <c r="O7" s="91"/>
      <c r="P7" s="91"/>
      <c r="Q7" s="92"/>
      <c r="R7" s="92"/>
      <c r="T7" s="91"/>
      <c r="U7" s="91"/>
      <c r="V7" s="92"/>
      <c r="W7" s="92"/>
    </row>
    <row r="8" spans="1:25" x14ac:dyDescent="0.2">
      <c r="A8" s="70"/>
      <c r="B8" s="70"/>
      <c r="C8" s="70"/>
      <c r="D8" s="70"/>
      <c r="E8" s="70"/>
      <c r="F8" s="69" t="s">
        <v>78</v>
      </c>
      <c r="G8" s="202">
        <f>+G10+G80</f>
        <v>26756467632</v>
      </c>
      <c r="H8" s="202"/>
      <c r="I8" s="202">
        <f>+I10+I80</f>
        <v>3472680</v>
      </c>
      <c r="J8" s="204">
        <f>+J10+J80</f>
        <v>3472680</v>
      </c>
      <c r="K8" s="204">
        <f>+K10+K80</f>
        <v>0</v>
      </c>
      <c r="L8" s="204">
        <f>+L10+L80</f>
        <v>0</v>
      </c>
      <c r="M8" s="202">
        <f>+M10+M80</f>
        <v>26756467632</v>
      </c>
      <c r="N8" s="204"/>
      <c r="O8" s="202">
        <f>+O10+O80</f>
        <v>11392944225</v>
      </c>
      <c r="P8" s="202">
        <f>+P10+P80</f>
        <v>8350593604</v>
      </c>
      <c r="Q8" s="202">
        <f>+Q10+Q80</f>
        <v>3951149830</v>
      </c>
      <c r="R8" s="202">
        <f>+R10+R80</f>
        <v>3949394830</v>
      </c>
      <c r="T8" s="38">
        <f>+M8-O8</f>
        <v>15363523407</v>
      </c>
      <c r="U8" s="38">
        <f>+O8-P8</f>
        <v>3042350621</v>
      </c>
      <c r="V8" s="38">
        <f>+P8-Q8</f>
        <v>4399443774</v>
      </c>
      <c r="W8" s="38">
        <f>+Q8-R8</f>
        <v>1755000</v>
      </c>
      <c r="X8" s="267"/>
    </row>
    <row r="9" spans="1:25" x14ac:dyDescent="0.2">
      <c r="A9" s="70"/>
      <c r="B9" s="70"/>
      <c r="C9" s="70"/>
      <c r="D9" s="70"/>
      <c r="E9" s="70"/>
      <c r="F9" s="70"/>
      <c r="G9" s="93"/>
      <c r="H9" s="90"/>
      <c r="I9" s="93"/>
      <c r="J9" s="93"/>
      <c r="K9" s="93"/>
      <c r="L9" s="93"/>
      <c r="M9" s="38"/>
      <c r="N9" s="38"/>
      <c r="O9" s="38"/>
      <c r="P9" s="38"/>
      <c r="Q9" s="96"/>
      <c r="R9" s="96"/>
      <c r="T9" s="38"/>
      <c r="U9" s="38"/>
      <c r="V9" s="96"/>
      <c r="W9" s="96"/>
      <c r="X9" s="267"/>
    </row>
    <row r="10" spans="1:25" x14ac:dyDescent="0.2">
      <c r="A10" s="33">
        <v>1</v>
      </c>
      <c r="B10" s="70"/>
      <c r="C10" s="70"/>
      <c r="D10" s="70"/>
      <c r="E10" s="70"/>
      <c r="F10" s="69" t="s">
        <v>20</v>
      </c>
      <c r="G10" s="93">
        <f>+G12+G52+G73</f>
        <v>14007515941</v>
      </c>
      <c r="H10" s="90"/>
      <c r="I10" s="93">
        <f>+I12+I52+I73</f>
        <v>3472680</v>
      </c>
      <c r="J10" s="93">
        <f>+J12+J52+J73</f>
        <v>3472680</v>
      </c>
      <c r="K10" s="93">
        <f>+K12+K52+K73</f>
        <v>0</v>
      </c>
      <c r="L10" s="93">
        <f>+L12+L52+L73</f>
        <v>0</v>
      </c>
      <c r="M10" s="173">
        <f>+G10-I10+J10+L10-K10</f>
        <v>14007515941</v>
      </c>
      <c r="N10" s="38"/>
      <c r="O10" s="93">
        <f>+O12+O52+O73</f>
        <v>5759287265</v>
      </c>
      <c r="P10" s="93">
        <f>+P12+P52+P73</f>
        <v>3170727535</v>
      </c>
      <c r="Q10" s="93">
        <f>+Q12+Q52+Q73</f>
        <v>2425428503</v>
      </c>
      <c r="R10" s="93">
        <f>+R12+R52+R73</f>
        <v>2425428503</v>
      </c>
      <c r="T10" s="38">
        <f>+M10-O10</f>
        <v>8248228676</v>
      </c>
      <c r="U10" s="38">
        <f>+O10-P10</f>
        <v>2588559730</v>
      </c>
      <c r="V10" s="38">
        <f>+P10-Q10</f>
        <v>745299032</v>
      </c>
      <c r="W10" s="38">
        <f>+Q10-R10</f>
        <v>0</v>
      </c>
      <c r="X10" s="67"/>
    </row>
    <row r="11" spans="1:25" x14ac:dyDescent="0.2">
      <c r="A11" s="70"/>
      <c r="B11" s="70"/>
      <c r="C11" s="70"/>
      <c r="D11" s="70"/>
      <c r="E11" s="70"/>
      <c r="F11" s="70"/>
      <c r="G11" s="93"/>
      <c r="H11" s="90"/>
      <c r="I11" s="38"/>
      <c r="J11" s="38"/>
      <c r="K11" s="38"/>
      <c r="L11" s="38"/>
      <c r="M11" s="93"/>
      <c r="N11" s="38"/>
      <c r="O11" s="38"/>
      <c r="P11" s="38"/>
      <c r="Q11" s="38"/>
      <c r="R11" s="38"/>
      <c r="T11" s="38"/>
      <c r="U11" s="38"/>
      <c r="V11" s="38"/>
      <c r="W11" s="38"/>
      <c r="X11" s="67"/>
    </row>
    <row r="12" spans="1:25" s="39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54">
        <f>+G14+G42+G45</f>
        <v>10985988455</v>
      </c>
      <c r="H12" s="35"/>
      <c r="I12" s="54">
        <f>+I14+I42+I45</f>
        <v>0</v>
      </c>
      <c r="J12" s="54">
        <f>+J14+J42+J45</f>
        <v>0</v>
      </c>
      <c r="K12" s="34">
        <f>+K14+K42+K45</f>
        <v>0</v>
      </c>
      <c r="L12" s="34">
        <f>+L14+L42+L45</f>
        <v>0</v>
      </c>
      <c r="M12" s="173">
        <f>+G12-I12+J12+L12-K12</f>
        <v>10985988455</v>
      </c>
      <c r="N12" s="94"/>
      <c r="O12" s="36">
        <f>+O14+O42+O45</f>
        <v>4523270849</v>
      </c>
      <c r="P12" s="36">
        <f>+P14+P42+P45</f>
        <v>2247103937</v>
      </c>
      <c r="Q12" s="36">
        <f>+Q14+Q42+Q45</f>
        <v>2032362070</v>
      </c>
      <c r="R12" s="36">
        <f>+R14+R42+R45</f>
        <v>2032362070</v>
      </c>
      <c r="S12" s="37"/>
      <c r="T12" s="38">
        <f>+M12-O12</f>
        <v>6462717606</v>
      </c>
      <c r="U12" s="38">
        <f>+O12-P12</f>
        <v>2276166912</v>
      </c>
      <c r="V12" s="38">
        <f>+P12-Q12</f>
        <v>214741867</v>
      </c>
      <c r="W12" s="38">
        <f>+Q12-R12</f>
        <v>0</v>
      </c>
      <c r="Y12" s="273"/>
    </row>
    <row r="13" spans="1:25" x14ac:dyDescent="0.2">
      <c r="A13" s="95"/>
      <c r="B13" s="95"/>
      <c r="C13" s="95"/>
      <c r="D13" s="95"/>
      <c r="E13" s="95"/>
      <c r="F13" s="31"/>
      <c r="G13" s="34"/>
      <c r="H13" s="35"/>
      <c r="I13" s="96"/>
      <c r="J13" s="96"/>
      <c r="K13" s="96"/>
      <c r="L13" s="96"/>
      <c r="M13" s="34"/>
      <c r="N13" s="96"/>
      <c r="O13" s="96"/>
      <c r="P13" s="96"/>
      <c r="Q13" s="96"/>
      <c r="R13" s="96"/>
      <c r="T13" s="96"/>
      <c r="U13" s="96"/>
      <c r="V13" s="96"/>
      <c r="W13" s="96"/>
    </row>
    <row r="14" spans="1:25" s="39" customFormat="1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54">
        <f>+G16+G21+G25++G38+G36</f>
        <v>9283088220</v>
      </c>
      <c r="H14" s="35"/>
      <c r="I14" s="54">
        <f>+I16+I21+I25++I38+I36</f>
        <v>0</v>
      </c>
      <c r="J14" s="54">
        <f t="shared" ref="J14:R14" si="0">+J16+J21+J25++J38+J36</f>
        <v>0</v>
      </c>
      <c r="K14" s="54">
        <f t="shared" si="0"/>
        <v>0</v>
      </c>
      <c r="L14" s="54">
        <f t="shared" si="0"/>
        <v>0</v>
      </c>
      <c r="M14" s="54">
        <f t="shared" si="0"/>
        <v>9283088220</v>
      </c>
      <c r="N14" s="36"/>
      <c r="O14" s="54">
        <f t="shared" si="0"/>
        <v>3798671471</v>
      </c>
      <c r="P14" s="54">
        <f>+P16+P21+P25++P38+P36</f>
        <v>1522504559</v>
      </c>
      <c r="Q14" s="54">
        <f t="shared" si="0"/>
        <v>1522504559</v>
      </c>
      <c r="R14" s="54">
        <f t="shared" si="0"/>
        <v>1522504559</v>
      </c>
      <c r="S14" s="37"/>
      <c r="T14" s="36">
        <f>+M14-O14</f>
        <v>5484416749</v>
      </c>
      <c r="U14" s="38">
        <f>+O14-P14</f>
        <v>2276166912</v>
      </c>
      <c r="V14" s="38">
        <f>+P14-Q14</f>
        <v>0</v>
      </c>
      <c r="W14" s="38">
        <f>+Q14-R14</f>
        <v>0</v>
      </c>
      <c r="Y14" s="273"/>
    </row>
    <row r="15" spans="1:25" s="39" customFormat="1" x14ac:dyDescent="0.2">
      <c r="A15" s="33"/>
      <c r="B15" s="33"/>
      <c r="C15" s="33"/>
      <c r="D15" s="33"/>
      <c r="E15" s="33"/>
      <c r="F15" s="31"/>
      <c r="G15" s="184"/>
      <c r="H15" s="35"/>
      <c r="I15" s="36"/>
      <c r="J15" s="36"/>
      <c r="K15" s="36"/>
      <c r="L15" s="36"/>
      <c r="M15" s="34"/>
      <c r="N15" s="36"/>
      <c r="O15" s="36"/>
      <c r="P15" s="36"/>
      <c r="Q15" s="36"/>
      <c r="R15" s="36"/>
      <c r="S15" s="37"/>
      <c r="T15" s="36"/>
      <c r="U15" s="36"/>
      <c r="V15" s="36"/>
      <c r="W15" s="36"/>
      <c r="Y15" s="273"/>
    </row>
    <row r="16" spans="1:25" s="39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61">
        <f>+G17+G18+G19</f>
        <v>3347521992</v>
      </c>
      <c r="H16" s="35"/>
      <c r="I16" s="34">
        <f>+I17+I18</f>
        <v>0</v>
      </c>
      <c r="J16" s="34">
        <f>+J17+J18</f>
        <v>0</v>
      </c>
      <c r="K16" s="34">
        <f>+K17+K18</f>
        <v>0</v>
      </c>
      <c r="L16" s="34">
        <f>+L17+L18</f>
        <v>0</v>
      </c>
      <c r="M16" s="173">
        <f>+G16-I16-J16+L16-K16</f>
        <v>3347521992</v>
      </c>
      <c r="N16" s="36"/>
      <c r="O16" s="36">
        <f>SUM(O17:O19)</f>
        <v>2674017592</v>
      </c>
      <c r="P16" s="36">
        <f t="shared" ref="P16:R16" si="1">SUM(P17:P19)</f>
        <v>1216320952</v>
      </c>
      <c r="Q16" s="36">
        <f t="shared" si="1"/>
        <v>1216320952</v>
      </c>
      <c r="R16" s="36">
        <f t="shared" si="1"/>
        <v>1216320952</v>
      </c>
      <c r="S16" s="37"/>
      <c r="T16" s="38">
        <f>+M16-O16</f>
        <v>673504400</v>
      </c>
      <c r="U16" s="38">
        <f>+O16-P16</f>
        <v>1457696640</v>
      </c>
      <c r="V16" s="38">
        <f>+P16-Q16</f>
        <v>0</v>
      </c>
      <c r="W16" s="38">
        <f>+Q16-R16</f>
        <v>0</v>
      </c>
      <c r="Y16" s="273"/>
    </row>
    <row r="17" spans="1:25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45</v>
      </c>
      <c r="G17" s="97">
        <f>+'REC20'!G17+'REC21'!G15</f>
        <v>3109932666</v>
      </c>
      <c r="H17" s="71"/>
      <c r="I17" s="97">
        <f>+'REC21'!I15</f>
        <v>0</v>
      </c>
      <c r="J17" s="97">
        <v>0</v>
      </c>
      <c r="K17" s="97">
        <f>+'REC20'!K15+'REC21'!K15</f>
        <v>0</v>
      </c>
      <c r="L17" s="97">
        <f>+'REC20'!L15+'REC21'!L15</f>
        <v>0</v>
      </c>
      <c r="M17" s="176">
        <f>+G17-I17+J17</f>
        <v>3109932666</v>
      </c>
      <c r="N17" s="96"/>
      <c r="O17" s="183">
        <f>'REC20'!O17+'REC21'!O15</f>
        <v>2487946132</v>
      </c>
      <c r="P17" s="183">
        <f>'REC20'!P17+'REC21'!P15</f>
        <v>1165709253</v>
      </c>
      <c r="Q17" s="183">
        <f>'REC20'!Q17+'REC21'!Q15</f>
        <v>1165709253</v>
      </c>
      <c r="R17" s="183">
        <f>'REC20'!R17+'REC21'!R15</f>
        <v>1165709253</v>
      </c>
      <c r="T17" s="98">
        <f>+M17-O17</f>
        <v>621986534</v>
      </c>
      <c r="U17" s="98">
        <f t="shared" ref="U17:W18" si="2">+O17-P17</f>
        <v>1322236879</v>
      </c>
      <c r="V17" s="98">
        <f t="shared" si="2"/>
        <v>0</v>
      </c>
      <c r="W17" s="98">
        <f t="shared" si="2"/>
        <v>0</v>
      </c>
    </row>
    <row r="18" spans="1:25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46</v>
      </c>
      <c r="G18" s="97">
        <f>+'REC20'!G18+'REC21'!G16</f>
        <v>197589326</v>
      </c>
      <c r="H18" s="71"/>
      <c r="I18" s="97">
        <f>+'REC20'!I16+'REC21'!I16</f>
        <v>0</v>
      </c>
      <c r="J18" s="97">
        <f>+'REC20'!J18</f>
        <v>0</v>
      </c>
      <c r="K18" s="97">
        <f>+'REC20'!K16+'REC21'!K16</f>
        <v>0</v>
      </c>
      <c r="L18" s="97">
        <f>+'REC20'!L16+'REC21'!L16</f>
        <v>0</v>
      </c>
      <c r="M18" s="176">
        <f>+G18-I18+J18</f>
        <v>197589326</v>
      </c>
      <c r="N18" s="96"/>
      <c r="O18" s="183">
        <f>'REC20'!O18+'REC21'!O16</f>
        <v>158071460</v>
      </c>
      <c r="P18" s="97">
        <f>+'REC20'!P18+'REC21'!P16</f>
        <v>34801456</v>
      </c>
      <c r="Q18" s="97">
        <f>+'REC20'!Q18+'REC21'!Q16</f>
        <v>34801456</v>
      </c>
      <c r="R18" s="97">
        <f>+'REC20'!R18+'REC21'!R16</f>
        <v>34801456</v>
      </c>
      <c r="T18" s="98">
        <f>+M18-O18</f>
        <v>39517866</v>
      </c>
      <c r="U18" s="98">
        <f t="shared" si="2"/>
        <v>123270004</v>
      </c>
      <c r="V18" s="98">
        <f t="shared" si="2"/>
        <v>0</v>
      </c>
      <c r="W18" s="98">
        <f t="shared" si="2"/>
        <v>0</v>
      </c>
    </row>
    <row r="19" spans="1:25" x14ac:dyDescent="0.2">
      <c r="A19" s="95">
        <v>1</v>
      </c>
      <c r="B19" s="95">
        <v>0</v>
      </c>
      <c r="C19" s="95">
        <v>1</v>
      </c>
      <c r="D19" s="95">
        <v>1</v>
      </c>
      <c r="E19" s="95">
        <v>4</v>
      </c>
      <c r="F19" s="178" t="s">
        <v>102</v>
      </c>
      <c r="G19" s="235">
        <v>40000000</v>
      </c>
      <c r="H19" s="210"/>
      <c r="I19" s="208"/>
      <c r="J19" s="208"/>
      <c r="K19" s="208"/>
      <c r="L19" s="208"/>
      <c r="M19" s="235">
        <f>+G19-I19+J19</f>
        <v>40000000</v>
      </c>
      <c r="N19" s="96"/>
      <c r="O19" s="183">
        <f>+'REC21'!O17</f>
        <v>28000000</v>
      </c>
      <c r="P19" s="183">
        <f>+'REC21'!P17</f>
        <v>15810243</v>
      </c>
      <c r="Q19" s="183">
        <f>+'REC21'!Q17</f>
        <v>15810243</v>
      </c>
      <c r="R19" s="183">
        <f>+'REC21'!R17</f>
        <v>15810243</v>
      </c>
      <c r="T19" s="98"/>
      <c r="U19" s="98"/>
      <c r="V19" s="98"/>
      <c r="W19" s="98"/>
    </row>
    <row r="20" spans="1:25" x14ac:dyDescent="0.2">
      <c r="A20" s="95"/>
      <c r="B20" s="95"/>
      <c r="C20" s="95"/>
      <c r="D20" s="95"/>
      <c r="E20" s="95"/>
      <c r="F20" s="22"/>
      <c r="G20" s="97"/>
      <c r="H20" s="71"/>
      <c r="I20" s="96"/>
      <c r="J20" s="96"/>
      <c r="K20" s="96"/>
      <c r="L20" s="96"/>
      <c r="M20" s="97"/>
      <c r="N20" s="96"/>
      <c r="O20" s="96"/>
      <c r="P20" s="96"/>
      <c r="Q20" s="96"/>
      <c r="R20" s="96"/>
      <c r="T20" s="96"/>
      <c r="U20" s="96"/>
      <c r="V20" s="96"/>
      <c r="W20" s="96"/>
    </row>
    <row r="21" spans="1:25" s="39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61">
        <f>+G22+G23</f>
        <v>455989144</v>
      </c>
      <c r="H21" s="35"/>
      <c r="I21" s="34">
        <f>+I22+I23</f>
        <v>0</v>
      </c>
      <c r="J21" s="34">
        <f>+J22+J23</f>
        <v>0</v>
      </c>
      <c r="K21" s="34">
        <f>+K22+K23</f>
        <v>0</v>
      </c>
      <c r="L21" s="34">
        <f>+L22+L23</f>
        <v>0</v>
      </c>
      <c r="M21" s="173">
        <f>+G21-I21+J21+L21-K21</f>
        <v>455989144</v>
      </c>
      <c r="N21" s="36"/>
      <c r="O21" s="36">
        <f>SUM(O22:O23)</f>
        <v>364791315</v>
      </c>
      <c r="P21" s="36">
        <f>SUM(P22:P23)</f>
        <v>144138574</v>
      </c>
      <c r="Q21" s="36">
        <f>SUM(Q22:Q23)</f>
        <v>144138574</v>
      </c>
      <c r="R21" s="36">
        <f>SUM(R22:R23)</f>
        <v>144138574</v>
      </c>
      <c r="S21" s="37"/>
      <c r="T21" s="38">
        <f>+M21-O21</f>
        <v>91197829</v>
      </c>
      <c r="U21" s="38">
        <f>+O21-P21</f>
        <v>220652741</v>
      </c>
      <c r="V21" s="38">
        <f>+P21-Q21</f>
        <v>0</v>
      </c>
      <c r="W21" s="38">
        <f>+Q21-R21</f>
        <v>0</v>
      </c>
      <c r="Y21" s="273"/>
    </row>
    <row r="22" spans="1:25" x14ac:dyDescent="0.2">
      <c r="A22" s="95">
        <v>1</v>
      </c>
      <c r="B22" s="95">
        <v>0</v>
      </c>
      <c r="C22" s="95">
        <v>1</v>
      </c>
      <c r="D22" s="95">
        <v>4</v>
      </c>
      <c r="E22" s="95">
        <v>1</v>
      </c>
      <c r="F22" s="22" t="s">
        <v>47</v>
      </c>
      <c r="G22" s="97">
        <f>+'REC20'!G21+'REC21'!G20</f>
        <v>0</v>
      </c>
      <c r="H22" s="71"/>
      <c r="I22" s="97">
        <f>+'REC21'!I20</f>
        <v>0</v>
      </c>
      <c r="J22" s="97">
        <f>+'REC20'!J21+'REC21'!J20</f>
        <v>0</v>
      </c>
      <c r="K22" s="97">
        <f>+'REC20'!K21+'REC21'!K20</f>
        <v>0</v>
      </c>
      <c r="L22" s="97">
        <f>+'REC20'!L19+'REC21'!L20</f>
        <v>0</v>
      </c>
      <c r="M22" s="176">
        <f t="shared" ref="M22:M23" si="3">+G22-I22+J22</f>
        <v>0</v>
      </c>
      <c r="N22" s="96"/>
      <c r="O22" s="97">
        <f>+'REC20'!O21+'REC21'!O20</f>
        <v>0</v>
      </c>
      <c r="P22" s="97">
        <f>+'REC20'!P21+'REC21'!P20</f>
        <v>0</v>
      </c>
      <c r="Q22" s="97">
        <f>+'REC20'!Q21+'REC21'!Q20</f>
        <v>0</v>
      </c>
      <c r="R22" s="97">
        <f>+'REC20'!R21+'REC21'!R20</f>
        <v>0</v>
      </c>
      <c r="T22" s="98">
        <f>+M22-O22</f>
        <v>0</v>
      </c>
      <c r="U22" s="98">
        <f t="shared" ref="U22:W23" si="4">+O22-P22</f>
        <v>0</v>
      </c>
      <c r="V22" s="98">
        <f t="shared" si="4"/>
        <v>0</v>
      </c>
      <c r="W22" s="98">
        <f t="shared" si="4"/>
        <v>0</v>
      </c>
    </row>
    <row r="23" spans="1:25" x14ac:dyDescent="0.2">
      <c r="A23" s="95">
        <v>1</v>
      </c>
      <c r="B23" s="95">
        <v>0</v>
      </c>
      <c r="C23" s="95">
        <v>1</v>
      </c>
      <c r="D23" s="95">
        <v>4</v>
      </c>
      <c r="E23" s="95">
        <v>2</v>
      </c>
      <c r="F23" s="22" t="s">
        <v>48</v>
      </c>
      <c r="G23" s="97">
        <f>+'REC20'!G22+'REC21'!G21</f>
        <v>455989144</v>
      </c>
      <c r="H23" s="71"/>
      <c r="I23" s="97"/>
      <c r="J23" s="97">
        <f>+'REC20'!J20+'REC21'!J21</f>
        <v>0</v>
      </c>
      <c r="K23" s="97">
        <f>+'REC20'!K20+'REC21'!K21</f>
        <v>0</v>
      </c>
      <c r="L23" s="97">
        <f>+'REC20'!L20+'REC21'!L21</f>
        <v>0</v>
      </c>
      <c r="M23" s="176">
        <f t="shared" si="3"/>
        <v>455989144</v>
      </c>
      <c r="N23" s="96"/>
      <c r="O23" s="97">
        <f>+'REC21'!O21</f>
        <v>364791315</v>
      </c>
      <c r="P23" s="97">
        <f>+'REC20'!P22+'REC21'!P21</f>
        <v>144138574</v>
      </c>
      <c r="Q23" s="97">
        <f>+'REC20'!Q22+'REC21'!Q21</f>
        <v>144138574</v>
      </c>
      <c r="R23" s="97">
        <f>+'REC20'!R22+'REC21'!R21</f>
        <v>144138574</v>
      </c>
      <c r="T23" s="98">
        <f>+M23-O23</f>
        <v>91197829</v>
      </c>
      <c r="U23" s="98">
        <f t="shared" si="4"/>
        <v>220652741</v>
      </c>
      <c r="V23" s="98">
        <f t="shared" si="4"/>
        <v>0</v>
      </c>
      <c r="W23" s="98">
        <f t="shared" si="4"/>
        <v>0</v>
      </c>
    </row>
    <row r="24" spans="1:25" x14ac:dyDescent="0.2">
      <c r="A24" s="95"/>
      <c r="B24" s="95"/>
      <c r="C24" s="95"/>
      <c r="D24" s="95"/>
      <c r="E24" s="95"/>
      <c r="F24" s="22"/>
      <c r="G24" s="97"/>
      <c r="H24" s="71"/>
      <c r="I24" s="96"/>
      <c r="J24" s="96"/>
      <c r="K24" s="96"/>
      <c r="L24" s="96"/>
      <c r="M24" s="97"/>
      <c r="N24" s="96"/>
      <c r="O24" s="96"/>
      <c r="P24" s="96"/>
      <c r="Q24" s="96"/>
      <c r="R24" s="96"/>
      <c r="T24" s="96"/>
      <c r="U24" s="96"/>
      <c r="V24" s="96"/>
      <c r="W24" s="96"/>
    </row>
    <row r="25" spans="1:25" x14ac:dyDescent="0.2">
      <c r="A25" s="95">
        <v>1</v>
      </c>
      <c r="B25" s="95">
        <v>0</v>
      </c>
      <c r="C25" s="95">
        <v>1</v>
      </c>
      <c r="D25" s="95">
        <v>5</v>
      </c>
      <c r="E25" s="95"/>
      <c r="F25" s="31" t="s">
        <v>25</v>
      </c>
      <c r="G25" s="54">
        <f>SUM(G26:G33)</f>
        <v>845577184</v>
      </c>
      <c r="H25" s="35"/>
      <c r="I25" s="34">
        <f>SUM(I26:I33)</f>
        <v>0</v>
      </c>
      <c r="J25" s="34">
        <f>SUM(J26:J33)</f>
        <v>0</v>
      </c>
      <c r="K25" s="34">
        <f>SUM(K26:K33)</f>
        <v>0</v>
      </c>
      <c r="L25" s="34">
        <f>SUM(L26:L33)</f>
        <v>0</v>
      </c>
      <c r="M25" s="173">
        <f>+G25-I25+J25+L25-K25</f>
        <v>845577184</v>
      </c>
      <c r="N25" s="36"/>
      <c r="O25" s="36">
        <f>SUM(O26:O33)</f>
        <v>744862564</v>
      </c>
      <c r="P25" s="36">
        <f>SUM(P26:P33)</f>
        <v>155368955</v>
      </c>
      <c r="Q25" s="36">
        <f>SUM(Q26:Q33)</f>
        <v>155368955</v>
      </c>
      <c r="R25" s="36">
        <f>SUM(R26:R33)</f>
        <v>155368955</v>
      </c>
      <c r="T25" s="38">
        <f>+M25-O25</f>
        <v>100714620</v>
      </c>
      <c r="U25" s="38">
        <f>+O25-P25</f>
        <v>589493609</v>
      </c>
      <c r="V25" s="38">
        <f>+P25-Q25</f>
        <v>0</v>
      </c>
      <c r="W25" s="38">
        <f>+Q25-R25</f>
        <v>0</v>
      </c>
    </row>
    <row r="26" spans="1:25" x14ac:dyDescent="0.2">
      <c r="A26" s="95">
        <v>1</v>
      </c>
      <c r="B26" s="95">
        <v>0</v>
      </c>
      <c r="C26" s="95">
        <v>1</v>
      </c>
      <c r="D26" s="95">
        <v>5</v>
      </c>
      <c r="E26" s="95">
        <v>2</v>
      </c>
      <c r="F26" s="22" t="s">
        <v>49</v>
      </c>
      <c r="G26" s="97">
        <f>+'REC20'!G25+'REC21'!G24</f>
        <v>103714692</v>
      </c>
      <c r="H26" s="71"/>
      <c r="I26" s="97">
        <f>+'REC20'!I23+'REC21'!I24</f>
        <v>0</v>
      </c>
      <c r="J26" s="97">
        <f>+'REC20'!J23+'REC21'!J24</f>
        <v>0</v>
      </c>
      <c r="K26" s="97">
        <f>+'REC20'!K23+'REC21'!K24</f>
        <v>0</v>
      </c>
      <c r="L26" s="97">
        <f>+'REC20'!L23+'REC21'!L24</f>
        <v>0</v>
      </c>
      <c r="M26" s="176">
        <f t="shared" ref="M26:M33" si="5">+G26-I26+J26</f>
        <v>103714692</v>
      </c>
      <c r="N26" s="96"/>
      <c r="O26" s="97">
        <f>+'REC21'!O24</f>
        <v>82971753</v>
      </c>
      <c r="P26" s="97">
        <f>+'REC20'!P25+'REC21'!P24</f>
        <v>39399975</v>
      </c>
      <c r="Q26" s="97">
        <f>+'REC20'!Q25+'REC21'!Q24</f>
        <v>39399975</v>
      </c>
      <c r="R26" s="97">
        <f>+'REC20'!R25+'REC21'!R24</f>
        <v>39399975</v>
      </c>
      <c r="T26" s="98">
        <f t="shared" ref="T26:T33" si="6">+M26-O26</f>
        <v>20742939</v>
      </c>
      <c r="U26" s="98">
        <f t="shared" ref="U26:W33" si="7">+O26-P26</f>
        <v>43571778</v>
      </c>
      <c r="V26" s="98">
        <f t="shared" si="7"/>
        <v>0</v>
      </c>
      <c r="W26" s="98">
        <f t="shared" si="7"/>
        <v>0</v>
      </c>
    </row>
    <row r="27" spans="1:25" x14ac:dyDescent="0.2">
      <c r="A27" s="95">
        <v>1</v>
      </c>
      <c r="B27" s="95">
        <v>0</v>
      </c>
      <c r="C27" s="95">
        <v>1</v>
      </c>
      <c r="D27" s="95">
        <v>5</v>
      </c>
      <c r="E27" s="95">
        <v>5</v>
      </c>
      <c r="F27" s="22" t="s">
        <v>50</v>
      </c>
      <c r="G27" s="97">
        <f>+'REC20'!G26+'REC21'!G25</f>
        <v>18597345</v>
      </c>
      <c r="H27" s="71"/>
      <c r="I27" s="97">
        <f>+'REC20'!I26+'REC21'!I27</f>
        <v>0</v>
      </c>
      <c r="J27" s="97">
        <v>0</v>
      </c>
      <c r="K27" s="97">
        <f>+'REC20'!K24+'REC21'!K25</f>
        <v>0</v>
      </c>
      <c r="L27" s="97">
        <f>+'REC20'!L24+'REC21'!L25</f>
        <v>0</v>
      </c>
      <c r="M27" s="176">
        <f t="shared" si="5"/>
        <v>18597345</v>
      </c>
      <c r="N27" s="96"/>
      <c r="O27" s="97">
        <f>+'REC20'!O26+'REC21'!O25</f>
        <v>18597345</v>
      </c>
      <c r="P27" s="97">
        <f>+'REC20'!P26+'REC21'!P25</f>
        <v>6648538</v>
      </c>
      <c r="Q27" s="97">
        <f>+'REC20'!Q26+'REC21'!Q25</f>
        <v>6648538</v>
      </c>
      <c r="R27" s="97">
        <f>+'REC20'!R26+'REC21'!R25</f>
        <v>6648538</v>
      </c>
      <c r="T27" s="98">
        <f t="shared" si="6"/>
        <v>0</v>
      </c>
      <c r="U27" s="98">
        <f t="shared" si="7"/>
        <v>11948807</v>
      </c>
      <c r="V27" s="98">
        <f t="shared" si="7"/>
        <v>0</v>
      </c>
      <c r="W27" s="98">
        <f t="shared" si="7"/>
        <v>0</v>
      </c>
    </row>
    <row r="28" spans="1:25" x14ac:dyDescent="0.2">
      <c r="A28" s="95">
        <v>1</v>
      </c>
      <c r="B28" s="95">
        <v>0</v>
      </c>
      <c r="C28" s="95">
        <v>1</v>
      </c>
      <c r="D28" s="95">
        <v>5</v>
      </c>
      <c r="E28" s="95">
        <v>12</v>
      </c>
      <c r="F28" s="22" t="s">
        <v>51</v>
      </c>
      <c r="G28" s="97">
        <f>+'REC20'!G27+'REC21'!G26</f>
        <v>8366900</v>
      </c>
      <c r="H28" s="71"/>
      <c r="I28" s="97">
        <f>+'REC20'!I25+'REC21'!I26</f>
        <v>0</v>
      </c>
      <c r="J28" s="97">
        <f>+'REC20'!J25+'REC21'!J26</f>
        <v>0</v>
      </c>
      <c r="K28" s="97">
        <f>+'REC20'!K25+'REC21'!K26</f>
        <v>0</v>
      </c>
      <c r="L28" s="97">
        <f>+'REC20'!L25+'REC21'!L26</f>
        <v>0</v>
      </c>
      <c r="M28" s="176">
        <f t="shared" si="5"/>
        <v>8366900</v>
      </c>
      <c r="N28" s="96"/>
      <c r="O28" s="97">
        <f>+'REC20'!O27+'REC21'!O26</f>
        <v>8366900</v>
      </c>
      <c r="P28" s="97">
        <f>+'REC20'!P27+'REC21'!P26</f>
        <v>3026287</v>
      </c>
      <c r="Q28" s="97">
        <f>+'REC20'!Q27+'REC21'!Q26</f>
        <v>3026287</v>
      </c>
      <c r="R28" s="97">
        <f>+'REC20'!R27+'REC21'!R26</f>
        <v>3026287</v>
      </c>
      <c r="T28" s="98">
        <f t="shared" si="6"/>
        <v>0</v>
      </c>
      <c r="U28" s="98">
        <f t="shared" si="7"/>
        <v>5340613</v>
      </c>
      <c r="V28" s="98">
        <f t="shared" si="7"/>
        <v>0</v>
      </c>
      <c r="W28" s="98">
        <f t="shared" si="7"/>
        <v>0</v>
      </c>
    </row>
    <row r="29" spans="1:25" x14ac:dyDescent="0.2">
      <c r="A29" s="95">
        <v>1</v>
      </c>
      <c r="B29" s="95">
        <v>0</v>
      </c>
      <c r="C29" s="95">
        <v>1</v>
      </c>
      <c r="D29" s="95">
        <v>5</v>
      </c>
      <c r="E29" s="95">
        <v>13</v>
      </c>
      <c r="F29" s="22" t="s">
        <v>52</v>
      </c>
      <c r="G29" s="97">
        <f>+'REC20'!G28+'REC21'!G27</f>
        <v>9324000</v>
      </c>
      <c r="H29" s="71"/>
      <c r="I29" s="97">
        <f>+'REC20'!I28+'REC21'!I29</f>
        <v>0</v>
      </c>
      <c r="J29" s="97">
        <f>+'REC20'!J28+'REC21'!J29</f>
        <v>0</v>
      </c>
      <c r="K29" s="97">
        <f>+'REC20'!K26+'REC21'!K27</f>
        <v>0</v>
      </c>
      <c r="L29" s="97">
        <f>+'REC20'!L26+'REC21'!L27</f>
        <v>0</v>
      </c>
      <c r="M29" s="176">
        <f t="shared" si="5"/>
        <v>9324000</v>
      </c>
      <c r="N29" s="96"/>
      <c r="O29" s="97">
        <f>+'REC20'!O28+'REC21'!O27</f>
        <v>9324000</v>
      </c>
      <c r="P29" s="97">
        <f>+'REC20'!P28+'REC21'!P27</f>
        <v>3772959</v>
      </c>
      <c r="Q29" s="97">
        <f>+'REC20'!Q28+'REC21'!Q27</f>
        <v>3772959</v>
      </c>
      <c r="R29" s="97">
        <f>+'REC20'!R28+'REC21'!R27</f>
        <v>3772959</v>
      </c>
      <c r="T29" s="98">
        <f t="shared" si="6"/>
        <v>0</v>
      </c>
      <c r="U29" s="98">
        <f t="shared" si="7"/>
        <v>5551041</v>
      </c>
      <c r="V29" s="98">
        <f t="shared" si="7"/>
        <v>0</v>
      </c>
      <c r="W29" s="98">
        <f t="shared" si="7"/>
        <v>0</v>
      </c>
    </row>
    <row r="30" spans="1:25" x14ac:dyDescent="0.2">
      <c r="A30" s="95">
        <v>1</v>
      </c>
      <c r="B30" s="95">
        <v>0</v>
      </c>
      <c r="C30" s="95">
        <v>1</v>
      </c>
      <c r="D30" s="95">
        <v>5</v>
      </c>
      <c r="E30" s="95">
        <v>14</v>
      </c>
      <c r="F30" s="22" t="s">
        <v>53</v>
      </c>
      <c r="G30" s="97">
        <f>+'REC20'!G29+'REC21'!G28</f>
        <v>149751910</v>
      </c>
      <c r="H30" s="71"/>
      <c r="I30" s="97">
        <f>+'REC20'!I27+'REC21'!I28</f>
        <v>0</v>
      </c>
      <c r="J30" s="97">
        <f>+'REC20'!J27+'REC21'!J28</f>
        <v>0</v>
      </c>
      <c r="K30" s="97">
        <f>+'REC20'!K27+'REC21'!K28</f>
        <v>0</v>
      </c>
      <c r="L30" s="97">
        <f>+'REC20'!L27+'REC21'!L28</f>
        <v>0</v>
      </c>
      <c r="M30" s="176">
        <f t="shared" si="5"/>
        <v>149751910</v>
      </c>
      <c r="N30" s="96"/>
      <c r="O30" s="97">
        <f>+'REC21'!O28+'REC20'!O29</f>
        <v>134776719</v>
      </c>
      <c r="P30" s="97">
        <f>+'REC21'!P28+'REC20'!P29</f>
        <v>13708775</v>
      </c>
      <c r="Q30" s="97">
        <f>+'REC21'!Q28+'REC20'!Q29</f>
        <v>13708775</v>
      </c>
      <c r="R30" s="97">
        <f>+'REC21'!R28+'REC20'!R29</f>
        <v>13708775</v>
      </c>
      <c r="T30" s="98">
        <f t="shared" si="6"/>
        <v>14975191</v>
      </c>
      <c r="U30" s="98">
        <f t="shared" si="7"/>
        <v>121067944</v>
      </c>
      <c r="V30" s="98">
        <f t="shared" si="7"/>
        <v>0</v>
      </c>
      <c r="W30" s="98">
        <f t="shared" si="7"/>
        <v>0</v>
      </c>
    </row>
    <row r="31" spans="1:25" x14ac:dyDescent="0.2">
      <c r="A31" s="95">
        <v>1</v>
      </c>
      <c r="B31" s="95">
        <v>0</v>
      </c>
      <c r="C31" s="95">
        <v>1</v>
      </c>
      <c r="D31" s="95">
        <v>5</v>
      </c>
      <c r="E31" s="95">
        <v>15</v>
      </c>
      <c r="F31" s="22" t="s">
        <v>54</v>
      </c>
      <c r="G31" s="97">
        <f>+'REC20'!G30+'REC21'!G29</f>
        <v>155991573</v>
      </c>
      <c r="H31" s="71"/>
      <c r="I31" s="97">
        <f>+'REC20'!I30+'REC21'!I31</f>
        <v>0</v>
      </c>
      <c r="J31" s="97">
        <f>+'REC20'!J30</f>
        <v>0</v>
      </c>
      <c r="K31" s="97">
        <f>+'REC20'!K28+'REC21'!K29</f>
        <v>0</v>
      </c>
      <c r="L31" s="97">
        <f>+'REC20'!L28+'REC21'!L29</f>
        <v>0</v>
      </c>
      <c r="M31" s="176">
        <f t="shared" si="5"/>
        <v>155991573</v>
      </c>
      <c r="N31" s="96"/>
      <c r="O31" s="97">
        <f>+'REC20'!O30+'REC21'!O29</f>
        <v>155991573</v>
      </c>
      <c r="P31" s="97">
        <f>+'REC20'!P30+'REC21'!P29</f>
        <v>53000457</v>
      </c>
      <c r="Q31" s="97">
        <f>+'REC20'!Q30+'REC21'!Q29</f>
        <v>53000457</v>
      </c>
      <c r="R31" s="97">
        <f>+'REC20'!R30+'REC21'!R29</f>
        <v>53000457</v>
      </c>
      <c r="T31" s="98">
        <f t="shared" si="6"/>
        <v>0</v>
      </c>
      <c r="U31" s="98">
        <f t="shared" si="7"/>
        <v>102991116</v>
      </c>
      <c r="V31" s="98">
        <f t="shared" si="7"/>
        <v>0</v>
      </c>
      <c r="W31" s="98">
        <f t="shared" si="7"/>
        <v>0</v>
      </c>
    </row>
    <row r="32" spans="1:25" x14ac:dyDescent="0.2">
      <c r="A32" s="95">
        <v>1</v>
      </c>
      <c r="B32" s="95">
        <v>0</v>
      </c>
      <c r="C32" s="95">
        <v>1</v>
      </c>
      <c r="D32" s="95">
        <v>5</v>
      </c>
      <c r="E32" s="95">
        <v>16</v>
      </c>
      <c r="F32" s="22" t="s">
        <v>55</v>
      </c>
      <c r="G32" s="97">
        <f>+'REC20'!G31+'REC21'!G30</f>
        <v>324982450</v>
      </c>
      <c r="H32" s="71"/>
      <c r="I32" s="97">
        <f>+'REC20'!I29+'REC21'!I30</f>
        <v>0</v>
      </c>
      <c r="J32" s="97">
        <f>+'REC20'!J31</f>
        <v>0</v>
      </c>
      <c r="K32" s="97">
        <f>+'REC20'!K29+'REC21'!K30</f>
        <v>0</v>
      </c>
      <c r="L32" s="97">
        <f>+'REC20'!L29+'REC21'!L30</f>
        <v>0</v>
      </c>
      <c r="M32" s="176">
        <f t="shared" si="5"/>
        <v>324982450</v>
      </c>
      <c r="N32" s="96"/>
      <c r="O32" s="97">
        <f>+'REC20'!O31+'REC21'!O30</f>
        <v>259985960</v>
      </c>
      <c r="P32" s="97">
        <f>+'REC20'!P31+'REC21'!P30</f>
        <v>8105577</v>
      </c>
      <c r="Q32" s="97">
        <f>+'REC20'!Q31+'REC21'!Q30</f>
        <v>8105577</v>
      </c>
      <c r="R32" s="97">
        <f>+'REC20'!R31+'REC21'!R30</f>
        <v>8105577</v>
      </c>
      <c r="T32" s="98">
        <f t="shared" si="6"/>
        <v>64996490</v>
      </c>
      <c r="U32" s="98">
        <f t="shared" si="7"/>
        <v>251880383</v>
      </c>
      <c r="V32" s="98">
        <f t="shared" si="7"/>
        <v>0</v>
      </c>
      <c r="W32" s="98">
        <f t="shared" si="7"/>
        <v>0</v>
      </c>
    </row>
    <row r="33" spans="1:25" x14ac:dyDescent="0.2">
      <c r="A33" s="95">
        <v>1</v>
      </c>
      <c r="B33" s="95">
        <v>0</v>
      </c>
      <c r="C33" s="95">
        <v>1</v>
      </c>
      <c r="D33" s="95">
        <v>5</v>
      </c>
      <c r="E33" s="95">
        <v>47</v>
      </c>
      <c r="F33" s="22" t="s">
        <v>56</v>
      </c>
      <c r="G33" s="97">
        <f>+'REC20'!G32+'REC21'!G31</f>
        <v>74848314</v>
      </c>
      <c r="H33" s="71"/>
      <c r="I33" s="97">
        <f>+'REC20'!I30+'REC21'!I31</f>
        <v>0</v>
      </c>
      <c r="J33" s="97">
        <f>+'REC20'!J32</f>
        <v>0</v>
      </c>
      <c r="K33" s="97">
        <f>+'REC20'!K30+'REC21'!K31</f>
        <v>0</v>
      </c>
      <c r="L33" s="97">
        <f>+'REC20'!L30+'REC21'!L31</f>
        <v>0</v>
      </c>
      <c r="M33" s="176">
        <f t="shared" si="5"/>
        <v>74848314</v>
      </c>
      <c r="N33" s="96"/>
      <c r="O33" s="97">
        <f>+'REC20'!O32+'REC21'!O31</f>
        <v>74848314</v>
      </c>
      <c r="P33" s="97">
        <f>+'REC20'!P32+'REC21'!P31</f>
        <v>27706387</v>
      </c>
      <c r="Q33" s="97">
        <f>+'REC20'!Q32+'REC21'!Q31</f>
        <v>27706387</v>
      </c>
      <c r="R33" s="97">
        <f>+'REC20'!R32+'REC21'!R31</f>
        <v>27706387</v>
      </c>
      <c r="T33" s="98">
        <f t="shared" si="6"/>
        <v>0</v>
      </c>
      <c r="U33" s="98">
        <f t="shared" si="7"/>
        <v>47141927</v>
      </c>
      <c r="V33" s="98">
        <f t="shared" si="7"/>
        <v>0</v>
      </c>
      <c r="W33" s="98">
        <f t="shared" si="7"/>
        <v>0</v>
      </c>
    </row>
    <row r="34" spans="1:25" x14ac:dyDescent="0.2">
      <c r="A34" s="95"/>
      <c r="B34" s="95"/>
      <c r="C34" s="95"/>
      <c r="D34" s="95"/>
      <c r="E34" s="95"/>
      <c r="F34" s="22"/>
      <c r="G34" s="97"/>
      <c r="H34" s="71"/>
      <c r="I34" s="96"/>
      <c r="J34" s="96"/>
      <c r="K34" s="96"/>
      <c r="L34" s="96"/>
      <c r="M34" s="97"/>
      <c r="N34" s="96"/>
      <c r="O34" s="96"/>
      <c r="P34" s="96"/>
      <c r="Q34" s="96"/>
      <c r="R34" s="96"/>
      <c r="T34" s="96"/>
      <c r="U34" s="96"/>
      <c r="V34" s="96"/>
      <c r="W34" s="96"/>
    </row>
    <row r="35" spans="1:25" x14ac:dyDescent="0.2">
      <c r="A35" s="95"/>
      <c r="B35" s="95"/>
      <c r="C35" s="95"/>
      <c r="D35" s="95"/>
      <c r="E35" s="95"/>
      <c r="F35" s="22"/>
      <c r="G35" s="97"/>
      <c r="H35" s="71"/>
      <c r="I35" s="96"/>
      <c r="J35" s="96"/>
      <c r="K35" s="96"/>
      <c r="L35" s="96"/>
      <c r="M35" s="97"/>
      <c r="N35" s="96"/>
      <c r="O35" s="96"/>
      <c r="P35" s="96"/>
      <c r="Q35" s="96"/>
      <c r="R35" s="96"/>
      <c r="T35" s="96"/>
      <c r="U35" s="96"/>
      <c r="V35" s="96"/>
      <c r="W35" s="96"/>
    </row>
    <row r="36" spans="1:25" s="11" customFormat="1" ht="24" x14ac:dyDescent="0.2">
      <c r="A36" s="95">
        <v>1</v>
      </c>
      <c r="B36" s="95">
        <v>0</v>
      </c>
      <c r="C36" s="95">
        <v>1</v>
      </c>
      <c r="D36" s="95">
        <v>10</v>
      </c>
      <c r="E36" s="95"/>
      <c r="F36" s="31" t="s">
        <v>92</v>
      </c>
      <c r="G36" s="234">
        <f>+'REC20'!G14+'REC21'!G33</f>
        <v>4618999900</v>
      </c>
      <c r="H36" s="205"/>
      <c r="I36" s="234">
        <v>0</v>
      </c>
      <c r="J36" s="234">
        <v>0</v>
      </c>
      <c r="K36" s="234">
        <v>0</v>
      </c>
      <c r="L36" s="234">
        <v>0</v>
      </c>
      <c r="M36" s="234">
        <f>+G36+I36-J36</f>
        <v>4618999900</v>
      </c>
      <c r="N36" s="206"/>
      <c r="O36" s="206">
        <f>+'REC20'!O34</f>
        <v>0</v>
      </c>
      <c r="P36" s="206">
        <f>+'REC20'!P34</f>
        <v>0</v>
      </c>
      <c r="Q36" s="206">
        <f>+'REC20'!Q34</f>
        <v>0</v>
      </c>
      <c r="R36" s="206">
        <f>+'REC20'!R34</f>
        <v>0</v>
      </c>
      <c r="S36" s="58"/>
      <c r="T36" s="34">
        <f>+M36-O36</f>
        <v>4618999900</v>
      </c>
      <c r="U36" s="98">
        <f>+O36-P36</f>
        <v>0</v>
      </c>
      <c r="V36" s="98">
        <f>+P36-Q36</f>
        <v>0</v>
      </c>
      <c r="W36" s="98">
        <f>+Q36-R36</f>
        <v>0</v>
      </c>
    </row>
    <row r="37" spans="1:25" x14ac:dyDescent="0.2">
      <c r="A37" s="95"/>
      <c r="B37" s="95"/>
      <c r="C37" s="95"/>
      <c r="D37" s="95"/>
      <c r="E37" s="95"/>
      <c r="F37" s="22"/>
      <c r="G37" s="97"/>
      <c r="H37" s="71"/>
      <c r="I37" s="96"/>
      <c r="J37" s="96"/>
      <c r="K37" s="96"/>
      <c r="L37" s="96"/>
      <c r="M37" s="97"/>
      <c r="N37" s="96"/>
      <c r="O37" s="96"/>
      <c r="P37" s="96"/>
      <c r="Q37" s="96"/>
      <c r="R37" s="96"/>
      <c r="T37" s="96"/>
      <c r="U37" s="96"/>
      <c r="V37" s="96"/>
      <c r="W37" s="96"/>
    </row>
    <row r="38" spans="1:25" ht="24" x14ac:dyDescent="0.2">
      <c r="A38" s="33">
        <v>1</v>
      </c>
      <c r="B38" s="33">
        <v>0</v>
      </c>
      <c r="C38" s="33">
        <v>1</v>
      </c>
      <c r="D38" s="33">
        <v>9</v>
      </c>
      <c r="E38" s="33"/>
      <c r="F38" s="31" t="s">
        <v>26</v>
      </c>
      <c r="G38" s="54">
        <f>+G39+G40</f>
        <v>15000000</v>
      </c>
      <c r="H38" s="35"/>
      <c r="I38" s="54">
        <f>+I39+I40</f>
        <v>0</v>
      </c>
      <c r="J38" s="54">
        <f>+J39+J40</f>
        <v>0</v>
      </c>
      <c r="K38" s="34">
        <f>+K39+K40</f>
        <v>0</v>
      </c>
      <c r="L38" s="34">
        <f>+L39+L40</f>
        <v>0</v>
      </c>
      <c r="M38" s="34">
        <f t="shared" ref="M38:M40" si="8">+G38-I38+J38</f>
        <v>15000000</v>
      </c>
      <c r="N38" s="94"/>
      <c r="O38" s="36">
        <f>+O39+O40</f>
        <v>15000000</v>
      </c>
      <c r="P38" s="36">
        <f>+P39+P40</f>
        <v>6676078</v>
      </c>
      <c r="Q38" s="36">
        <f>+Q39+Q40</f>
        <v>6676078</v>
      </c>
      <c r="R38" s="36">
        <f>+R39+R40</f>
        <v>6676078</v>
      </c>
      <c r="T38" s="36">
        <f>+T39+T40</f>
        <v>0</v>
      </c>
      <c r="U38" s="34">
        <f>+O38-P38</f>
        <v>8323922</v>
      </c>
      <c r="V38" s="34">
        <f>+P38-Q38</f>
        <v>0</v>
      </c>
      <c r="W38" s="34">
        <f>+Q38-R38</f>
        <v>0</v>
      </c>
    </row>
    <row r="39" spans="1:25" x14ac:dyDescent="0.2">
      <c r="A39" s="95">
        <v>1</v>
      </c>
      <c r="B39" s="95">
        <v>0</v>
      </c>
      <c r="C39" s="95">
        <v>1</v>
      </c>
      <c r="D39" s="95">
        <v>9</v>
      </c>
      <c r="E39" s="95">
        <v>1</v>
      </c>
      <c r="F39" s="22" t="s">
        <v>57</v>
      </c>
      <c r="G39" s="97">
        <f>+'REC20'!G37+'REC21'!G36</f>
        <v>15000000</v>
      </c>
      <c r="H39" s="71"/>
      <c r="I39" s="97">
        <v>0</v>
      </c>
      <c r="J39" s="97">
        <f>+'REC21'!J36</f>
        <v>0</v>
      </c>
      <c r="K39" s="97">
        <v>0</v>
      </c>
      <c r="L39" s="97">
        <v>0</v>
      </c>
      <c r="M39" s="176">
        <f t="shared" si="8"/>
        <v>15000000</v>
      </c>
      <c r="N39" s="96"/>
      <c r="O39" s="97">
        <f>+'REC21'!O36</f>
        <v>15000000</v>
      </c>
      <c r="P39" s="97">
        <f>+'REC20'!P37+'REC21'!P36</f>
        <v>6676078</v>
      </c>
      <c r="Q39" s="97">
        <f>+'REC20'!Q37+'REC21'!Q36</f>
        <v>6676078</v>
      </c>
      <c r="R39" s="97">
        <f>+'REC20'!R37+'REC21'!R36</f>
        <v>6676078</v>
      </c>
      <c r="T39" s="98">
        <f>+M39-O39</f>
        <v>0</v>
      </c>
      <c r="U39" s="98">
        <f t="shared" ref="U39:W40" si="9">+O39-P39</f>
        <v>8323922</v>
      </c>
      <c r="V39" s="98">
        <f t="shared" si="9"/>
        <v>0</v>
      </c>
      <c r="W39" s="98">
        <f t="shared" si="9"/>
        <v>0</v>
      </c>
    </row>
    <row r="40" spans="1:25" x14ac:dyDescent="0.2">
      <c r="A40" s="95">
        <v>1</v>
      </c>
      <c r="B40" s="95">
        <v>0</v>
      </c>
      <c r="C40" s="95">
        <v>1</v>
      </c>
      <c r="D40" s="95">
        <v>9</v>
      </c>
      <c r="E40" s="95">
        <v>3</v>
      </c>
      <c r="F40" s="22" t="s">
        <v>58</v>
      </c>
      <c r="G40" s="97">
        <f>+'REC20'!G38+'REC21'!G37</f>
        <v>0</v>
      </c>
      <c r="H40" s="71"/>
      <c r="I40" s="97">
        <v>0</v>
      </c>
      <c r="J40" s="97">
        <f>+'REC21'!J37</f>
        <v>0</v>
      </c>
      <c r="K40" s="97">
        <f>+'REC20'!K38+'REC21'!K37</f>
        <v>0</v>
      </c>
      <c r="L40" s="97">
        <f>+'REC20'!L36+'REC21'!L37</f>
        <v>0</v>
      </c>
      <c r="M40" s="176">
        <f t="shared" si="8"/>
        <v>0</v>
      </c>
      <c r="N40" s="96"/>
      <c r="O40" s="97">
        <f>+'REC20'!O38+'REC21'!O37</f>
        <v>0</v>
      </c>
      <c r="P40" s="97">
        <f>+'REC20'!P38+'REC21'!P37</f>
        <v>0</v>
      </c>
      <c r="Q40" s="97">
        <f>+'REC20'!Q38+'REC21'!Q37</f>
        <v>0</v>
      </c>
      <c r="R40" s="97">
        <f>+'REC20'!R38+'REC21'!R37</f>
        <v>0</v>
      </c>
      <c r="T40" s="98">
        <f>+M40-O40</f>
        <v>0</v>
      </c>
      <c r="U40" s="98">
        <f t="shared" si="9"/>
        <v>0</v>
      </c>
      <c r="V40" s="98">
        <f t="shared" si="9"/>
        <v>0</v>
      </c>
      <c r="W40" s="98">
        <f t="shared" si="9"/>
        <v>0</v>
      </c>
    </row>
    <row r="41" spans="1:25" x14ac:dyDescent="0.2">
      <c r="A41" s="95"/>
      <c r="B41" s="95"/>
      <c r="C41" s="95"/>
      <c r="D41" s="95"/>
      <c r="E41" s="95"/>
      <c r="F41" s="22"/>
      <c r="G41" s="97"/>
      <c r="H41" s="71"/>
      <c r="I41" s="96"/>
      <c r="J41" s="96"/>
      <c r="K41" s="96"/>
      <c r="L41" s="96"/>
      <c r="M41" s="97"/>
      <c r="N41" s="96"/>
      <c r="O41" s="96"/>
      <c r="P41" s="96"/>
      <c r="Q41" s="96"/>
      <c r="R41" s="96"/>
      <c r="T41" s="96"/>
      <c r="U41" s="96"/>
      <c r="V41" s="96"/>
      <c r="W41" s="96"/>
    </row>
    <row r="42" spans="1:25" s="39" customFormat="1" x14ac:dyDescent="0.2">
      <c r="A42" s="33">
        <v>1</v>
      </c>
      <c r="B42" s="33">
        <v>0</v>
      </c>
      <c r="C42" s="33">
        <v>2</v>
      </c>
      <c r="D42" s="33"/>
      <c r="E42" s="33"/>
      <c r="F42" s="31" t="s">
        <v>27</v>
      </c>
      <c r="G42" s="54">
        <f>+G43</f>
        <v>363992500</v>
      </c>
      <c r="H42" s="35"/>
      <c r="I42" s="34">
        <f>+I43</f>
        <v>0</v>
      </c>
      <c r="J42" s="34">
        <f>+J43</f>
        <v>0</v>
      </c>
      <c r="K42" s="34">
        <f>+K43</f>
        <v>0</v>
      </c>
      <c r="L42" s="34">
        <f>+L43</f>
        <v>0</v>
      </c>
      <c r="M42" s="173">
        <f>+G42-I42+J42+L42-K42</f>
        <v>363992500</v>
      </c>
      <c r="N42" s="36"/>
      <c r="O42" s="36">
        <f>+O43</f>
        <v>314893867</v>
      </c>
      <c r="P42" s="36">
        <f t="shared" ref="P42:R42" si="10">+P43</f>
        <v>314893867</v>
      </c>
      <c r="Q42" s="36">
        <f t="shared" si="10"/>
        <v>100152000</v>
      </c>
      <c r="R42" s="36">
        <f t="shared" si="10"/>
        <v>100152000</v>
      </c>
      <c r="S42" s="37"/>
      <c r="T42" s="38">
        <f>+M42-O42</f>
        <v>49098633</v>
      </c>
      <c r="U42" s="38">
        <f t="shared" ref="U42:W43" si="11">+O42-P42</f>
        <v>0</v>
      </c>
      <c r="V42" s="38">
        <f t="shared" si="11"/>
        <v>214741867</v>
      </c>
      <c r="W42" s="38">
        <f t="shared" si="11"/>
        <v>0</v>
      </c>
      <c r="Y42" s="273"/>
    </row>
    <row r="43" spans="1:25" x14ac:dyDescent="0.2">
      <c r="A43" s="95">
        <v>1</v>
      </c>
      <c r="B43" s="95">
        <v>0</v>
      </c>
      <c r="C43" s="95">
        <v>2</v>
      </c>
      <c r="D43" s="95">
        <v>14</v>
      </c>
      <c r="E43" s="95"/>
      <c r="F43" s="22" t="s">
        <v>59</v>
      </c>
      <c r="G43" s="97">
        <f>+'REC20'!G41+'REC21'!G40</f>
        <v>363992500</v>
      </c>
      <c r="H43" s="71"/>
      <c r="I43" s="97">
        <f>+'REC20'!I39+'REC21'!I40</f>
        <v>0</v>
      </c>
      <c r="J43" s="97">
        <f>+'REC20'!J41+'REC21'!J40</f>
        <v>0</v>
      </c>
      <c r="K43" s="97">
        <f>+'REC20'!K41+'REC21'!K42</f>
        <v>0</v>
      </c>
      <c r="L43" s="97">
        <f>+'REC20'!L41+'REC21'!L42</f>
        <v>0</v>
      </c>
      <c r="M43" s="176">
        <f>+G43-I43+J43</f>
        <v>363992500</v>
      </c>
      <c r="N43" s="96"/>
      <c r="O43" s="97">
        <f>+'REC20'!O41+'REC21'!O40</f>
        <v>314893867</v>
      </c>
      <c r="P43" s="97">
        <f>+'REC20'!P41+'REC21'!P40</f>
        <v>314893867</v>
      </c>
      <c r="Q43" s="97">
        <f>+'REC20'!Q41+'REC21'!Q40</f>
        <v>100152000</v>
      </c>
      <c r="R43" s="97">
        <f>+'REC20'!R41+'REC21'!R40</f>
        <v>100152000</v>
      </c>
      <c r="T43" s="98">
        <f>+M43-O43</f>
        <v>49098633</v>
      </c>
      <c r="U43" s="98">
        <f t="shared" si="11"/>
        <v>0</v>
      </c>
      <c r="V43" s="98">
        <f t="shared" si="11"/>
        <v>214741867</v>
      </c>
      <c r="W43" s="98">
        <f t="shared" si="11"/>
        <v>0</v>
      </c>
    </row>
    <row r="44" spans="1:25" x14ac:dyDescent="0.2">
      <c r="A44" s="95"/>
      <c r="B44" s="95"/>
      <c r="C44" s="95"/>
      <c r="D44" s="95"/>
      <c r="E44" s="95"/>
      <c r="F44" s="22"/>
      <c r="G44" s="97"/>
      <c r="H44" s="71"/>
      <c r="I44" s="96"/>
      <c r="J44" s="96"/>
      <c r="K44" s="96"/>
      <c r="L44" s="96"/>
      <c r="M44" s="97"/>
      <c r="N44" s="96"/>
      <c r="O44" s="96"/>
      <c r="P44" s="96"/>
      <c r="Q44" s="96"/>
      <c r="R44" s="96"/>
      <c r="T44" s="96"/>
      <c r="U44" s="96"/>
      <c r="V44" s="96"/>
      <c r="W44" s="96"/>
    </row>
    <row r="45" spans="1:25" s="39" customFormat="1" ht="24" x14ac:dyDescent="0.2">
      <c r="A45" s="33">
        <v>1</v>
      </c>
      <c r="B45" s="33">
        <v>0</v>
      </c>
      <c r="C45" s="33">
        <v>5</v>
      </c>
      <c r="D45" s="33"/>
      <c r="E45" s="33"/>
      <c r="F45" s="31" t="s">
        <v>28</v>
      </c>
      <c r="G45" s="54">
        <f>SUM(G47:G50)</f>
        <v>1338907735</v>
      </c>
      <c r="H45" s="35"/>
      <c r="I45" s="34">
        <f>SUM(I47:I50)</f>
        <v>0</v>
      </c>
      <c r="J45" s="34">
        <f>SUM(J47:J50)</f>
        <v>0</v>
      </c>
      <c r="K45" s="34">
        <f>SUM(K47:K50)</f>
        <v>0</v>
      </c>
      <c r="L45" s="34">
        <f>SUM(L47:L50)</f>
        <v>0</v>
      </c>
      <c r="M45" s="61">
        <f>+G45-I45+J45+L45-K45</f>
        <v>1338907735</v>
      </c>
      <c r="N45" s="36"/>
      <c r="O45" s="34">
        <f>SUM(O47:O50)</f>
        <v>409705511</v>
      </c>
      <c r="P45" s="34">
        <f>SUM(P47:P50)</f>
        <v>409705511</v>
      </c>
      <c r="Q45" s="34">
        <f>SUM(Q47:Q50)</f>
        <v>409705511</v>
      </c>
      <c r="R45" s="34">
        <f>SUM(R47:R50)</f>
        <v>409705511</v>
      </c>
      <c r="S45" s="37"/>
      <c r="T45" s="36">
        <f>+M45-O45</f>
        <v>929202224</v>
      </c>
      <c r="U45" s="36">
        <f>+O45-P45</f>
        <v>0</v>
      </c>
      <c r="V45" s="38">
        <f>+P45-Q45</f>
        <v>0</v>
      </c>
      <c r="W45" s="38">
        <f>+Q45-R45</f>
        <v>0</v>
      </c>
      <c r="Y45" s="273"/>
    </row>
    <row r="46" spans="1:25" x14ac:dyDescent="0.2">
      <c r="A46" s="33"/>
      <c r="B46" s="33"/>
      <c r="C46" s="33"/>
      <c r="D46" s="33"/>
      <c r="E46" s="33"/>
      <c r="F46" s="31"/>
      <c r="G46" s="34"/>
      <c r="H46" s="35"/>
      <c r="I46" s="96"/>
      <c r="J46" s="96"/>
      <c r="K46" s="96"/>
      <c r="L46" s="96"/>
      <c r="M46" s="34"/>
      <c r="N46" s="96"/>
      <c r="O46" s="96"/>
      <c r="P46" s="96"/>
      <c r="Q46" s="96"/>
      <c r="R46" s="96"/>
      <c r="T46" s="96"/>
      <c r="U46" s="96"/>
      <c r="V46" s="96"/>
      <c r="W46" s="96"/>
      <c r="X46" s="271"/>
    </row>
    <row r="47" spans="1:25" x14ac:dyDescent="0.2">
      <c r="A47" s="95">
        <v>1</v>
      </c>
      <c r="B47" s="95">
        <v>0</v>
      </c>
      <c r="C47" s="95">
        <v>5</v>
      </c>
      <c r="D47" s="95">
        <v>1</v>
      </c>
      <c r="E47" s="95"/>
      <c r="F47" s="22" t="s">
        <v>29</v>
      </c>
      <c r="G47" s="97">
        <f>+'REC20'!G45+'REC21'!G43</f>
        <v>572407735</v>
      </c>
      <c r="H47" s="71"/>
      <c r="I47" s="97">
        <f>+'REC20'!I43+'REC21'!I43</f>
        <v>0</v>
      </c>
      <c r="J47" s="97">
        <f>+'REC21'!J43</f>
        <v>0</v>
      </c>
      <c r="K47" s="97">
        <f>+'REC20'!K43+'REC21'!K43</f>
        <v>0</v>
      </c>
      <c r="L47" s="97">
        <f>+'REC20'!L43+'REC21'!L43</f>
        <v>0</v>
      </c>
      <c r="M47" s="176">
        <f>+G47-I47+J47+L47-K47</f>
        <v>572407735</v>
      </c>
      <c r="N47" s="96"/>
      <c r="O47" s="97">
        <f>+'REC20'!O45+'REC21'!O43</f>
        <v>181549704</v>
      </c>
      <c r="P47" s="97">
        <f>+'REC20'!P45+'REC21'!P43</f>
        <v>181549704</v>
      </c>
      <c r="Q47" s="97">
        <f>+'REC20'!Q45+'REC21'!Q43</f>
        <v>181549704</v>
      </c>
      <c r="R47" s="97">
        <f>+'REC20'!R45+'REC21'!R43</f>
        <v>181549704</v>
      </c>
      <c r="T47" s="98">
        <f>+M47-O47</f>
        <v>390858031</v>
      </c>
      <c r="U47" s="98">
        <f t="shared" ref="U47:W50" si="12">+O47-P47</f>
        <v>0</v>
      </c>
      <c r="V47" s="98">
        <f t="shared" si="12"/>
        <v>0</v>
      </c>
      <c r="W47" s="98">
        <f t="shared" si="12"/>
        <v>0</v>
      </c>
      <c r="X47" s="271"/>
    </row>
    <row r="48" spans="1:25" s="39" customFormat="1" x14ac:dyDescent="0.2">
      <c r="A48" s="33">
        <v>1</v>
      </c>
      <c r="B48" s="33">
        <v>0</v>
      </c>
      <c r="C48" s="33">
        <v>5</v>
      </c>
      <c r="D48" s="33">
        <v>2</v>
      </c>
      <c r="E48" s="33"/>
      <c r="F48" s="22" t="s">
        <v>30</v>
      </c>
      <c r="G48" s="97">
        <f>+'REC20'!G46+'REC21'!G44</f>
        <v>586500000</v>
      </c>
      <c r="H48" s="35"/>
      <c r="I48" s="97">
        <f>+'REC20'!I44+'REC21'!I44</f>
        <v>0</v>
      </c>
      <c r="J48" s="97">
        <f>+'REC20'!J44+'REC21'!J44</f>
        <v>0</v>
      </c>
      <c r="K48" s="97">
        <f>+'REC20'!K44+'REC21'!K44</f>
        <v>0</v>
      </c>
      <c r="L48" s="97">
        <f>+'REC20'!L44+'REC21'!L44</f>
        <v>0</v>
      </c>
      <c r="M48" s="176">
        <f>+G48-I48+J48+L48-K48</f>
        <v>586500000</v>
      </c>
      <c r="N48" s="96"/>
      <c r="O48" s="97">
        <f>+'REC20'!O46+'REC21'!O44</f>
        <v>175657047</v>
      </c>
      <c r="P48" s="97">
        <f>+'REC20'!P46+'REC21'!P44</f>
        <v>175657047</v>
      </c>
      <c r="Q48" s="97">
        <f>+'REC20'!Q46+'REC21'!Q44</f>
        <v>175657047</v>
      </c>
      <c r="R48" s="97">
        <f>+'REC20'!R46+'REC21'!R44</f>
        <v>175657047</v>
      </c>
      <c r="S48" s="37"/>
      <c r="T48" s="98">
        <f>+M48-O48</f>
        <v>410842953</v>
      </c>
      <c r="U48" s="98">
        <f t="shared" si="12"/>
        <v>0</v>
      </c>
      <c r="V48" s="98">
        <f t="shared" si="12"/>
        <v>0</v>
      </c>
      <c r="W48" s="98">
        <f t="shared" si="12"/>
        <v>0</v>
      </c>
      <c r="X48" s="273"/>
      <c r="Y48" s="273"/>
    </row>
    <row r="49" spans="1:25" x14ac:dyDescent="0.2">
      <c r="A49" s="33">
        <v>1</v>
      </c>
      <c r="B49" s="33">
        <v>0</v>
      </c>
      <c r="C49" s="33">
        <v>5</v>
      </c>
      <c r="D49" s="33">
        <v>6</v>
      </c>
      <c r="E49" s="70"/>
      <c r="F49" s="22" t="s">
        <v>60</v>
      </c>
      <c r="G49" s="97">
        <f>+'REC20'!G47+'REC21'!G45</f>
        <v>105000000</v>
      </c>
      <c r="H49" s="71"/>
      <c r="I49" s="97">
        <f>+'REC20'!I45+'REC21'!I45</f>
        <v>0</v>
      </c>
      <c r="J49" s="97">
        <v>0</v>
      </c>
      <c r="K49" s="97">
        <f>+'REC20'!K45+'REC21'!K45</f>
        <v>0</v>
      </c>
      <c r="L49" s="97">
        <f>+'REC20'!L45+'REC21'!L45</f>
        <v>0</v>
      </c>
      <c r="M49" s="176">
        <f>+G49-I49+J49+L49-K49</f>
        <v>105000000</v>
      </c>
      <c r="N49" s="96"/>
      <c r="O49" s="97">
        <f>+'REC20'!O47+'REC21'!O45</f>
        <v>31495681</v>
      </c>
      <c r="P49" s="97">
        <f>+'REC20'!P47+'REC21'!P45</f>
        <v>31495681</v>
      </c>
      <c r="Q49" s="97">
        <f>+'REC20'!Q47+'REC21'!Q45</f>
        <v>31495681</v>
      </c>
      <c r="R49" s="97">
        <f>+'REC20'!R47+'REC21'!R45</f>
        <v>31495681</v>
      </c>
      <c r="T49" s="98">
        <f>+M49-O49</f>
        <v>73504319</v>
      </c>
      <c r="U49" s="98">
        <f t="shared" si="12"/>
        <v>0</v>
      </c>
      <c r="V49" s="98">
        <f t="shared" si="12"/>
        <v>0</v>
      </c>
      <c r="W49" s="98">
        <f t="shared" si="12"/>
        <v>0</v>
      </c>
      <c r="X49" s="271"/>
    </row>
    <row r="50" spans="1:25" x14ac:dyDescent="0.2">
      <c r="A50" s="33">
        <v>1</v>
      </c>
      <c r="B50" s="33">
        <v>0</v>
      </c>
      <c r="C50" s="33">
        <v>5</v>
      </c>
      <c r="D50" s="33">
        <v>7</v>
      </c>
      <c r="E50" s="70"/>
      <c r="F50" s="22" t="s">
        <v>61</v>
      </c>
      <c r="G50" s="97">
        <f>+'REC20'!G48+'REC21'!G46</f>
        <v>75000000</v>
      </c>
      <c r="H50" s="71"/>
      <c r="I50" s="97">
        <v>0</v>
      </c>
      <c r="J50" s="97">
        <v>0</v>
      </c>
      <c r="K50" s="97">
        <f>+'REC20'!K46+'REC21'!K46</f>
        <v>0</v>
      </c>
      <c r="L50" s="97">
        <f>+'REC20'!L46+'REC21'!L46</f>
        <v>0</v>
      </c>
      <c r="M50" s="176">
        <f>+G50-I50+J50+L50-K50</f>
        <v>75000000</v>
      </c>
      <c r="N50" s="96"/>
      <c r="O50" s="97">
        <f>+'REC20'!O48+'REC21'!O46</f>
        <v>21003079</v>
      </c>
      <c r="P50" s="97">
        <f>+'REC20'!P48+'REC21'!P46</f>
        <v>21003079</v>
      </c>
      <c r="Q50" s="97">
        <f>+'REC20'!Q48+'REC21'!Q46</f>
        <v>21003079</v>
      </c>
      <c r="R50" s="97">
        <f>+'REC20'!R48+'REC21'!R46</f>
        <v>21003079</v>
      </c>
      <c r="T50" s="98">
        <f>+M50-O50</f>
        <v>53996921</v>
      </c>
      <c r="U50" s="98">
        <f t="shared" si="12"/>
        <v>0</v>
      </c>
      <c r="V50" s="98">
        <f t="shared" si="12"/>
        <v>0</v>
      </c>
      <c r="W50" s="98">
        <f t="shared" si="12"/>
        <v>0</v>
      </c>
    </row>
    <row r="51" spans="1:25" x14ac:dyDescent="0.2">
      <c r="A51" s="70"/>
      <c r="B51" s="70"/>
      <c r="C51" s="70"/>
      <c r="D51" s="70"/>
      <c r="E51" s="70"/>
      <c r="F51" s="70"/>
      <c r="G51" s="97"/>
      <c r="H51" s="71"/>
      <c r="I51" s="38"/>
      <c r="J51" s="38"/>
      <c r="K51" s="38"/>
      <c r="L51" s="38"/>
      <c r="M51" s="97"/>
      <c r="N51" s="38"/>
      <c r="O51" s="38"/>
      <c r="P51" s="38"/>
      <c r="Q51" s="38"/>
      <c r="R51" s="38"/>
      <c r="T51" s="38"/>
      <c r="U51" s="38"/>
      <c r="V51" s="38"/>
      <c r="W51" s="38"/>
    </row>
    <row r="52" spans="1:25" s="39" customFormat="1" x14ac:dyDescent="0.2">
      <c r="A52" s="33">
        <v>2</v>
      </c>
      <c r="B52" s="33">
        <v>0</v>
      </c>
      <c r="C52" s="33"/>
      <c r="D52" s="33"/>
      <c r="E52" s="33"/>
      <c r="F52" s="31" t="s">
        <v>31</v>
      </c>
      <c r="G52" s="34">
        <f>+G54+G57</f>
        <v>1961447000</v>
      </c>
      <c r="H52" s="35"/>
      <c r="I52" s="34">
        <f>+I54+I57</f>
        <v>3472680</v>
      </c>
      <c r="J52" s="34">
        <f>+J54+J57</f>
        <v>3472680</v>
      </c>
      <c r="K52" s="34">
        <f>+K54+K57</f>
        <v>0</v>
      </c>
      <c r="L52" s="34">
        <f>+L54+L57</f>
        <v>0</v>
      </c>
      <c r="M52" s="173">
        <f>+G52-I52+J52+L52-K52</f>
        <v>1961447000</v>
      </c>
      <c r="N52" s="36"/>
      <c r="O52" s="36">
        <f>+O54+O57</f>
        <v>1236016416</v>
      </c>
      <c r="P52" s="36">
        <f>+P54+P57</f>
        <v>923623598</v>
      </c>
      <c r="Q52" s="36">
        <f>+Q54+Q57</f>
        <v>393066433</v>
      </c>
      <c r="R52" s="36">
        <f>+R54+R57</f>
        <v>393066433</v>
      </c>
      <c r="S52" s="37"/>
      <c r="T52" s="38">
        <f>+M52-O52</f>
        <v>725430584</v>
      </c>
      <c r="U52" s="38">
        <f>+O52-P52</f>
        <v>312392818</v>
      </c>
      <c r="V52" s="38">
        <f>+P52-Q52</f>
        <v>530557165</v>
      </c>
      <c r="W52" s="38">
        <f>+Q52-R52</f>
        <v>0</v>
      </c>
      <c r="Y52" s="273"/>
    </row>
    <row r="53" spans="1:25" x14ac:dyDescent="0.2">
      <c r="A53" s="33"/>
      <c r="B53" s="33"/>
      <c r="C53" s="33"/>
      <c r="D53" s="33"/>
      <c r="E53" s="33"/>
      <c r="F53" s="31"/>
      <c r="G53" s="34"/>
      <c r="H53" s="35"/>
      <c r="I53" s="36"/>
      <c r="J53" s="36"/>
      <c r="K53" s="36"/>
      <c r="L53" s="36"/>
      <c r="M53" s="34"/>
      <c r="N53" s="36"/>
      <c r="O53" s="36"/>
      <c r="P53" s="36"/>
      <c r="Q53" s="36"/>
      <c r="R53" s="36"/>
      <c r="T53" s="36"/>
      <c r="U53" s="36"/>
      <c r="V53" s="36"/>
      <c r="W53" s="36"/>
    </row>
    <row r="54" spans="1:25" s="39" customFormat="1" x14ac:dyDescent="0.2">
      <c r="A54" s="33">
        <v>2</v>
      </c>
      <c r="B54" s="33">
        <v>0</v>
      </c>
      <c r="C54" s="33">
        <v>3</v>
      </c>
      <c r="D54" s="33"/>
      <c r="E54" s="33"/>
      <c r="F54" s="31" t="s">
        <v>32</v>
      </c>
      <c r="G54" s="34">
        <f>+G55</f>
        <v>65000000</v>
      </c>
      <c r="H54" s="35"/>
      <c r="I54" s="34">
        <f>+I55</f>
        <v>0</v>
      </c>
      <c r="J54" s="34">
        <f>+'REC20'!J53</f>
        <v>0</v>
      </c>
      <c r="K54" s="34">
        <f>+K55</f>
        <v>0</v>
      </c>
      <c r="L54" s="34">
        <f>+L55</f>
        <v>0</v>
      </c>
      <c r="M54" s="173">
        <f>+G54-I54+J54+L54-K54</f>
        <v>65000000</v>
      </c>
      <c r="N54" s="36"/>
      <c r="O54" s="36">
        <f>+O55</f>
        <v>63061240</v>
      </c>
      <c r="P54" s="36">
        <f>+P55</f>
        <v>63061240</v>
      </c>
      <c r="Q54" s="36">
        <f>+Q55</f>
        <v>63061240</v>
      </c>
      <c r="R54" s="36">
        <f>+R55</f>
        <v>63061240</v>
      </c>
      <c r="S54" s="37"/>
      <c r="T54" s="38">
        <f>+M54-O54</f>
        <v>1938760</v>
      </c>
      <c r="U54" s="38">
        <f t="shared" ref="U54:W55" si="13">+O54-P54</f>
        <v>0</v>
      </c>
      <c r="V54" s="38">
        <f t="shared" si="13"/>
        <v>0</v>
      </c>
      <c r="W54" s="38">
        <f t="shared" si="13"/>
        <v>0</v>
      </c>
      <c r="Y54" s="273"/>
    </row>
    <row r="55" spans="1:25" x14ac:dyDescent="0.2">
      <c r="A55" s="95">
        <v>2</v>
      </c>
      <c r="B55" s="95">
        <v>0</v>
      </c>
      <c r="C55" s="95">
        <v>3</v>
      </c>
      <c r="D55" s="95">
        <v>50</v>
      </c>
      <c r="E55" s="95"/>
      <c r="F55" s="22" t="s">
        <v>62</v>
      </c>
      <c r="G55" s="97">
        <f>+'REC20'!G53+'REC21'!G51</f>
        <v>65000000</v>
      </c>
      <c r="H55" s="71"/>
      <c r="I55" s="97">
        <f>+'REC20'!I53</f>
        <v>0</v>
      </c>
      <c r="J55" s="97">
        <f>+'REC20'!J53</f>
        <v>0</v>
      </c>
      <c r="K55" s="97">
        <f>+'REC20'!K53+'REC21'!K51</f>
        <v>0</v>
      </c>
      <c r="L55" s="97">
        <f>+'REC20'!L53+'REC21'!L51</f>
        <v>0</v>
      </c>
      <c r="M55" s="176">
        <f>+G55+J55-I55</f>
        <v>65000000</v>
      </c>
      <c r="N55" s="96"/>
      <c r="O55" s="97">
        <f>+'REC20'!O53+'REC21'!O51</f>
        <v>63061240</v>
      </c>
      <c r="P55" s="97">
        <f>+'REC20'!P53+'REC21'!P51</f>
        <v>63061240</v>
      </c>
      <c r="Q55" s="97">
        <f>+'REC20'!Q53+'REC21'!Q51</f>
        <v>63061240</v>
      </c>
      <c r="R55" s="97">
        <f>+'REC20'!R53+'REC21'!R51</f>
        <v>63061240</v>
      </c>
      <c r="T55" s="98">
        <f>+M55-O55</f>
        <v>1938760</v>
      </c>
      <c r="U55" s="98">
        <f t="shared" si="13"/>
        <v>0</v>
      </c>
      <c r="V55" s="98">
        <f t="shared" si="13"/>
        <v>0</v>
      </c>
      <c r="W55" s="98">
        <f t="shared" si="13"/>
        <v>0</v>
      </c>
    </row>
    <row r="56" spans="1:25" x14ac:dyDescent="0.2">
      <c r="A56" s="95"/>
      <c r="B56" s="95"/>
      <c r="C56" s="95"/>
      <c r="D56" s="95"/>
      <c r="E56" s="95"/>
      <c r="F56" s="22"/>
      <c r="G56" s="97"/>
      <c r="H56" s="71"/>
      <c r="I56" s="99"/>
      <c r="J56" s="99"/>
      <c r="K56" s="99"/>
      <c r="L56" s="99"/>
      <c r="M56" s="97"/>
      <c r="N56" s="99"/>
      <c r="O56" s="99"/>
      <c r="P56" s="99"/>
      <c r="Q56" s="99"/>
      <c r="R56" s="99"/>
      <c r="T56" s="99"/>
      <c r="U56" s="99"/>
      <c r="V56" s="99"/>
      <c r="W56" s="99"/>
    </row>
    <row r="57" spans="1:25" s="39" customFormat="1" x14ac:dyDescent="0.2">
      <c r="A57" s="33">
        <v>2</v>
      </c>
      <c r="B57" s="33">
        <v>0</v>
      </c>
      <c r="C57" s="33">
        <v>4</v>
      </c>
      <c r="D57" s="33"/>
      <c r="E57" s="33"/>
      <c r="F57" s="31" t="s">
        <v>33</v>
      </c>
      <c r="G57" s="34">
        <f>SUM(G58:G71)</f>
        <v>1896447000</v>
      </c>
      <c r="H57" s="35"/>
      <c r="I57" s="34">
        <f>SUM(I59:I71)</f>
        <v>3472680</v>
      </c>
      <c r="J57" s="34">
        <f>SUM(J59:J71)</f>
        <v>3472680</v>
      </c>
      <c r="K57" s="34">
        <f>SUM(K59:K71)</f>
        <v>0</v>
      </c>
      <c r="L57" s="34">
        <f>SUM(L60:L71)</f>
        <v>0</v>
      </c>
      <c r="M57" s="173">
        <f>+G57-I57+J57+L57-K57</f>
        <v>1896447000</v>
      </c>
      <c r="N57" s="36"/>
      <c r="O57" s="34">
        <f>SUM(O58:O71)</f>
        <v>1172955176</v>
      </c>
      <c r="P57" s="34">
        <f>SUM(P58:P71)</f>
        <v>860562358</v>
      </c>
      <c r="Q57" s="34">
        <f>SUM(Q58:Q71)</f>
        <v>330005193</v>
      </c>
      <c r="R57" s="34">
        <f>SUM(R58:R71)</f>
        <v>330005193</v>
      </c>
      <c r="S57" s="37"/>
      <c r="T57" s="38">
        <f>+M57-O57</f>
        <v>723491824</v>
      </c>
      <c r="U57" s="38">
        <f>+O57-P57</f>
        <v>312392818</v>
      </c>
      <c r="V57" s="38">
        <f>+P57-Q57</f>
        <v>530557165</v>
      </c>
      <c r="W57" s="38">
        <f>+Q57-R57</f>
        <v>0</v>
      </c>
      <c r="Y57" s="273"/>
    </row>
    <row r="58" spans="1:25" s="39" customFormat="1" x14ac:dyDescent="0.2">
      <c r="A58" s="33"/>
      <c r="B58" s="33"/>
      <c r="C58" s="33"/>
      <c r="D58" s="33"/>
      <c r="E58" s="33"/>
      <c r="F58" s="31"/>
      <c r="G58" s="34"/>
      <c r="H58" s="35"/>
      <c r="I58" s="36"/>
      <c r="J58" s="36"/>
      <c r="K58" s="36"/>
      <c r="L58" s="36"/>
      <c r="M58" s="34"/>
      <c r="N58" s="36"/>
      <c r="O58" s="36"/>
      <c r="P58" s="36"/>
      <c r="Q58" s="36"/>
      <c r="R58" s="36"/>
      <c r="S58" s="37"/>
      <c r="T58" s="36"/>
      <c r="U58" s="36"/>
      <c r="V58" s="36"/>
      <c r="W58" s="36"/>
      <c r="Y58" s="273"/>
    </row>
    <row r="59" spans="1:25" s="157" customFormat="1" ht="15" customHeight="1" x14ac:dyDescent="0.2">
      <c r="A59" s="95">
        <v>2</v>
      </c>
      <c r="B59" s="95">
        <v>0</v>
      </c>
      <c r="C59" s="95">
        <v>4</v>
      </c>
      <c r="D59" s="95">
        <v>1</v>
      </c>
      <c r="E59" s="33"/>
      <c r="F59" s="22" t="s">
        <v>77</v>
      </c>
      <c r="G59" s="235">
        <f>+'REC21'!G55</f>
        <v>5000000</v>
      </c>
      <c r="H59" s="210"/>
      <c r="I59" s="211">
        <v>0</v>
      </c>
      <c r="J59" s="211">
        <f>+'REC21'!J55+'REC20'!J56</f>
        <v>0</v>
      </c>
      <c r="K59" s="206"/>
      <c r="L59" s="206"/>
      <c r="M59" s="176">
        <f t="shared" ref="M59:M71" si="14">+G59+J59-I59</f>
        <v>5000000</v>
      </c>
      <c r="N59" s="206"/>
      <c r="O59" s="236">
        <f>+'REC21'!O55+'REC20'!O56</f>
        <v>0</v>
      </c>
      <c r="P59" s="236">
        <f>+'REC21'!P55+'REC20'!P56</f>
        <v>0</v>
      </c>
      <c r="Q59" s="236">
        <f>+'REC21'!Q55+'REC20'!Q56</f>
        <v>0</v>
      </c>
      <c r="R59" s="236">
        <f>+'REC21'!R55+'REC20'!R56</f>
        <v>0</v>
      </c>
      <c r="S59" s="58"/>
      <c r="T59" s="98">
        <f t="shared" ref="T59" si="15">+M59-O59</f>
        <v>5000000</v>
      </c>
      <c r="U59" s="98">
        <f t="shared" ref="U59:W60" si="16">+O59-P59</f>
        <v>0</v>
      </c>
      <c r="V59" s="98">
        <f t="shared" si="16"/>
        <v>0</v>
      </c>
      <c r="W59" s="98">
        <f t="shared" si="16"/>
        <v>0</v>
      </c>
    </row>
    <row r="60" spans="1:25" s="39" customFormat="1" ht="15" customHeight="1" x14ac:dyDescent="0.2">
      <c r="A60" s="95">
        <v>2</v>
      </c>
      <c r="B60" s="95">
        <v>0</v>
      </c>
      <c r="C60" s="95">
        <v>4</v>
      </c>
      <c r="D60" s="95">
        <v>2</v>
      </c>
      <c r="E60" s="33"/>
      <c r="F60" s="22" t="s">
        <v>79</v>
      </c>
      <c r="G60" s="97">
        <f>+'REC20'!G57+'REC21'!G56</f>
        <v>20000000</v>
      </c>
      <c r="H60" s="71"/>
      <c r="I60" s="97">
        <f>+'REC21'!I56</f>
        <v>0</v>
      </c>
      <c r="J60" s="97">
        <f>+'REC20'!J57</f>
        <v>0</v>
      </c>
      <c r="K60" s="97">
        <f>+'REC21'!K56</f>
        <v>0</v>
      </c>
      <c r="L60" s="97">
        <f>+'REC21'!L56</f>
        <v>0</v>
      </c>
      <c r="M60" s="176">
        <f t="shared" si="14"/>
        <v>20000000</v>
      </c>
      <c r="N60" s="96"/>
      <c r="O60" s="97">
        <f>+'REC20'!O57+'REC21'!O56</f>
        <v>816000</v>
      </c>
      <c r="P60" s="97">
        <f>+'REC20'!P57+'REC21'!P56</f>
        <v>816000</v>
      </c>
      <c r="Q60" s="97">
        <f>+'REC20'!Q57+'REC21'!Q56</f>
        <v>0</v>
      </c>
      <c r="R60" s="97">
        <f>+'REC20'!R57+'REC21'!R56</f>
        <v>0</v>
      </c>
      <c r="S60" s="37"/>
      <c r="T60" s="98">
        <f t="shared" ref="T60:T71" si="17">+M60-O60</f>
        <v>19184000</v>
      </c>
      <c r="U60" s="98">
        <f t="shared" si="16"/>
        <v>0</v>
      </c>
      <c r="V60" s="98">
        <f t="shared" si="16"/>
        <v>816000</v>
      </c>
      <c r="W60" s="98">
        <f t="shared" si="16"/>
        <v>0</v>
      </c>
      <c r="Y60" s="273"/>
    </row>
    <row r="61" spans="1:25" s="39" customFormat="1" ht="15" customHeight="1" x14ac:dyDescent="0.2">
      <c r="A61" s="95">
        <v>2</v>
      </c>
      <c r="B61" s="95">
        <v>0</v>
      </c>
      <c r="C61" s="95">
        <v>4</v>
      </c>
      <c r="D61" s="95">
        <v>4</v>
      </c>
      <c r="E61" s="33"/>
      <c r="F61" s="22" t="s">
        <v>34</v>
      </c>
      <c r="G61" s="97">
        <f>+'REC20'!G58+'REC21'!G57</f>
        <v>114000000</v>
      </c>
      <c r="H61" s="71"/>
      <c r="I61" s="97">
        <f>+'REC21'!I57</f>
        <v>0</v>
      </c>
      <c r="J61" s="97">
        <f>+'REC21'!J57+'REC20'!J58</f>
        <v>0</v>
      </c>
      <c r="K61" s="97">
        <f>+'REC21'!K57</f>
        <v>0</v>
      </c>
      <c r="L61" s="97">
        <f>+'REC21'!L57</f>
        <v>0</v>
      </c>
      <c r="M61" s="176">
        <f t="shared" si="14"/>
        <v>114000000</v>
      </c>
      <c r="N61" s="96"/>
      <c r="O61" s="97">
        <f>+'REC20'!O58+'REC21'!O57</f>
        <v>85935148</v>
      </c>
      <c r="P61" s="97">
        <f>+'REC20'!P58+'REC21'!P57</f>
        <v>85935148</v>
      </c>
      <c r="Q61" s="97">
        <f>+'REC20'!Q58+'REC21'!Q57</f>
        <v>13771304</v>
      </c>
      <c r="R61" s="97">
        <f>+'REC20'!R58+'REC21'!R57</f>
        <v>13771304</v>
      </c>
      <c r="S61" s="37"/>
      <c r="T61" s="98">
        <f t="shared" si="17"/>
        <v>28064852</v>
      </c>
      <c r="U61" s="98">
        <f>+O61-P61</f>
        <v>0</v>
      </c>
      <c r="V61" s="98">
        <f t="shared" ref="U61:W71" si="18">+P61-Q61</f>
        <v>72163844</v>
      </c>
      <c r="W61" s="98">
        <f t="shared" si="18"/>
        <v>0</v>
      </c>
      <c r="Y61" s="273"/>
    </row>
    <row r="62" spans="1:25" s="39" customFormat="1" ht="15" customHeight="1" x14ac:dyDescent="0.2">
      <c r="A62" s="95">
        <v>2</v>
      </c>
      <c r="B62" s="95">
        <v>0</v>
      </c>
      <c r="C62" s="95">
        <v>4</v>
      </c>
      <c r="D62" s="95">
        <v>5</v>
      </c>
      <c r="E62" s="33"/>
      <c r="F62" s="22" t="s">
        <v>35</v>
      </c>
      <c r="G62" s="97">
        <f>+'REC20'!G59+'REC21'!G58</f>
        <v>669879150</v>
      </c>
      <c r="H62" s="71"/>
      <c r="I62" s="97">
        <f>+'REC20'!I56+'REC21'!I58</f>
        <v>0</v>
      </c>
      <c r="J62" s="97">
        <f>+'REC21'!J58</f>
        <v>1400000</v>
      </c>
      <c r="K62" s="97">
        <f>+'REC20'!K56+'REC21'!K58</f>
        <v>0</v>
      </c>
      <c r="L62" s="97">
        <f>+'REC20'!L56+'REC21'!L58</f>
        <v>0</v>
      </c>
      <c r="M62" s="176">
        <f t="shared" si="14"/>
        <v>671279150</v>
      </c>
      <c r="N62" s="96"/>
      <c r="O62" s="97">
        <f>+'REC20'!O59+'REC21'!O58</f>
        <v>528968622</v>
      </c>
      <c r="P62" s="97">
        <f>+'REC20'!P59+'REC21'!P58</f>
        <v>392466227</v>
      </c>
      <c r="Q62" s="97">
        <f>+'REC20'!Q59+'REC21'!Q58</f>
        <v>161966865</v>
      </c>
      <c r="R62" s="97">
        <f>+'REC20'!R59+'REC21'!R58</f>
        <v>161966865</v>
      </c>
      <c r="S62" s="37"/>
      <c r="T62" s="98">
        <f>+M62-O62</f>
        <v>142310528</v>
      </c>
      <c r="U62" s="98">
        <f>+O62-P62</f>
        <v>136502395</v>
      </c>
      <c r="V62" s="98">
        <f t="shared" si="18"/>
        <v>230499362</v>
      </c>
      <c r="W62" s="98">
        <f t="shared" si="18"/>
        <v>0</v>
      </c>
      <c r="Y62" s="273"/>
    </row>
    <row r="63" spans="1:25" s="39" customFormat="1" ht="15" customHeight="1" x14ac:dyDescent="0.2">
      <c r="A63" s="95">
        <v>2</v>
      </c>
      <c r="B63" s="95">
        <v>0</v>
      </c>
      <c r="C63" s="95">
        <v>4</v>
      </c>
      <c r="D63" s="95">
        <v>6</v>
      </c>
      <c r="E63" s="33"/>
      <c r="F63" s="22" t="s">
        <v>36</v>
      </c>
      <c r="G63" s="97">
        <f>+'REC20'!G60+'REC21'!G59</f>
        <v>105000000</v>
      </c>
      <c r="H63" s="71"/>
      <c r="I63" s="97">
        <f>+'REC20'!I58+'REC21'!I59</f>
        <v>600000</v>
      </c>
      <c r="J63" s="97">
        <v>0</v>
      </c>
      <c r="K63" s="97">
        <f>+'REC20'!K58+'REC21'!K59</f>
        <v>0</v>
      </c>
      <c r="L63" s="97">
        <f>+'REC20'!L58+'REC21'!L59</f>
        <v>0</v>
      </c>
      <c r="M63" s="176">
        <f t="shared" si="14"/>
        <v>104400000</v>
      </c>
      <c r="N63" s="96"/>
      <c r="O63" s="97">
        <f>+'REC20'!O60+'REC21'!O59</f>
        <v>55288300</v>
      </c>
      <c r="P63" s="97">
        <f>+'REC20'!P60+'REC21'!P59</f>
        <v>55288300</v>
      </c>
      <c r="Q63" s="97">
        <f>+'REC20'!Q60+'REC21'!Q59</f>
        <v>7255100</v>
      </c>
      <c r="R63" s="97">
        <f>+'REC20'!R60+'REC21'!R59</f>
        <v>7255100</v>
      </c>
      <c r="S63" s="37"/>
      <c r="T63" s="98">
        <f t="shared" si="17"/>
        <v>49111700</v>
      </c>
      <c r="U63" s="98">
        <f>+O63-P63</f>
        <v>0</v>
      </c>
      <c r="V63" s="98">
        <f t="shared" si="18"/>
        <v>48033200</v>
      </c>
      <c r="W63" s="98">
        <f t="shared" si="18"/>
        <v>0</v>
      </c>
      <c r="Y63" s="273"/>
    </row>
    <row r="64" spans="1:25" s="39" customFormat="1" ht="15" customHeight="1" x14ac:dyDescent="0.2">
      <c r="A64" s="95">
        <v>2</v>
      </c>
      <c r="B64" s="95">
        <v>0</v>
      </c>
      <c r="C64" s="95">
        <v>4</v>
      </c>
      <c r="D64" s="95">
        <v>7</v>
      </c>
      <c r="E64" s="33"/>
      <c r="F64" s="22" t="s">
        <v>37</v>
      </c>
      <c r="G64" s="97">
        <f>+'REC20'!G61+'REC21'!G60</f>
        <v>18000000</v>
      </c>
      <c r="H64" s="71"/>
      <c r="I64" s="97">
        <f>+'REC20'!I59+'REC21'!I60</f>
        <v>0</v>
      </c>
      <c r="J64" s="97">
        <v>0</v>
      </c>
      <c r="K64" s="97">
        <f>+'REC20'!K59+'REC21'!K60</f>
        <v>0</v>
      </c>
      <c r="L64" s="97">
        <f>+'REC20'!L59+'REC21'!L60</f>
        <v>0</v>
      </c>
      <c r="M64" s="176">
        <f t="shared" si="14"/>
        <v>18000000</v>
      </c>
      <c r="N64" s="96"/>
      <c r="O64" s="97"/>
      <c r="P64" s="97">
        <f>+'REC20'!P61+'REC21'!P60</f>
        <v>0</v>
      </c>
      <c r="Q64" s="97">
        <f>+'REC20'!Q61+'REC21'!Q60</f>
        <v>0</v>
      </c>
      <c r="R64" s="97">
        <f>+'REC20'!R61+'REC21'!R60</f>
        <v>0</v>
      </c>
      <c r="S64" s="37"/>
      <c r="T64" s="98">
        <f t="shared" si="17"/>
        <v>18000000</v>
      </c>
      <c r="U64" s="98">
        <f t="shared" si="18"/>
        <v>0</v>
      </c>
      <c r="V64" s="98">
        <f t="shared" si="18"/>
        <v>0</v>
      </c>
      <c r="W64" s="98">
        <f t="shared" si="18"/>
        <v>0</v>
      </c>
      <c r="Y64" s="273"/>
    </row>
    <row r="65" spans="1:25" s="39" customFormat="1" ht="15" customHeight="1" x14ac:dyDescent="0.2">
      <c r="A65" s="95">
        <v>2</v>
      </c>
      <c r="B65" s="95">
        <v>0</v>
      </c>
      <c r="C65" s="95">
        <v>4</v>
      </c>
      <c r="D65" s="95">
        <v>8</v>
      </c>
      <c r="E65" s="33"/>
      <c r="F65" s="22" t="s">
        <v>38</v>
      </c>
      <c r="G65" s="97">
        <f>+'REC20'!G62+'REC21'!G61</f>
        <v>225000000</v>
      </c>
      <c r="H65" s="71"/>
      <c r="I65" s="97">
        <f>+'REC21'!I61</f>
        <v>0</v>
      </c>
      <c r="J65" s="97">
        <f>+'REC20'!J60+'REC21'!J61</f>
        <v>0</v>
      </c>
      <c r="K65" s="97">
        <f>+'REC20'!K60+'REC21'!K61</f>
        <v>0</v>
      </c>
      <c r="L65" s="97">
        <f>+'REC20'!L60+'REC21'!L61</f>
        <v>0</v>
      </c>
      <c r="M65" s="176">
        <f t="shared" si="14"/>
        <v>225000000</v>
      </c>
      <c r="N65" s="96"/>
      <c r="O65" s="97">
        <f>+'REC20'!O62+'REC21'!O61</f>
        <v>160000000</v>
      </c>
      <c r="P65" s="97">
        <f>+'REC20'!P62+'REC21'!P61</f>
        <v>72061022</v>
      </c>
      <c r="Q65" s="97">
        <f>+'REC20'!Q62+'REC21'!Q61</f>
        <v>71881145</v>
      </c>
      <c r="R65" s="97">
        <f>+'REC20'!R62+'REC21'!R61</f>
        <v>71881145</v>
      </c>
      <c r="S65" s="37"/>
      <c r="T65" s="98">
        <f t="shared" si="17"/>
        <v>65000000</v>
      </c>
      <c r="U65" s="98">
        <f>+O65-P65</f>
        <v>87938978</v>
      </c>
      <c r="V65" s="98">
        <f t="shared" si="18"/>
        <v>179877</v>
      </c>
      <c r="W65" s="98">
        <f t="shared" si="18"/>
        <v>0</v>
      </c>
      <c r="Y65" s="273"/>
    </row>
    <row r="66" spans="1:25" s="39" customFormat="1" ht="15" customHeight="1" x14ac:dyDescent="0.2">
      <c r="A66" s="95">
        <v>2</v>
      </c>
      <c r="B66" s="95">
        <v>0</v>
      </c>
      <c r="C66" s="95">
        <v>4</v>
      </c>
      <c r="D66" s="95">
        <v>9</v>
      </c>
      <c r="E66" s="33"/>
      <c r="F66" s="22" t="s">
        <v>39</v>
      </c>
      <c r="G66" s="97">
        <f>+'REC20'!G63+'REC21'!G62</f>
        <v>80000000</v>
      </c>
      <c r="H66" s="71"/>
      <c r="I66" s="97">
        <f>+'REC20'!I61+'REC21'!I62</f>
        <v>0</v>
      </c>
      <c r="J66" s="97">
        <f>+'REC20'!J61+'REC21'!J62</f>
        <v>0</v>
      </c>
      <c r="K66" s="97">
        <f>+'REC20'!K61+'REC21'!K62</f>
        <v>0</v>
      </c>
      <c r="L66" s="97">
        <f>+'REC20'!L61+'REC21'!L62</f>
        <v>0</v>
      </c>
      <c r="M66" s="176">
        <f t="shared" si="14"/>
        <v>80000000</v>
      </c>
      <c r="N66" s="96"/>
      <c r="O66" s="97">
        <f>+'REC20'!O63+'REC21'!O62</f>
        <v>13524607</v>
      </c>
      <c r="P66" s="97">
        <f>+'REC20'!P63+'REC21'!P62</f>
        <v>1055829</v>
      </c>
      <c r="Q66" s="97">
        <f>+'REC20'!Q63+'REC21'!Q62</f>
        <v>1055829</v>
      </c>
      <c r="R66" s="97">
        <f>+'REC20'!R63+'REC21'!R62</f>
        <v>1055829</v>
      </c>
      <c r="S66" s="37"/>
      <c r="T66" s="98">
        <f t="shared" si="17"/>
        <v>66475393</v>
      </c>
      <c r="U66" s="98">
        <f t="shared" si="18"/>
        <v>12468778</v>
      </c>
      <c r="V66" s="98">
        <f t="shared" si="18"/>
        <v>0</v>
      </c>
      <c r="W66" s="98">
        <f t="shared" si="18"/>
        <v>0</v>
      </c>
      <c r="Y66" s="273"/>
    </row>
    <row r="67" spans="1:25" s="39" customFormat="1" ht="15" customHeight="1" x14ac:dyDescent="0.2">
      <c r="A67" s="95">
        <v>2</v>
      </c>
      <c r="B67" s="95">
        <v>0</v>
      </c>
      <c r="C67" s="95">
        <v>4</v>
      </c>
      <c r="D67" s="95">
        <v>11</v>
      </c>
      <c r="E67" s="33"/>
      <c r="F67" s="22" t="s">
        <v>40</v>
      </c>
      <c r="G67" s="97">
        <f>+'REC20'!G64+'REC21'!G63</f>
        <v>310000000</v>
      </c>
      <c r="H67" s="71"/>
      <c r="I67" s="97">
        <f>+'REC20'!I64+'REC21'!I63</f>
        <v>0</v>
      </c>
      <c r="J67" s="97">
        <f>+'REC20'!J64+'REC21'!J63</f>
        <v>0</v>
      </c>
      <c r="K67" s="97">
        <f>+'REC20'!K64+'REC21'!K63</f>
        <v>0</v>
      </c>
      <c r="L67" s="97">
        <f>+'REC20'!L64+'REC21'!L63</f>
        <v>0</v>
      </c>
      <c r="M67" s="176">
        <f t="shared" si="14"/>
        <v>310000000</v>
      </c>
      <c r="N67" s="96"/>
      <c r="O67" s="97">
        <f>+'REC20'!O64+'REC21'!O63</f>
        <v>220548810</v>
      </c>
      <c r="P67" s="97">
        <f>+'REC20'!P64+'REC21'!P63</f>
        <v>220548810</v>
      </c>
      <c r="Q67" s="97">
        <f>+'REC20'!Q64+'REC21'!Q63</f>
        <v>67071245</v>
      </c>
      <c r="R67" s="97">
        <f>+'REC20'!R64+'REC21'!R63</f>
        <v>67071245</v>
      </c>
      <c r="S67" s="37"/>
      <c r="T67" s="98">
        <f t="shared" si="17"/>
        <v>89451190</v>
      </c>
      <c r="U67" s="98">
        <f>+O67-P67</f>
        <v>0</v>
      </c>
      <c r="V67" s="98">
        <f t="shared" si="18"/>
        <v>153477565</v>
      </c>
      <c r="W67" s="98">
        <f t="shared" si="18"/>
        <v>0</v>
      </c>
      <c r="X67" s="101"/>
      <c r="Y67" s="273"/>
    </row>
    <row r="68" spans="1:25" ht="15" customHeight="1" x14ac:dyDescent="0.2">
      <c r="A68" s="95">
        <v>2</v>
      </c>
      <c r="B68" s="95">
        <v>0</v>
      </c>
      <c r="C68" s="95">
        <v>4</v>
      </c>
      <c r="D68" s="95">
        <v>14</v>
      </c>
      <c r="E68" s="95"/>
      <c r="F68" s="22" t="s">
        <v>80</v>
      </c>
      <c r="G68" s="97">
        <f>+'REC20'!G65+'REC21'!G64</f>
        <v>18000000</v>
      </c>
      <c r="H68" s="71"/>
      <c r="I68" s="97">
        <f>+'REC20'!I63+'REC21'!I64</f>
        <v>0</v>
      </c>
      <c r="J68" s="97">
        <f>+'REC20'!J63+'REC21'!J64</f>
        <v>2072680</v>
      </c>
      <c r="K68" s="97">
        <f>+'REC20'!K63+'REC21'!K64</f>
        <v>0</v>
      </c>
      <c r="L68" s="97">
        <f>+'REC20'!L63+'REC21'!L64</f>
        <v>0</v>
      </c>
      <c r="M68" s="176">
        <f t="shared" si="14"/>
        <v>20072680</v>
      </c>
      <c r="N68" s="96"/>
      <c r="O68" s="97">
        <f>+'REC20'!O65+'REC21'!O64</f>
        <v>15646120</v>
      </c>
      <c r="P68" s="97">
        <f>+'REC20'!P65+'REC21'!P64</f>
        <v>15646120</v>
      </c>
      <c r="Q68" s="97">
        <f>+'REC20'!Q65+'REC21'!Q64</f>
        <v>4405023</v>
      </c>
      <c r="R68" s="97">
        <f>+'REC20'!R65+'REC21'!R64</f>
        <v>4405023</v>
      </c>
      <c r="T68" s="98">
        <f t="shared" si="17"/>
        <v>4426560</v>
      </c>
      <c r="U68" s="98">
        <f>+O68-P68</f>
        <v>0</v>
      </c>
      <c r="V68" s="98">
        <f t="shared" si="18"/>
        <v>11241097</v>
      </c>
      <c r="W68" s="98">
        <f t="shared" si="18"/>
        <v>0</v>
      </c>
    </row>
    <row r="69" spans="1:25" s="39" customFormat="1" ht="15" customHeight="1" x14ac:dyDescent="0.2">
      <c r="A69" s="95">
        <v>2</v>
      </c>
      <c r="B69" s="95">
        <v>0</v>
      </c>
      <c r="C69" s="95">
        <v>4</v>
      </c>
      <c r="D69" s="95">
        <v>21</v>
      </c>
      <c r="E69" s="33"/>
      <c r="F69" s="100" t="s">
        <v>63</v>
      </c>
      <c r="G69" s="97">
        <f>+'REC20'!G67+'REC21'!G65</f>
        <v>164000000</v>
      </c>
      <c r="H69" s="71"/>
      <c r="I69" s="97">
        <f>+'REC20'!I65+'REC21'!I65</f>
        <v>0</v>
      </c>
      <c r="J69" s="97">
        <f>+'REC20'!J65+'REC21'!J65</f>
        <v>0</v>
      </c>
      <c r="K69" s="97">
        <f>+'REC20'!K65+'REC21'!K65</f>
        <v>0</v>
      </c>
      <c r="L69" s="97">
        <f>+'REC20'!L65+'REC21'!L65</f>
        <v>0</v>
      </c>
      <c r="M69" s="176">
        <f t="shared" si="14"/>
        <v>164000000</v>
      </c>
      <c r="N69" s="96"/>
      <c r="O69" s="97">
        <f>+'REC20'!O67+'REC21'!O65</f>
        <v>91523769</v>
      </c>
      <c r="P69" s="97">
        <f>+'REC20'!P67+'REC21'!P65</f>
        <v>16041102</v>
      </c>
      <c r="Q69" s="97">
        <f>+'REC20'!Q67+'REC21'!Q65</f>
        <v>1910282</v>
      </c>
      <c r="R69" s="97">
        <f>+'REC20'!R67+'REC21'!R65</f>
        <v>1910282</v>
      </c>
      <c r="S69" s="37"/>
      <c r="T69" s="98">
        <f t="shared" si="17"/>
        <v>72476231</v>
      </c>
      <c r="U69" s="98">
        <f>+O69-P69</f>
        <v>75482667</v>
      </c>
      <c r="V69" s="98">
        <f t="shared" si="18"/>
        <v>14130820</v>
      </c>
      <c r="W69" s="98">
        <f t="shared" si="18"/>
        <v>0</v>
      </c>
      <c r="X69" s="101"/>
      <c r="Y69" s="273"/>
    </row>
    <row r="70" spans="1:25" s="39" customFormat="1" ht="15" customHeight="1" x14ac:dyDescent="0.2">
      <c r="A70" s="95">
        <v>2</v>
      </c>
      <c r="B70" s="95">
        <v>0</v>
      </c>
      <c r="C70" s="95">
        <v>4</v>
      </c>
      <c r="D70" s="95">
        <v>40</v>
      </c>
      <c r="E70" s="33"/>
      <c r="F70" s="22" t="s">
        <v>43</v>
      </c>
      <c r="G70" s="97">
        <f>+'REC20'!G68+'REC21'!G66</f>
        <v>3000000</v>
      </c>
      <c r="H70" s="71"/>
      <c r="I70" s="97">
        <f>+'REC20'!I66+'REC21'!I66</f>
        <v>0</v>
      </c>
      <c r="J70" s="97">
        <f>+'REC20'!J68</f>
        <v>0</v>
      </c>
      <c r="K70" s="97">
        <f>+'REC20'!K66+'REC21'!K66</f>
        <v>0</v>
      </c>
      <c r="L70" s="97">
        <f>+'REC20'!L66+'REC21'!L66</f>
        <v>0</v>
      </c>
      <c r="M70" s="176">
        <f t="shared" si="14"/>
        <v>3000000</v>
      </c>
      <c r="N70" s="96"/>
      <c r="O70" s="97">
        <f>+'REC20'!O68+'REC21'!O66</f>
        <v>301800</v>
      </c>
      <c r="P70" s="97">
        <f>+'REC20'!P68+'REC21'!P66</f>
        <v>301800</v>
      </c>
      <c r="Q70" s="97">
        <f>+'REC20'!Q68+'REC21'!Q66</f>
        <v>301800</v>
      </c>
      <c r="R70" s="97">
        <f>+'REC20'!R68+'REC21'!R66</f>
        <v>301800</v>
      </c>
      <c r="S70" s="37"/>
      <c r="T70" s="98">
        <f t="shared" si="17"/>
        <v>2698200</v>
      </c>
      <c r="U70" s="98">
        <f t="shared" si="18"/>
        <v>0</v>
      </c>
      <c r="V70" s="98">
        <f t="shared" si="18"/>
        <v>0</v>
      </c>
      <c r="W70" s="98">
        <f t="shared" si="18"/>
        <v>0</v>
      </c>
      <c r="Y70" s="273"/>
    </row>
    <row r="71" spans="1:25" s="39" customFormat="1" ht="15" customHeight="1" x14ac:dyDescent="0.2">
      <c r="A71" s="95">
        <v>2</v>
      </c>
      <c r="B71" s="95">
        <v>0</v>
      </c>
      <c r="C71" s="95">
        <v>4</v>
      </c>
      <c r="D71" s="95">
        <v>41</v>
      </c>
      <c r="E71" s="33"/>
      <c r="F71" s="22" t="s">
        <v>44</v>
      </c>
      <c r="G71" s="97">
        <f>+'REC20'!G69+'REC21'!G67</f>
        <v>164567850</v>
      </c>
      <c r="H71" s="71"/>
      <c r="I71" s="97">
        <f>+'REC21'!I67</f>
        <v>2872680</v>
      </c>
      <c r="J71" s="97">
        <f>+'REC20'!J69</f>
        <v>0</v>
      </c>
      <c r="K71" s="97">
        <f>+'REC20'!K67+'REC21'!K69</f>
        <v>0</v>
      </c>
      <c r="L71" s="97">
        <f>+'REC20'!L67+'REC21'!L69</f>
        <v>0</v>
      </c>
      <c r="M71" s="176">
        <f t="shared" si="14"/>
        <v>161695170</v>
      </c>
      <c r="N71" s="96"/>
      <c r="O71" s="97">
        <f>+'REC20'!O69+'REC21'!O67</f>
        <v>402000</v>
      </c>
      <c r="P71" s="97">
        <f>+'REC20'!P69+'REC21'!P67</f>
        <v>402000</v>
      </c>
      <c r="Q71" s="97">
        <f>+'REC20'!Q69+'REC21'!Q67</f>
        <v>386600</v>
      </c>
      <c r="R71" s="97">
        <f>+'REC20'!R69+'REC21'!R67</f>
        <v>386600</v>
      </c>
      <c r="S71" s="37"/>
      <c r="T71" s="98">
        <f t="shared" si="17"/>
        <v>161293170</v>
      </c>
      <c r="U71" s="98">
        <f t="shared" si="18"/>
        <v>0</v>
      </c>
      <c r="V71" s="98">
        <f t="shared" si="18"/>
        <v>15400</v>
      </c>
      <c r="W71" s="98">
        <f t="shared" si="18"/>
        <v>0</v>
      </c>
      <c r="Y71" s="273"/>
    </row>
    <row r="72" spans="1:25" s="39" customFormat="1" ht="15" customHeight="1" x14ac:dyDescent="0.2">
      <c r="A72" s="95"/>
      <c r="B72" s="95"/>
      <c r="C72" s="95"/>
      <c r="D72" s="95"/>
      <c r="E72" s="33"/>
      <c r="F72" s="22"/>
      <c r="G72" s="97"/>
      <c r="H72" s="71"/>
      <c r="I72" s="97"/>
      <c r="J72" s="97"/>
      <c r="K72" s="97"/>
      <c r="L72" s="97"/>
      <c r="M72" s="97"/>
      <c r="N72" s="96"/>
      <c r="O72" s="97"/>
      <c r="P72" s="97"/>
      <c r="Q72" s="97"/>
      <c r="R72" s="97"/>
      <c r="S72" s="37"/>
      <c r="T72" s="98"/>
      <c r="U72" s="98"/>
      <c r="V72" s="98"/>
      <c r="W72" s="98"/>
      <c r="Y72" s="273"/>
    </row>
    <row r="73" spans="1:25" s="39" customFormat="1" ht="15" customHeight="1" x14ac:dyDescent="0.2">
      <c r="A73" s="64">
        <v>3</v>
      </c>
      <c r="B73" s="41"/>
      <c r="C73" s="41"/>
      <c r="D73" s="41"/>
      <c r="E73" s="41"/>
      <c r="F73" s="65" t="s">
        <v>72</v>
      </c>
      <c r="G73" s="212">
        <f>+G74+G76+G77</f>
        <v>1060080486</v>
      </c>
      <c r="H73" s="35"/>
      <c r="I73" s="97">
        <f>+I74+I76</f>
        <v>0</v>
      </c>
      <c r="J73" s="97">
        <f>+J74+J76</f>
        <v>0</v>
      </c>
      <c r="K73" s="212">
        <f>+K74+K76+K77</f>
        <v>0</v>
      </c>
      <c r="L73" s="97">
        <f>+L74+L76</f>
        <v>0</v>
      </c>
      <c r="M73" s="173">
        <f>+G73-I73+J73+L73-K73</f>
        <v>1060080486</v>
      </c>
      <c r="N73" s="94"/>
      <c r="O73" s="32">
        <f>+O74+O76</f>
        <v>0</v>
      </c>
      <c r="P73" s="32">
        <f>+P74+P76</f>
        <v>0</v>
      </c>
      <c r="Q73" s="32">
        <f>+Q74+Q76</f>
        <v>0</v>
      </c>
      <c r="R73" s="32">
        <f>+R74+R76</f>
        <v>0</v>
      </c>
      <c r="S73" s="37"/>
      <c r="T73" s="38">
        <f>+M73-O73</f>
        <v>1060080486</v>
      </c>
      <c r="U73" s="38">
        <f t="shared" ref="U73:W74" si="19">+O73-P73</f>
        <v>0</v>
      </c>
      <c r="V73" s="38">
        <f t="shared" si="19"/>
        <v>0</v>
      </c>
      <c r="W73" s="38">
        <f t="shared" si="19"/>
        <v>0</v>
      </c>
      <c r="Y73" s="273"/>
    </row>
    <row r="74" spans="1:25" s="39" customFormat="1" ht="15" customHeight="1" x14ac:dyDescent="0.2">
      <c r="A74" s="22">
        <v>3</v>
      </c>
      <c r="B74" s="22">
        <v>2</v>
      </c>
      <c r="C74" s="22">
        <v>1</v>
      </c>
      <c r="D74" s="22">
        <v>1</v>
      </c>
      <c r="E74" s="22">
        <v>20</v>
      </c>
      <c r="F74" s="22" t="s">
        <v>73</v>
      </c>
      <c r="G74" s="210">
        <f>+'REC20'!G72</f>
        <v>27000000</v>
      </c>
      <c r="H74" s="71"/>
      <c r="I74" s="97">
        <f>+'REC20'!I72</f>
        <v>0</v>
      </c>
      <c r="J74" s="97">
        <f>+'REC20'!J72</f>
        <v>0</v>
      </c>
      <c r="K74" s="97">
        <f>+'REC20'!K72</f>
        <v>0</v>
      </c>
      <c r="L74" s="97">
        <f>+'REC20'!L72</f>
        <v>0</v>
      </c>
      <c r="M74" s="176">
        <f>+G74-I74+J74+L74-K74</f>
        <v>27000000</v>
      </c>
      <c r="N74" s="36"/>
      <c r="O74" s="97">
        <f>+'REC20'!O72</f>
        <v>0</v>
      </c>
      <c r="P74" s="97">
        <f>+'REC20'!P72</f>
        <v>0</v>
      </c>
      <c r="Q74" s="97">
        <f>+'REC20'!Q72</f>
        <v>0</v>
      </c>
      <c r="R74" s="97">
        <f>+'REC20'!R72</f>
        <v>0</v>
      </c>
      <c r="S74" s="37"/>
      <c r="T74" s="98">
        <f>+M74-O74</f>
        <v>27000000</v>
      </c>
      <c r="U74" s="98">
        <f t="shared" si="19"/>
        <v>0</v>
      </c>
      <c r="V74" s="98">
        <f t="shared" si="19"/>
        <v>0</v>
      </c>
      <c r="W74" s="98">
        <f t="shared" si="19"/>
        <v>0</v>
      </c>
      <c r="X74" s="101"/>
      <c r="Y74" s="273"/>
    </row>
    <row r="75" spans="1:25" s="39" customFormat="1" ht="15" customHeight="1" x14ac:dyDescent="0.2">
      <c r="A75" s="22"/>
      <c r="B75" s="22"/>
      <c r="C75" s="22"/>
      <c r="D75" s="22"/>
      <c r="E75" s="22"/>
      <c r="F75" s="22"/>
      <c r="G75" s="210"/>
      <c r="H75" s="71"/>
      <c r="I75" s="97" t="s">
        <v>94</v>
      </c>
      <c r="J75" s="97" t="s">
        <v>94</v>
      </c>
      <c r="K75" s="97" t="s">
        <v>94</v>
      </c>
      <c r="L75" s="97" t="s">
        <v>94</v>
      </c>
      <c r="M75" s="97" t="s">
        <v>94</v>
      </c>
      <c r="N75" s="36"/>
      <c r="O75" s="97"/>
      <c r="P75" s="97"/>
      <c r="Q75" s="97"/>
      <c r="R75" s="97"/>
      <c r="S75" s="37"/>
      <c r="T75" s="98" t="s">
        <v>94</v>
      </c>
      <c r="U75" s="98" t="s">
        <v>94</v>
      </c>
      <c r="V75" s="98" t="s">
        <v>94</v>
      </c>
      <c r="W75" s="98" t="s">
        <v>94</v>
      </c>
      <c r="Y75" s="273"/>
    </row>
    <row r="76" spans="1:25" s="39" customFormat="1" ht="15" customHeight="1" x14ac:dyDescent="0.2">
      <c r="A76" s="22">
        <v>3</v>
      </c>
      <c r="B76" s="22">
        <v>6</v>
      </c>
      <c r="C76" s="22">
        <v>1</v>
      </c>
      <c r="D76" s="22">
        <v>1</v>
      </c>
      <c r="E76" s="22">
        <v>20</v>
      </c>
      <c r="F76" s="22" t="s">
        <v>74</v>
      </c>
      <c r="G76" s="210">
        <f>+'REC20'!G73</f>
        <v>209000000</v>
      </c>
      <c r="H76" s="71"/>
      <c r="I76" s="97">
        <f>+'REC20'!I72</f>
        <v>0</v>
      </c>
      <c r="J76" s="97">
        <f>+'REC20'!J72</f>
        <v>0</v>
      </c>
      <c r="K76" s="97">
        <f>+'REC20'!K72</f>
        <v>0</v>
      </c>
      <c r="L76" s="97">
        <f>+'REC20'!L72</f>
        <v>0</v>
      </c>
      <c r="M76" s="176">
        <f>+G76-I76+J76+L76-K76</f>
        <v>209000000</v>
      </c>
      <c r="N76" s="36"/>
      <c r="O76" s="97">
        <f>+'REC20'!O73</f>
        <v>0</v>
      </c>
      <c r="P76" s="97">
        <f>+'REC20'!P73</f>
        <v>0</v>
      </c>
      <c r="Q76" s="97">
        <f>+'REC20'!Q73</f>
        <v>0</v>
      </c>
      <c r="R76" s="97">
        <f>+'REC20'!R73</f>
        <v>0</v>
      </c>
      <c r="S76" s="37"/>
      <c r="T76" s="98">
        <f>+M76-O76</f>
        <v>209000000</v>
      </c>
      <c r="U76" s="98">
        <f t="shared" ref="U76:W77" si="20">+O76-P76</f>
        <v>0</v>
      </c>
      <c r="V76" s="98">
        <f t="shared" si="20"/>
        <v>0</v>
      </c>
      <c r="W76" s="98">
        <f t="shared" si="20"/>
        <v>0</v>
      </c>
      <c r="Y76" s="273"/>
    </row>
    <row r="77" spans="1:25" s="39" customFormat="1" ht="29.25" customHeight="1" x14ac:dyDescent="0.2">
      <c r="A77" s="22">
        <v>3</v>
      </c>
      <c r="B77" s="22">
        <v>6</v>
      </c>
      <c r="C77" s="22">
        <v>3</v>
      </c>
      <c r="D77" s="22">
        <v>19</v>
      </c>
      <c r="E77" s="22">
        <v>20</v>
      </c>
      <c r="F77" s="22" t="s">
        <v>87</v>
      </c>
      <c r="G77" s="210">
        <f>+'REC20'!G74</f>
        <v>824080486</v>
      </c>
      <c r="H77" s="71"/>
      <c r="I77" s="97"/>
      <c r="J77" s="97"/>
      <c r="K77" s="97">
        <f>+'REC20'!K74</f>
        <v>0</v>
      </c>
      <c r="L77" s="97"/>
      <c r="M77" s="176">
        <f>+G77-I77+J77+L77-K77</f>
        <v>824080486</v>
      </c>
      <c r="N77" s="36"/>
      <c r="O77" s="97">
        <v>0</v>
      </c>
      <c r="P77" s="97">
        <f>+'REC20'!P74</f>
        <v>0</v>
      </c>
      <c r="Q77" s="97">
        <f>+'REC20'!Q74</f>
        <v>0</v>
      </c>
      <c r="R77" s="97">
        <f>+'REC20'!R74</f>
        <v>0</v>
      </c>
      <c r="S77" s="37"/>
      <c r="T77" s="176">
        <f>+M77-O77</f>
        <v>824080486</v>
      </c>
      <c r="U77" s="98">
        <f t="shared" si="20"/>
        <v>0</v>
      </c>
      <c r="V77" s="98">
        <f t="shared" si="20"/>
        <v>0</v>
      </c>
      <c r="W77" s="98">
        <f t="shared" si="20"/>
        <v>0</v>
      </c>
      <c r="Y77" s="273"/>
    </row>
    <row r="78" spans="1:25" s="39" customFormat="1" ht="10.5" customHeight="1" x14ac:dyDescent="0.2">
      <c r="A78" s="95"/>
      <c r="B78" s="95"/>
      <c r="C78" s="95"/>
      <c r="D78" s="95"/>
      <c r="E78" s="33"/>
      <c r="F78" s="100"/>
      <c r="G78" s="97"/>
      <c r="H78" s="71"/>
      <c r="I78" s="97"/>
      <c r="J78" s="97"/>
      <c r="K78" s="97"/>
      <c r="L78" s="97"/>
      <c r="M78" s="176"/>
      <c r="N78" s="36"/>
      <c r="O78" s="99"/>
      <c r="P78" s="99"/>
      <c r="Q78" s="99"/>
      <c r="R78" s="99"/>
      <c r="S78" s="37"/>
      <c r="T78" s="98"/>
      <c r="U78" s="98"/>
      <c r="V78" s="98"/>
      <c r="W78" s="98"/>
      <c r="Y78" s="273"/>
    </row>
    <row r="79" spans="1:25" s="39" customFormat="1" x14ac:dyDescent="0.2">
      <c r="A79" s="95"/>
      <c r="B79" s="95"/>
      <c r="C79" s="95"/>
      <c r="D79" s="95"/>
      <c r="E79" s="95"/>
      <c r="F79" s="100"/>
      <c r="G79" s="97"/>
      <c r="H79" s="71"/>
      <c r="I79" s="36"/>
      <c r="J79" s="36"/>
      <c r="K79" s="36"/>
      <c r="L79" s="36"/>
      <c r="M79" s="97"/>
      <c r="N79" s="36"/>
      <c r="O79" s="99"/>
      <c r="P79" s="99"/>
      <c r="Q79" s="99"/>
      <c r="R79" s="99"/>
      <c r="S79" s="37"/>
      <c r="T79" s="98"/>
      <c r="U79" s="98"/>
      <c r="V79" s="98"/>
      <c r="W79" s="98"/>
      <c r="Y79" s="273"/>
    </row>
    <row r="80" spans="1:25" s="39" customFormat="1" ht="21" customHeight="1" x14ac:dyDescent="0.2">
      <c r="A80" s="210"/>
      <c r="B80" s="210"/>
      <c r="C80" s="210"/>
      <c r="D80" s="210"/>
      <c r="E80" s="210"/>
      <c r="F80" s="213" t="s">
        <v>75</v>
      </c>
      <c r="G80" s="173">
        <f>SUM(G81:G86)</f>
        <v>12748951691</v>
      </c>
      <c r="H80" s="35"/>
      <c r="I80" s="34">
        <f>SUM(I82:I84)</f>
        <v>0</v>
      </c>
      <c r="J80" s="34">
        <f>SUM(J82:J84)</f>
        <v>0</v>
      </c>
      <c r="K80" s="173">
        <f>SUM(K81:K86)</f>
        <v>0</v>
      </c>
      <c r="L80" s="34">
        <f>SUM(L82:L84)</f>
        <v>0</v>
      </c>
      <c r="M80" s="173">
        <f>+G80-I80+J80+L80-K80</f>
        <v>12748951691</v>
      </c>
      <c r="N80" s="36"/>
      <c r="O80" s="173">
        <f>SUM(O81:O86)</f>
        <v>5633656960</v>
      </c>
      <c r="P80" s="173">
        <f>SUM(P81:P86)</f>
        <v>5179866069</v>
      </c>
      <c r="Q80" s="173">
        <f>SUM(Q81:Q86)</f>
        <v>1525721327</v>
      </c>
      <c r="R80" s="173">
        <f>SUM(R81:R86)</f>
        <v>1523966327</v>
      </c>
      <c r="S80" s="37"/>
      <c r="T80" s="38">
        <f t="shared" ref="T80:T86" si="21">+M80-O80</f>
        <v>7115294731</v>
      </c>
      <c r="U80" s="38">
        <f t="shared" ref="U80:W86" si="22">+O80-P80</f>
        <v>453790891</v>
      </c>
      <c r="V80" s="38">
        <f t="shared" si="22"/>
        <v>3654144742</v>
      </c>
      <c r="W80" s="38">
        <f t="shared" si="22"/>
        <v>1755000</v>
      </c>
      <c r="Y80" s="273"/>
    </row>
    <row r="81" spans="1:25" s="39" customFormat="1" ht="43.5" customHeight="1" x14ac:dyDescent="0.2">
      <c r="A81" s="285">
        <f>+'REC20'!A78</f>
        <v>1304</v>
      </c>
      <c r="B81" s="214">
        <f>+'REC20'!B78</f>
        <v>1000</v>
      </c>
      <c r="C81" s="210">
        <f>+'REC20'!C78</f>
        <v>1</v>
      </c>
      <c r="D81" s="210"/>
      <c r="E81" s="210">
        <v>20</v>
      </c>
      <c r="F81" s="215" t="str">
        <f>+'REC20'!F78</f>
        <v>Fortalecimiento modelo de supervisión con un enfoque basado en riesgos y en estándares NIIF en el sector vigilado a nivel nacional</v>
      </c>
      <c r="G81" s="210">
        <f>+'REC20'!G78</f>
        <v>4611955613</v>
      </c>
      <c r="H81" s="71"/>
      <c r="I81" s="97">
        <f>+'REC20'!I78</f>
        <v>0</v>
      </c>
      <c r="J81" s="97">
        <f>+'REC20'!J78</f>
        <v>0</v>
      </c>
      <c r="K81" s="97">
        <f>+'REC20'!K78</f>
        <v>0</v>
      </c>
      <c r="L81" s="97">
        <f>+'REC20'!L78</f>
        <v>0</v>
      </c>
      <c r="M81" s="176">
        <f>+G81-I81+J81+L81-K81</f>
        <v>4611955613</v>
      </c>
      <c r="N81" s="36"/>
      <c r="O81" s="97">
        <f>+'REC20'!O78</f>
        <v>2704303412</v>
      </c>
      <c r="P81" s="97">
        <f>+'REC20'!P78</f>
        <v>2438285217</v>
      </c>
      <c r="Q81" s="97">
        <f>+'REC20'!Q78</f>
        <v>534697366</v>
      </c>
      <c r="R81" s="97">
        <f>+'REC20'!R78</f>
        <v>534697366</v>
      </c>
      <c r="S81" s="37"/>
      <c r="T81" s="99">
        <f t="shared" si="21"/>
        <v>1907652201</v>
      </c>
      <c r="U81" s="99">
        <f t="shared" si="22"/>
        <v>266018195</v>
      </c>
      <c r="V81" s="99">
        <f t="shared" si="22"/>
        <v>1903587851</v>
      </c>
      <c r="W81" s="99">
        <f t="shared" si="22"/>
        <v>0</v>
      </c>
      <c r="X81" s="101"/>
      <c r="Y81" s="273"/>
    </row>
    <row r="82" spans="1:25" s="39" customFormat="1" ht="39.75" customHeight="1" x14ac:dyDescent="0.2">
      <c r="A82" s="285">
        <f>+'REC20'!A79</f>
        <v>1304</v>
      </c>
      <c r="B82" s="214">
        <f>+'REC20'!B79</f>
        <v>1000</v>
      </c>
      <c r="C82" s="210" t="str">
        <f>+'REC20'!C79</f>
        <v>2</v>
      </c>
      <c r="D82" s="210"/>
      <c r="E82" s="210">
        <v>20</v>
      </c>
      <c r="F82" s="215" t="str">
        <f>+'REC20'!F79</f>
        <v>Control y prevención de riesgos jurídicos y financieros a organizaciones solidarias, a nivel nacional</v>
      </c>
      <c r="G82" s="210">
        <f>+'REC20'!G79</f>
        <v>1430575857</v>
      </c>
      <c r="H82" s="71"/>
      <c r="I82" s="97">
        <f>+'REC20'!I79</f>
        <v>0</v>
      </c>
      <c r="J82" s="97">
        <f>+'REC20'!J79</f>
        <v>0</v>
      </c>
      <c r="K82" s="97">
        <f>+'REC20'!K79</f>
        <v>0</v>
      </c>
      <c r="L82" s="97">
        <f>+'REC20'!L79</f>
        <v>0</v>
      </c>
      <c r="M82" s="176">
        <f>+G82-I82+J82+L82-K82</f>
        <v>1430575857</v>
      </c>
      <c r="N82" s="36"/>
      <c r="O82" s="97">
        <f>+'REC20'!O79</f>
        <v>1190201868</v>
      </c>
      <c r="P82" s="97">
        <f>+'REC20'!P79</f>
        <v>1051026201</v>
      </c>
      <c r="Q82" s="97">
        <f>+'REC20'!Q79</f>
        <v>223566000</v>
      </c>
      <c r="R82" s="97">
        <f>+'REC20'!R79</f>
        <v>221811000</v>
      </c>
      <c r="S82" s="37"/>
      <c r="T82" s="99">
        <f t="shared" si="21"/>
        <v>240373989</v>
      </c>
      <c r="U82" s="99">
        <f t="shared" si="22"/>
        <v>139175667</v>
      </c>
      <c r="V82" s="99">
        <f t="shared" si="22"/>
        <v>827460201</v>
      </c>
      <c r="W82" s="98">
        <f t="shared" si="22"/>
        <v>1755000</v>
      </c>
      <c r="Y82" s="273"/>
    </row>
    <row r="83" spans="1:25" s="11" customFormat="1" ht="39" customHeight="1" x14ac:dyDescent="0.2">
      <c r="A83" s="285">
        <f>+'REC20'!A80</f>
        <v>1304</v>
      </c>
      <c r="B83" s="214">
        <f>+'REC20'!B80</f>
        <v>1000</v>
      </c>
      <c r="C83" s="210" t="str">
        <f>+'REC20'!C80</f>
        <v>3</v>
      </c>
      <c r="D83" s="210"/>
      <c r="E83" s="210">
        <v>20</v>
      </c>
      <c r="F83" s="215" t="str">
        <f>+'REC20'!F80</f>
        <v>Fortalecimiento de la supervisión a organizaciones solidarias que ejercen la actividad financiera a nivel nacional</v>
      </c>
      <c r="G83" s="210">
        <f>+'REC20'!G80</f>
        <v>1273080000</v>
      </c>
      <c r="H83" s="210"/>
      <c r="I83" s="97">
        <f>+'REC20'!I80</f>
        <v>0</v>
      </c>
      <c r="J83" s="97">
        <f>+'REC20'!J80</f>
        <v>0</v>
      </c>
      <c r="K83" s="97">
        <f>+'REC20'!K80</f>
        <v>0</v>
      </c>
      <c r="L83" s="97">
        <f>+'REC20'!L80</f>
        <v>0</v>
      </c>
      <c r="M83" s="208">
        <f>+G83-I83+J83-L83+K83</f>
        <v>1273080000</v>
      </c>
      <c r="N83" s="210"/>
      <c r="O83" s="97">
        <f>+'REC20'!O80</f>
        <v>80620000</v>
      </c>
      <c r="P83" s="97">
        <f>+'REC20'!P80</f>
        <v>80620000</v>
      </c>
      <c r="Q83" s="97">
        <f>+'REC20'!Q80</f>
        <v>20074115</v>
      </c>
      <c r="R83" s="97">
        <f>+'REC20'!R80</f>
        <v>20074115</v>
      </c>
      <c r="S83" s="58"/>
      <c r="T83" s="99">
        <f t="shared" si="21"/>
        <v>1192460000</v>
      </c>
      <c r="U83" s="99">
        <f t="shared" si="22"/>
        <v>0</v>
      </c>
      <c r="V83" s="99">
        <f t="shared" si="22"/>
        <v>60545885</v>
      </c>
      <c r="W83" s="98">
        <f t="shared" si="22"/>
        <v>0</v>
      </c>
    </row>
    <row r="84" spans="1:25" ht="42.75" customHeight="1" x14ac:dyDescent="0.2">
      <c r="A84" s="285">
        <f>+'REC20'!A81</f>
        <v>1399</v>
      </c>
      <c r="B84" s="214">
        <f>+'REC20'!B81</f>
        <v>1000</v>
      </c>
      <c r="C84" s="210">
        <f>+'REC20'!C81</f>
        <v>1</v>
      </c>
      <c r="D84" s="210"/>
      <c r="E84" s="210">
        <v>20</v>
      </c>
      <c r="F84" s="215" t="str">
        <f>+'REC20'!F81</f>
        <v>Implementación sostenibilidad y mejora de un Sistema de Gestión Integrado en la Supersolidaria en la ciudad de Bogotá.</v>
      </c>
      <c r="G84" s="210">
        <f>+'REC20'!G81</f>
        <v>142188954</v>
      </c>
      <c r="H84" s="103"/>
      <c r="I84" s="97">
        <f>+'REC20'!I81</f>
        <v>0</v>
      </c>
      <c r="J84" s="97">
        <f>+'REC20'!J81</f>
        <v>0</v>
      </c>
      <c r="K84" s="97">
        <f>+'REC20'!K81</f>
        <v>0</v>
      </c>
      <c r="L84" s="97">
        <f>+'REC20'!L81</f>
        <v>0</v>
      </c>
      <c r="M84" s="176">
        <f>+G84-I84+J84+L84-K84</f>
        <v>142188954</v>
      </c>
      <c r="N84" s="96"/>
      <c r="O84" s="97">
        <f>+'REC20'!O81</f>
        <v>79614107</v>
      </c>
      <c r="P84" s="97">
        <f>+'REC20'!P81</f>
        <v>79614107</v>
      </c>
      <c r="Q84" s="97">
        <f>+'REC20'!Q81</f>
        <v>26398317</v>
      </c>
      <c r="R84" s="97">
        <f>+'REC20'!R81</f>
        <v>26398317</v>
      </c>
      <c r="S84" s="126"/>
      <c r="T84" s="99">
        <f>+M84-O84</f>
        <v>62574847</v>
      </c>
      <c r="U84" s="99">
        <f>+O84-P84</f>
        <v>0</v>
      </c>
      <c r="V84" s="99">
        <f t="shared" si="22"/>
        <v>53215790</v>
      </c>
      <c r="W84" s="99">
        <f t="shared" si="22"/>
        <v>0</v>
      </c>
      <c r="X84" s="67"/>
    </row>
    <row r="85" spans="1:25" s="11" customFormat="1" ht="41.25" customHeight="1" x14ac:dyDescent="0.2">
      <c r="A85" s="285">
        <f>+'REC20'!A82</f>
        <v>1399</v>
      </c>
      <c r="B85" s="214">
        <f>+'REC20'!B82</f>
        <v>1000</v>
      </c>
      <c r="C85" s="210">
        <f>+'REC20'!C82</f>
        <v>2</v>
      </c>
      <c r="D85" s="210"/>
      <c r="E85" s="210">
        <v>20</v>
      </c>
      <c r="F85" s="215" t="str">
        <f>+'REC20'!F82</f>
        <v>Implementación de un sistema de gestión documental en la Superintendencia de la Economía Solidaria</v>
      </c>
      <c r="G85" s="210">
        <f>+'REC20'!G82</f>
        <v>2646000000</v>
      </c>
      <c r="H85" s="210"/>
      <c r="I85" s="97">
        <f>+'REC20'!I82</f>
        <v>0</v>
      </c>
      <c r="J85" s="97">
        <f>+'REC20'!J82</f>
        <v>0</v>
      </c>
      <c r="K85" s="97">
        <f>+'REC20'!K82</f>
        <v>0</v>
      </c>
      <c r="L85" s="97">
        <f>+'REC20'!L82</f>
        <v>0</v>
      </c>
      <c r="M85" s="208">
        <f>+G85-I85+J85+L85-K85</f>
        <v>2646000000</v>
      </c>
      <c r="N85" s="276"/>
      <c r="O85" s="97">
        <f>+'REC20'!O82</f>
        <v>373170089</v>
      </c>
      <c r="P85" s="97">
        <f>+'REC20'!P82</f>
        <v>373170089</v>
      </c>
      <c r="Q85" s="97">
        <f>+'REC20'!Q82</f>
        <v>107181356</v>
      </c>
      <c r="R85" s="97">
        <f>+'REC20'!R82</f>
        <v>107181356</v>
      </c>
      <c r="S85" s="58"/>
      <c r="T85" s="99">
        <f t="shared" si="21"/>
        <v>2272829911</v>
      </c>
      <c r="U85" s="99">
        <f t="shared" si="22"/>
        <v>0</v>
      </c>
      <c r="V85" s="99">
        <f t="shared" si="22"/>
        <v>265988733</v>
      </c>
      <c r="W85" s="99">
        <f t="shared" si="22"/>
        <v>0</v>
      </c>
    </row>
    <row r="86" spans="1:25" s="11" customFormat="1" ht="39" customHeight="1" thickBot="1" x14ac:dyDescent="0.25">
      <c r="A86" s="285">
        <f>+'REC20'!A83</f>
        <v>1399</v>
      </c>
      <c r="B86" s="214">
        <f>+'REC20'!B83</f>
        <v>1000</v>
      </c>
      <c r="C86" s="210">
        <f>+'REC20'!C83</f>
        <v>3</v>
      </c>
      <c r="D86" s="210"/>
      <c r="E86" s="210">
        <v>20</v>
      </c>
      <c r="F86" s="215" t="str">
        <f>+'REC20'!F83</f>
        <v>Mejoramiento de la Infraestructura Tecnológica en la  Supersolidaria</v>
      </c>
      <c r="G86" s="210">
        <f>+'REC20'!G83</f>
        <v>2645151267</v>
      </c>
      <c r="H86" s="210"/>
      <c r="I86" s="97">
        <f>+'REC20'!I83</f>
        <v>0</v>
      </c>
      <c r="J86" s="97">
        <f>+'REC20'!J83</f>
        <v>0</v>
      </c>
      <c r="K86" s="97">
        <f>+'REC20'!K83</f>
        <v>0</v>
      </c>
      <c r="L86" s="97">
        <f>+'REC20'!L83</f>
        <v>0</v>
      </c>
      <c r="M86" s="208">
        <f>+G86-I86+J86+L86-K86</f>
        <v>2645151267</v>
      </c>
      <c r="N86" s="276"/>
      <c r="O86" s="97">
        <f>+'REC20'!O83</f>
        <v>1205747484</v>
      </c>
      <c r="P86" s="97">
        <f>+'REC20'!P83</f>
        <v>1157150455</v>
      </c>
      <c r="Q86" s="97">
        <f>+'REC20'!Q83</f>
        <v>613804173</v>
      </c>
      <c r="R86" s="97">
        <f>+'REC20'!R83</f>
        <v>613804173</v>
      </c>
      <c r="S86" s="58"/>
      <c r="T86" s="99">
        <f t="shared" si="21"/>
        <v>1439403783</v>
      </c>
      <c r="U86" s="99">
        <f t="shared" si="22"/>
        <v>48597029</v>
      </c>
      <c r="V86" s="99">
        <f t="shared" si="22"/>
        <v>543346282</v>
      </c>
      <c r="W86" s="99">
        <f t="shared" si="22"/>
        <v>0</v>
      </c>
    </row>
    <row r="87" spans="1:25" x14ac:dyDescent="0.2">
      <c r="A87" s="107"/>
      <c r="B87" s="73"/>
      <c r="C87" s="73"/>
      <c r="D87" s="73"/>
      <c r="E87" s="73"/>
      <c r="F87" s="73"/>
      <c r="G87" s="108"/>
      <c r="H87" s="109"/>
      <c r="I87" s="110"/>
      <c r="J87" s="110"/>
      <c r="K87" s="110"/>
      <c r="L87" s="110"/>
      <c r="M87" s="111"/>
      <c r="N87" s="111"/>
      <c r="O87" s="110"/>
      <c r="P87" s="110"/>
      <c r="Q87" s="110"/>
      <c r="R87" s="110"/>
      <c r="S87" s="112"/>
      <c r="T87" s="112"/>
      <c r="U87" s="112"/>
      <c r="V87" s="112"/>
      <c r="W87" s="113"/>
    </row>
    <row r="88" spans="1:25" ht="25.5" customHeight="1" x14ac:dyDescent="0.2">
      <c r="A88" s="114"/>
      <c r="B88" s="72"/>
      <c r="C88" s="72"/>
      <c r="D88" s="72"/>
      <c r="E88" s="72"/>
      <c r="F88" s="72"/>
      <c r="G88" s="104"/>
      <c r="H88" s="105"/>
      <c r="I88" s="80"/>
      <c r="J88" s="80"/>
      <c r="K88" s="80"/>
      <c r="L88" s="80"/>
      <c r="M88" s="106"/>
      <c r="N88" s="106"/>
      <c r="O88" s="80"/>
      <c r="P88" s="80"/>
      <c r="Q88" s="80"/>
      <c r="R88" s="80"/>
      <c r="S88" s="102"/>
      <c r="T88" s="102"/>
      <c r="U88" s="102"/>
      <c r="V88" s="102"/>
      <c r="W88" s="115"/>
    </row>
    <row r="89" spans="1:25" ht="18" customHeight="1" x14ac:dyDescent="0.2">
      <c r="A89" s="114"/>
      <c r="B89" s="72"/>
      <c r="C89" s="72"/>
      <c r="D89" s="72"/>
      <c r="E89" s="72"/>
      <c r="F89" s="72"/>
      <c r="G89" s="104"/>
      <c r="H89" s="105"/>
      <c r="I89" s="80"/>
      <c r="J89" s="80"/>
      <c r="K89" s="80"/>
      <c r="L89" s="80"/>
      <c r="M89" s="106"/>
      <c r="N89" s="106"/>
      <c r="O89" s="80"/>
      <c r="P89" s="80"/>
      <c r="Q89" s="80"/>
      <c r="R89" s="80"/>
      <c r="S89" s="102"/>
      <c r="T89" s="102"/>
      <c r="U89" s="102"/>
      <c r="V89" s="102"/>
      <c r="W89" s="115"/>
    </row>
    <row r="90" spans="1:25" x14ac:dyDescent="0.2">
      <c r="A90" s="116"/>
      <c r="B90" s="72"/>
      <c r="C90" s="72"/>
      <c r="D90" s="72"/>
      <c r="E90" s="117" t="str">
        <f>+'REC21'!E74</f>
        <v xml:space="preserve">VICTORIA AMALIA JATTIN MARTINEZ </v>
      </c>
      <c r="F90" s="72"/>
      <c r="G90" s="104"/>
      <c r="H90" s="105"/>
      <c r="I90" s="80"/>
      <c r="J90" s="80"/>
      <c r="K90" s="80"/>
      <c r="L90" s="80"/>
      <c r="M90" s="106"/>
      <c r="N90" s="106" t="s">
        <v>94</v>
      </c>
      <c r="O90" s="117" t="s">
        <v>82</v>
      </c>
      <c r="P90" s="118"/>
      <c r="Q90" s="80"/>
      <c r="R90" s="80"/>
      <c r="S90" s="102"/>
      <c r="T90" s="102"/>
      <c r="U90" s="102"/>
      <c r="V90" s="102"/>
      <c r="W90" s="115"/>
    </row>
    <row r="91" spans="1:25" x14ac:dyDescent="0.2">
      <c r="A91" s="114"/>
      <c r="B91" s="72"/>
      <c r="C91" s="72"/>
      <c r="D91" s="72"/>
      <c r="E91" s="106" t="s">
        <v>97</v>
      </c>
      <c r="F91" s="72"/>
      <c r="G91" s="104"/>
      <c r="H91" s="105"/>
      <c r="I91" s="80"/>
      <c r="J91" s="80"/>
      <c r="K91" s="80"/>
      <c r="L91" s="80"/>
      <c r="M91" s="106"/>
      <c r="N91" s="106"/>
      <c r="O91" s="106" t="s">
        <v>83</v>
      </c>
      <c r="P91" s="106"/>
      <c r="Q91" s="80"/>
      <c r="R91" s="80"/>
      <c r="S91" s="102"/>
      <c r="T91" s="102"/>
      <c r="U91" s="102"/>
      <c r="V91" s="102"/>
      <c r="W91" s="115"/>
    </row>
    <row r="92" spans="1:25" ht="12.75" thickBot="1" x14ac:dyDescent="0.25">
      <c r="A92" s="119"/>
      <c r="B92" s="74"/>
      <c r="C92" s="74"/>
      <c r="D92" s="74"/>
      <c r="E92" s="123"/>
      <c r="F92" s="74"/>
      <c r="G92" s="120"/>
      <c r="H92" s="121"/>
      <c r="I92" s="122"/>
      <c r="J92" s="122"/>
      <c r="K92" s="122"/>
      <c r="L92" s="122"/>
      <c r="M92" s="123"/>
      <c r="N92" s="123"/>
      <c r="O92" s="123" t="s">
        <v>84</v>
      </c>
      <c r="P92" s="122"/>
      <c r="Q92" s="122"/>
      <c r="R92" s="122"/>
      <c r="S92" s="124"/>
      <c r="T92" s="124"/>
      <c r="U92" s="124"/>
      <c r="V92" s="124"/>
      <c r="W92" s="125"/>
    </row>
  </sheetData>
  <mergeCells count="16">
    <mergeCell ref="T5:W5"/>
    <mergeCell ref="A1:W1"/>
    <mergeCell ref="A2:W2"/>
    <mergeCell ref="A3:W3"/>
    <mergeCell ref="A5:A6"/>
    <mergeCell ref="B5:B6"/>
    <mergeCell ref="C5:C6"/>
    <mergeCell ref="D5:D6"/>
    <mergeCell ref="E5:E6"/>
    <mergeCell ref="F5:F6"/>
    <mergeCell ref="G5:G6"/>
    <mergeCell ref="O5:R5"/>
    <mergeCell ref="I5:J5"/>
    <mergeCell ref="K5:K6"/>
    <mergeCell ref="L5:L6"/>
    <mergeCell ref="M5:M6"/>
  </mergeCells>
  <phoneticPr fontId="0" type="noConversion"/>
  <printOptions horizontalCentered="1" verticalCentered="1"/>
  <pageMargins left="0.15748031496062992" right="0.19685039370078741" top="0.19685039370078741" bottom="0.78740157480314965" header="0" footer="0"/>
  <pageSetup paperSize="14" scale="60" orientation="landscape" r:id="rId1"/>
  <headerFooter scaleWithDoc="0" alignWithMargins="0">
    <oddFooter>&amp;C&amp;P 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Q107"/>
  <sheetViews>
    <sheetView zoomScaleNormal="100" workbookViewId="0">
      <pane xSplit="6" ySplit="3" topLeftCell="G10" activePane="bottomRight" state="frozenSplit"/>
      <selection pane="topRight" activeCell="G4" sqref="G4"/>
      <selection pane="bottomLeft" activeCell="F18" sqref="F18"/>
      <selection pane="bottomRight" activeCell="K80" sqref="K80"/>
    </sheetView>
  </sheetViews>
  <sheetFormatPr baseColWidth="10" defaultColWidth="11.5703125" defaultRowHeight="12.75" x14ac:dyDescent="0.2"/>
  <cols>
    <col min="1" max="1" width="6.85546875" style="6" customWidth="1"/>
    <col min="2" max="2" width="5" style="6" customWidth="1"/>
    <col min="3" max="3" width="4.85546875" style="6" bestFit="1" customWidth="1"/>
    <col min="4" max="4" width="4.7109375" style="6" customWidth="1"/>
    <col min="5" max="5" width="5.28515625" style="6" customWidth="1"/>
    <col min="6" max="6" width="36.5703125" style="11" customWidth="1"/>
    <col min="7" max="7" width="18.28515625" style="10" bestFit="1" customWidth="1"/>
    <col min="8" max="8" width="1.7109375" style="26" customWidth="1"/>
    <col min="9" max="9" width="1.140625" style="27" customWidth="1"/>
    <col min="10" max="10" width="16.85546875" style="150" customWidth="1"/>
    <col min="11" max="11" width="18.42578125" style="150" customWidth="1"/>
    <col min="12" max="12" width="1.7109375" style="5" customWidth="1"/>
    <col min="13" max="13" width="17.140625" style="58" customWidth="1"/>
    <col min="14" max="14" width="11.5703125" style="139" customWidth="1"/>
    <col min="15" max="15" width="21.5703125" style="6" customWidth="1"/>
    <col min="16" max="16" width="14.85546875" style="6" bestFit="1" customWidth="1"/>
    <col min="17" max="16384" width="11.5703125" style="6"/>
  </cols>
  <sheetData>
    <row r="1" spans="1:17" s="1" customFormat="1" ht="15.75" x14ac:dyDescent="0.25">
      <c r="A1" s="349" t="s">
        <v>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152"/>
    </row>
    <row r="2" spans="1:17" s="1" customFormat="1" x14ac:dyDescent="0.2">
      <c r="A2" s="328" t="s">
        <v>1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139"/>
    </row>
    <row r="3" spans="1:17" s="1" customFormat="1" ht="14.25" x14ac:dyDescent="0.2">
      <c r="A3" s="350" t="s">
        <v>66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139"/>
    </row>
    <row r="4" spans="1:17" s="1" customFormat="1" ht="13.5" thickBot="1" x14ac:dyDescent="0.25">
      <c r="F4" s="11"/>
      <c r="G4" s="13"/>
      <c r="H4" s="12"/>
      <c r="I4" s="14"/>
      <c r="J4" s="78"/>
      <c r="K4" s="78"/>
      <c r="L4" s="2"/>
      <c r="M4" s="140"/>
      <c r="N4" s="139"/>
    </row>
    <row r="5" spans="1:17" s="4" customFormat="1" ht="13.5" customHeight="1" thickBot="1" x14ac:dyDescent="0.25">
      <c r="A5" s="329" t="s">
        <v>3</v>
      </c>
      <c r="B5" s="329" t="s">
        <v>4</v>
      </c>
      <c r="C5" s="329" t="s">
        <v>5</v>
      </c>
      <c r="D5" s="329" t="s">
        <v>6</v>
      </c>
      <c r="E5" s="329" t="s">
        <v>7</v>
      </c>
      <c r="F5" s="329" t="s">
        <v>8</v>
      </c>
      <c r="G5" s="341" t="s">
        <v>13</v>
      </c>
      <c r="H5" s="128"/>
      <c r="I5" s="66"/>
      <c r="J5" s="344" t="s">
        <v>105</v>
      </c>
      <c r="K5" s="344"/>
      <c r="L5" s="3"/>
      <c r="M5" s="347" t="s">
        <v>67</v>
      </c>
      <c r="N5" s="345" t="s">
        <v>71</v>
      </c>
    </row>
    <row r="6" spans="1:17" s="4" customFormat="1" ht="13.5" thickBot="1" x14ac:dyDescent="0.25">
      <c r="A6" s="330"/>
      <c r="B6" s="330"/>
      <c r="C6" s="330"/>
      <c r="D6" s="330"/>
      <c r="E6" s="330"/>
      <c r="F6" s="330"/>
      <c r="G6" s="342"/>
      <c r="H6" s="128"/>
      <c r="I6" s="137"/>
      <c r="J6" s="138" t="s">
        <v>16</v>
      </c>
      <c r="K6" s="138" t="s">
        <v>17</v>
      </c>
      <c r="L6" s="3"/>
      <c r="M6" s="348"/>
      <c r="N6" s="346"/>
    </row>
    <row r="7" spans="1:17" x14ac:dyDescent="0.2">
      <c r="A7" s="68"/>
      <c r="B7" s="68"/>
      <c r="C7" s="68"/>
      <c r="D7" s="68"/>
      <c r="E7" s="68"/>
      <c r="F7" s="68"/>
      <c r="G7" s="89"/>
      <c r="H7" s="129"/>
      <c r="I7" s="16"/>
      <c r="J7" s="141"/>
      <c r="K7" s="141"/>
      <c r="M7" s="141"/>
      <c r="N7" s="142"/>
      <c r="P7" s="258"/>
    </row>
    <row r="8" spans="1:17" x14ac:dyDescent="0.2">
      <c r="A8" s="70"/>
      <c r="B8" s="70"/>
      <c r="C8" s="70"/>
      <c r="D8" s="70"/>
      <c r="E8" s="70"/>
      <c r="F8" s="69" t="s">
        <v>78</v>
      </c>
      <c r="G8" s="202">
        <f>+CONSOLIDACION!M8</f>
        <v>26756467632</v>
      </c>
      <c r="H8" s="129"/>
      <c r="I8" s="16"/>
      <c r="J8" s="202">
        <f>+CONSOLIDACION!O8</f>
        <v>11392944225</v>
      </c>
      <c r="K8" s="202">
        <f>+CONSOLIDACION!P8</f>
        <v>8350593604</v>
      </c>
      <c r="M8" s="202">
        <f>+G8-J8</f>
        <v>15363523407</v>
      </c>
      <c r="N8" s="143">
        <f>(K8/G8)*100</f>
        <v>31.209626468080259</v>
      </c>
      <c r="O8" s="281"/>
      <c r="P8" s="258"/>
    </row>
    <row r="9" spans="1:17" x14ac:dyDescent="0.2">
      <c r="A9" s="70"/>
      <c r="B9" s="70"/>
      <c r="C9" s="70"/>
      <c r="D9" s="70"/>
      <c r="E9" s="70"/>
      <c r="F9" s="70"/>
      <c r="G9" s="202"/>
      <c r="H9" s="129"/>
      <c r="I9" s="16"/>
      <c r="J9" s="57"/>
      <c r="K9" s="57"/>
      <c r="M9" s="57"/>
      <c r="N9" s="142"/>
    </row>
    <row r="10" spans="1:17" s="43" customFormat="1" x14ac:dyDescent="0.2">
      <c r="A10" s="33">
        <v>1</v>
      </c>
      <c r="B10" s="70"/>
      <c r="C10" s="70"/>
      <c r="D10" s="70"/>
      <c r="E10" s="70"/>
      <c r="F10" s="69" t="s">
        <v>20</v>
      </c>
      <c r="G10" s="202">
        <f>+CONSOLIDACION!M10</f>
        <v>14007515941</v>
      </c>
      <c r="H10" s="130"/>
      <c r="I10" s="17"/>
      <c r="J10" s="56">
        <f>+CONSOLIDACION!O10</f>
        <v>5759287265</v>
      </c>
      <c r="K10" s="56">
        <f>+CONSOLIDACION!P10</f>
        <v>3170727535</v>
      </c>
      <c r="L10" s="48"/>
      <c r="M10" s="56">
        <f>+G10-J10</f>
        <v>8248228676</v>
      </c>
      <c r="N10" s="143">
        <f>(K10/G10)*100</f>
        <v>22.635901671325463</v>
      </c>
      <c r="O10" s="279"/>
      <c r="P10" s="48"/>
      <c r="Q10" s="48"/>
    </row>
    <row r="11" spans="1:17" s="43" customFormat="1" x14ac:dyDescent="0.2">
      <c r="A11" s="70"/>
      <c r="B11" s="70"/>
      <c r="C11" s="70"/>
      <c r="D11" s="70"/>
      <c r="E11" s="70"/>
      <c r="F11" s="70"/>
      <c r="G11" s="202"/>
      <c r="H11" s="130"/>
      <c r="I11" s="17"/>
      <c r="J11" s="56"/>
      <c r="K11" s="56"/>
      <c r="L11" s="48"/>
      <c r="M11" s="56"/>
      <c r="N11" s="144"/>
      <c r="P11" s="48"/>
      <c r="Q11" s="48"/>
    </row>
    <row r="12" spans="1:17" s="42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2">
        <f>+CONSOLIDACION!M12</f>
        <v>10985988455</v>
      </c>
      <c r="H12" s="130"/>
      <c r="I12" s="18"/>
      <c r="J12" s="56">
        <f>+CONSOLIDACION!O12</f>
        <v>4523270849</v>
      </c>
      <c r="K12" s="56">
        <f>+CONSOLIDACION!P12</f>
        <v>2247103937</v>
      </c>
      <c r="L12" s="49"/>
      <c r="M12" s="56">
        <f>+G12-J12</f>
        <v>6462717606</v>
      </c>
      <c r="N12" s="143">
        <f>(+K12/G12)*100</f>
        <v>20.454271786325119</v>
      </c>
      <c r="P12" s="48"/>
      <c r="Q12" s="48"/>
    </row>
    <row r="13" spans="1:17" s="43" customFormat="1" x14ac:dyDescent="0.2">
      <c r="A13" s="95"/>
      <c r="B13" s="95"/>
      <c r="C13" s="95"/>
      <c r="D13" s="95"/>
      <c r="E13" s="95"/>
      <c r="F13" s="31"/>
      <c r="G13" s="202"/>
      <c r="H13" s="130"/>
      <c r="I13" s="19"/>
      <c r="J13" s="55"/>
      <c r="K13" s="55"/>
      <c r="L13" s="48"/>
      <c r="M13" s="55"/>
      <c r="N13" s="144"/>
      <c r="P13" s="48"/>
      <c r="Q13" s="48"/>
    </row>
    <row r="14" spans="1:17" s="42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5">
        <f>+CONSOLIDACION!M14</f>
        <v>9283088220</v>
      </c>
      <c r="H14" s="130"/>
      <c r="I14" s="17"/>
      <c r="J14" s="56">
        <f>+CONSOLIDACION!O14</f>
        <v>3798671471</v>
      </c>
      <c r="K14" s="56">
        <f>+CONSOLIDACION!P14</f>
        <v>1522504559</v>
      </c>
      <c r="L14" s="49"/>
      <c r="M14" s="56">
        <f>+G14-J14</f>
        <v>5484416749</v>
      </c>
      <c r="N14" s="143">
        <f>(+K14/G14)*100</f>
        <v>16.400841217040593</v>
      </c>
      <c r="P14" s="48"/>
      <c r="Q14" s="48"/>
    </row>
    <row r="15" spans="1:17" s="42" customFormat="1" x14ac:dyDescent="0.2">
      <c r="A15" s="33"/>
      <c r="B15" s="33"/>
      <c r="C15" s="33"/>
      <c r="D15" s="33"/>
      <c r="E15" s="33"/>
      <c r="F15" s="31"/>
      <c r="G15" s="202"/>
      <c r="H15" s="130"/>
      <c r="I15" s="17"/>
      <c r="J15" s="56"/>
      <c r="K15" s="56"/>
      <c r="L15" s="49"/>
      <c r="M15" s="56"/>
      <c r="N15" s="144"/>
      <c r="P15" s="48"/>
      <c r="Q15" s="48"/>
    </row>
    <row r="16" spans="1:17" s="42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2">
        <f>+CONSOLIDACION!M16</f>
        <v>3347521992</v>
      </c>
      <c r="H16" s="130"/>
      <c r="I16" s="17"/>
      <c r="J16" s="56">
        <f>+CONSOLIDACION!O16</f>
        <v>2674017592</v>
      </c>
      <c r="K16" s="56">
        <f>+CONSOLIDACION!P16</f>
        <v>1216320952</v>
      </c>
      <c r="L16" s="49"/>
      <c r="M16" s="56">
        <f>+G16-J16</f>
        <v>673504400</v>
      </c>
      <c r="N16" s="143">
        <f>(+K16/G16)*100</f>
        <v>36.334965234188068</v>
      </c>
      <c r="P16" s="48"/>
      <c r="Q16" s="48"/>
    </row>
    <row r="17" spans="1:17" s="43" customFormat="1" x14ac:dyDescent="0.2">
      <c r="A17" s="95">
        <v>1</v>
      </c>
      <c r="B17" s="95">
        <v>0</v>
      </c>
      <c r="C17" s="95">
        <v>1</v>
      </c>
      <c r="D17" s="95">
        <v>1</v>
      </c>
      <c r="E17" s="95">
        <v>1</v>
      </c>
      <c r="F17" s="22" t="s">
        <v>45</v>
      </c>
      <c r="G17" s="60">
        <f>+CONSOLIDACION!M17</f>
        <v>3109932666</v>
      </c>
      <c r="H17" s="131"/>
      <c r="I17" s="19"/>
      <c r="J17" s="60">
        <f>+CONSOLIDACION!O17</f>
        <v>2487946132</v>
      </c>
      <c r="K17" s="60">
        <f>+CONSOLIDACION!P17</f>
        <v>1165709253</v>
      </c>
      <c r="L17" s="48"/>
      <c r="M17" s="60">
        <f>+G17-J17</f>
        <v>621986534</v>
      </c>
      <c r="N17" s="144">
        <f>(+K17/G17)*100</f>
        <v>37.483424182920878</v>
      </c>
      <c r="P17" s="48"/>
      <c r="Q17" s="48"/>
    </row>
    <row r="18" spans="1:17" s="43" customFormat="1" x14ac:dyDescent="0.2">
      <c r="A18" s="95">
        <v>1</v>
      </c>
      <c r="B18" s="95">
        <v>0</v>
      </c>
      <c r="C18" s="95">
        <v>1</v>
      </c>
      <c r="D18" s="95">
        <v>1</v>
      </c>
      <c r="E18" s="95">
        <v>2</v>
      </c>
      <c r="F18" s="22" t="s">
        <v>46</v>
      </c>
      <c r="G18" s="60">
        <f>+CONSOLIDACION!M18</f>
        <v>197589326</v>
      </c>
      <c r="H18" s="131"/>
      <c r="I18" s="19"/>
      <c r="J18" s="154">
        <f>+CONSOLIDACION!O18</f>
        <v>158071460</v>
      </c>
      <c r="K18" s="154">
        <f>+CONSOLIDACION!P18</f>
        <v>34801456</v>
      </c>
      <c r="L18" s="48"/>
      <c r="M18" s="154">
        <f>+G18-J18</f>
        <v>39517866</v>
      </c>
      <c r="N18" s="144">
        <f>(+K18/G18)*100</f>
        <v>17.613024298691116</v>
      </c>
      <c r="P18" s="48"/>
      <c r="Q18" s="48"/>
    </row>
    <row r="19" spans="1:17" s="43" customFormat="1" ht="24" x14ac:dyDescent="0.2">
      <c r="A19" s="95">
        <v>1</v>
      </c>
      <c r="B19" s="95">
        <v>0</v>
      </c>
      <c r="C19" s="95">
        <v>1</v>
      </c>
      <c r="D19" s="95">
        <v>1</v>
      </c>
      <c r="E19" s="95">
        <v>4</v>
      </c>
      <c r="F19" s="178" t="s">
        <v>102</v>
      </c>
      <c r="G19" s="60">
        <f>+'REC21'!G17</f>
        <v>40000000</v>
      </c>
      <c r="H19" s="131"/>
      <c r="I19" s="19"/>
      <c r="J19" s="154">
        <f>+CONSOLIDACION!O19</f>
        <v>28000000</v>
      </c>
      <c r="K19" s="154">
        <f>+CONSOLIDACION!P19</f>
        <v>15810243</v>
      </c>
      <c r="L19" s="48"/>
      <c r="M19" s="154">
        <f>+G19-J19</f>
        <v>12000000</v>
      </c>
      <c r="N19" s="144">
        <f>(+K19/G19)*100</f>
        <v>39.5256075</v>
      </c>
      <c r="P19" s="48"/>
      <c r="Q19" s="48"/>
    </row>
    <row r="20" spans="1:17" s="43" customFormat="1" x14ac:dyDescent="0.2">
      <c r="A20" s="95"/>
      <c r="B20" s="95"/>
      <c r="C20" s="95"/>
      <c r="D20" s="95"/>
      <c r="E20" s="95"/>
      <c r="F20" s="22"/>
      <c r="G20" s="60"/>
      <c r="H20" s="131"/>
      <c r="I20" s="19"/>
      <c r="J20" s="60"/>
      <c r="K20" s="60"/>
      <c r="L20" s="48"/>
      <c r="M20" s="60"/>
      <c r="N20" s="144"/>
      <c r="P20" s="48"/>
      <c r="Q20" s="48"/>
    </row>
    <row r="21" spans="1:17" s="43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94">
        <f>+CONSOLIDACION!M21</f>
        <v>455989144</v>
      </c>
      <c r="H21" s="131"/>
      <c r="I21" s="19"/>
      <c r="J21" s="94">
        <f>+CONSOLIDACION!O21</f>
        <v>364791315</v>
      </c>
      <c r="K21" s="94">
        <f>+CONSOLIDACION!P21</f>
        <v>144138574</v>
      </c>
      <c r="L21" s="48"/>
      <c r="M21" s="94">
        <f t="shared" ref="M21:M77" si="0">+G21-J21</f>
        <v>91197829</v>
      </c>
      <c r="N21" s="143">
        <f>(+K21/G21)*100</f>
        <v>31.610088945450858</v>
      </c>
      <c r="P21" s="48"/>
      <c r="Q21" s="48"/>
    </row>
    <row r="22" spans="1:17" s="42" customFormat="1" x14ac:dyDescent="0.2">
      <c r="A22" s="95">
        <v>1</v>
      </c>
      <c r="B22" s="95">
        <v>0</v>
      </c>
      <c r="C22" s="95">
        <v>1</v>
      </c>
      <c r="D22" s="95">
        <v>4</v>
      </c>
      <c r="E22" s="95">
        <v>1</v>
      </c>
      <c r="F22" s="22" t="s">
        <v>47</v>
      </c>
      <c r="G22" s="154">
        <f>+CONSOLIDACION!M22</f>
        <v>0</v>
      </c>
      <c r="H22" s="130"/>
      <c r="I22" s="17"/>
      <c r="J22" s="154">
        <f>+CONSOLIDACION!O22</f>
        <v>0</v>
      </c>
      <c r="K22" s="154">
        <f>+CONSOLIDACION!P22</f>
        <v>0</v>
      </c>
      <c r="L22" s="49"/>
      <c r="M22" s="99">
        <f t="shared" si="0"/>
        <v>0</v>
      </c>
      <c r="N22" s="144">
        <v>0</v>
      </c>
      <c r="P22" s="48"/>
      <c r="Q22" s="48"/>
    </row>
    <row r="23" spans="1:17" s="43" customFormat="1" x14ac:dyDescent="0.2">
      <c r="A23" s="95">
        <v>1</v>
      </c>
      <c r="B23" s="95">
        <v>0</v>
      </c>
      <c r="C23" s="95">
        <v>1</v>
      </c>
      <c r="D23" s="95">
        <v>4</v>
      </c>
      <c r="E23" s="95">
        <v>2</v>
      </c>
      <c r="F23" s="22" t="s">
        <v>48</v>
      </c>
      <c r="G23" s="154">
        <f>+CONSOLIDACION!M23</f>
        <v>455989144</v>
      </c>
      <c r="H23" s="131"/>
      <c r="I23" s="19"/>
      <c r="J23" s="154">
        <f>+CONSOLIDACION!O23</f>
        <v>364791315</v>
      </c>
      <c r="K23" s="154">
        <f>+CONSOLIDACION!P23</f>
        <v>144138574</v>
      </c>
      <c r="L23" s="48"/>
      <c r="M23" s="60">
        <f t="shared" si="0"/>
        <v>91197829</v>
      </c>
      <c r="N23" s="144">
        <f>(+K23/G23)*100</f>
        <v>31.610088945450858</v>
      </c>
      <c r="P23" s="48"/>
      <c r="Q23" s="48"/>
    </row>
    <row r="24" spans="1:17" s="43" customFormat="1" x14ac:dyDescent="0.2">
      <c r="A24" s="95"/>
      <c r="B24" s="95"/>
      <c r="C24" s="95"/>
      <c r="D24" s="95"/>
      <c r="E24" s="95"/>
      <c r="F24" s="22"/>
      <c r="G24" s="97"/>
      <c r="H24" s="131"/>
      <c r="I24" s="19"/>
      <c r="J24" s="60"/>
      <c r="K24" s="60"/>
      <c r="L24" s="48"/>
      <c r="M24" s="60"/>
      <c r="N24" s="144"/>
      <c r="P24" s="48"/>
      <c r="Q24" s="48"/>
    </row>
    <row r="25" spans="1:17" s="43" customFormat="1" x14ac:dyDescent="0.2">
      <c r="A25" s="95">
        <v>1</v>
      </c>
      <c r="B25" s="95">
        <v>0</v>
      </c>
      <c r="C25" s="95">
        <v>1</v>
      </c>
      <c r="D25" s="95">
        <v>5</v>
      </c>
      <c r="E25" s="95"/>
      <c r="F25" s="31" t="s">
        <v>25</v>
      </c>
      <c r="G25" s="94">
        <f>+CONSOLIDACION!M25</f>
        <v>845577184</v>
      </c>
      <c r="H25" s="132"/>
      <c r="I25" s="40"/>
      <c r="J25" s="94">
        <f>+CONSOLIDACION!O25</f>
        <v>744862564</v>
      </c>
      <c r="K25" s="94">
        <f>+CONSOLIDACION!P25</f>
        <v>155368955</v>
      </c>
      <c r="L25" s="50"/>
      <c r="M25" s="94">
        <f t="shared" si="0"/>
        <v>100714620</v>
      </c>
      <c r="N25" s="143">
        <f t="shared" ref="N25:N81" si="1">(+K25/G25)*100</f>
        <v>18.374307862119423</v>
      </c>
      <c r="P25" s="48"/>
      <c r="Q25" s="48"/>
    </row>
    <row r="26" spans="1:17" s="43" customFormat="1" ht="24" x14ac:dyDescent="0.2">
      <c r="A26" s="95">
        <v>1</v>
      </c>
      <c r="B26" s="95">
        <v>0</v>
      </c>
      <c r="C26" s="95">
        <v>1</v>
      </c>
      <c r="D26" s="95">
        <v>5</v>
      </c>
      <c r="E26" s="95">
        <v>2</v>
      </c>
      <c r="F26" s="22" t="s">
        <v>49</v>
      </c>
      <c r="G26" s="99">
        <f>+CONSOLIDACION!M26</f>
        <v>103714692</v>
      </c>
      <c r="H26" s="130"/>
      <c r="I26" s="17"/>
      <c r="J26" s="99">
        <f>+CONSOLIDACION!O26</f>
        <v>82971753</v>
      </c>
      <c r="K26" s="99">
        <f>+CONSOLIDACION!P26</f>
        <v>39399975</v>
      </c>
      <c r="L26" s="48"/>
      <c r="M26" s="99">
        <f t="shared" si="0"/>
        <v>20742939</v>
      </c>
      <c r="N26" s="144">
        <f t="shared" si="1"/>
        <v>37.988807795909956</v>
      </c>
      <c r="P26" s="48"/>
      <c r="Q26" s="48"/>
    </row>
    <row r="27" spans="1:17" s="43" customFormat="1" ht="17.25" customHeight="1" x14ac:dyDescent="0.2">
      <c r="A27" s="95">
        <v>1</v>
      </c>
      <c r="B27" s="95">
        <v>0</v>
      </c>
      <c r="C27" s="95">
        <v>1</v>
      </c>
      <c r="D27" s="95">
        <v>5</v>
      </c>
      <c r="E27" s="95">
        <v>5</v>
      </c>
      <c r="F27" s="22" t="s">
        <v>50</v>
      </c>
      <c r="G27" s="99">
        <f>+CONSOLIDACION!M27</f>
        <v>18597345</v>
      </c>
      <c r="H27" s="131"/>
      <c r="I27" s="19"/>
      <c r="J27" s="99">
        <f>+CONSOLIDACION!O27</f>
        <v>18597345</v>
      </c>
      <c r="K27" s="99">
        <f>+CONSOLIDACION!P27</f>
        <v>6648538</v>
      </c>
      <c r="L27" s="48"/>
      <c r="M27" s="60">
        <f t="shared" si="0"/>
        <v>0</v>
      </c>
      <c r="N27" s="144">
        <f t="shared" si="1"/>
        <v>35.749930971329505</v>
      </c>
      <c r="P27" s="48"/>
      <c r="Q27" s="48"/>
    </row>
    <row r="28" spans="1:17" s="43" customFormat="1" x14ac:dyDescent="0.2">
      <c r="A28" s="95">
        <v>1</v>
      </c>
      <c r="B28" s="95">
        <v>0</v>
      </c>
      <c r="C28" s="95">
        <v>1</v>
      </c>
      <c r="D28" s="95">
        <v>5</v>
      </c>
      <c r="E28" s="95">
        <v>12</v>
      </c>
      <c r="F28" s="22" t="s">
        <v>51</v>
      </c>
      <c r="G28" s="99">
        <f>+CONSOLIDACION!M28</f>
        <v>8366900</v>
      </c>
      <c r="H28" s="131"/>
      <c r="I28" s="19"/>
      <c r="J28" s="99">
        <f>+CONSOLIDACION!O28</f>
        <v>8366900</v>
      </c>
      <c r="K28" s="99">
        <f>+CONSOLIDACION!P28</f>
        <v>3026287</v>
      </c>
      <c r="L28" s="48"/>
      <c r="M28" s="60">
        <f t="shared" si="0"/>
        <v>0</v>
      </c>
      <c r="N28" s="144">
        <f t="shared" si="1"/>
        <v>36.169752237985399</v>
      </c>
      <c r="P28" s="48"/>
      <c r="Q28" s="48"/>
    </row>
    <row r="29" spans="1:17" s="43" customFormat="1" x14ac:dyDescent="0.2">
      <c r="A29" s="95">
        <v>1</v>
      </c>
      <c r="B29" s="95">
        <v>0</v>
      </c>
      <c r="C29" s="95">
        <v>1</v>
      </c>
      <c r="D29" s="95">
        <v>5</v>
      </c>
      <c r="E29" s="95">
        <v>13</v>
      </c>
      <c r="F29" s="22" t="s">
        <v>52</v>
      </c>
      <c r="G29" s="99">
        <f>+CONSOLIDACION!M29</f>
        <v>9324000</v>
      </c>
      <c r="H29" s="131"/>
      <c r="I29" s="19"/>
      <c r="J29" s="99">
        <f>+CONSOLIDACION!O29</f>
        <v>9324000</v>
      </c>
      <c r="K29" s="99">
        <f>+CONSOLIDACION!P29</f>
        <v>3772959</v>
      </c>
      <c r="L29" s="48"/>
      <c r="M29" s="60">
        <f t="shared" si="0"/>
        <v>0</v>
      </c>
      <c r="N29" s="144">
        <f t="shared" si="1"/>
        <v>40.465025740025737</v>
      </c>
      <c r="P29" s="48"/>
      <c r="Q29" s="48"/>
    </row>
    <row r="30" spans="1:17" s="43" customFormat="1" x14ac:dyDescent="0.2">
      <c r="A30" s="95">
        <v>1</v>
      </c>
      <c r="B30" s="95">
        <v>0</v>
      </c>
      <c r="C30" s="95">
        <v>1</v>
      </c>
      <c r="D30" s="95">
        <v>5</v>
      </c>
      <c r="E30" s="95">
        <v>14</v>
      </c>
      <c r="F30" s="22" t="s">
        <v>53</v>
      </c>
      <c r="G30" s="99">
        <f>+CONSOLIDACION!M30</f>
        <v>149751910</v>
      </c>
      <c r="H30" s="131"/>
      <c r="I30" s="19"/>
      <c r="J30" s="99">
        <f>+CONSOLIDACION!O30</f>
        <v>134776719</v>
      </c>
      <c r="K30" s="99">
        <f>+CONSOLIDACION!P30</f>
        <v>13708775</v>
      </c>
      <c r="L30" s="48"/>
      <c r="M30" s="154">
        <f t="shared" si="0"/>
        <v>14975191</v>
      </c>
      <c r="N30" s="144">
        <f t="shared" si="1"/>
        <v>9.1543239748995511</v>
      </c>
      <c r="P30" s="48"/>
      <c r="Q30" s="48"/>
    </row>
    <row r="31" spans="1:17" s="43" customFormat="1" x14ac:dyDescent="0.2">
      <c r="A31" s="95">
        <v>1</v>
      </c>
      <c r="B31" s="95">
        <v>0</v>
      </c>
      <c r="C31" s="95">
        <v>1</v>
      </c>
      <c r="D31" s="95">
        <v>5</v>
      </c>
      <c r="E31" s="95">
        <v>15</v>
      </c>
      <c r="F31" s="22" t="s">
        <v>54</v>
      </c>
      <c r="G31" s="99">
        <f>+CONSOLIDACION!M31</f>
        <v>155991573</v>
      </c>
      <c r="H31" s="131"/>
      <c r="I31" s="19"/>
      <c r="J31" s="99">
        <f>+CONSOLIDACION!O31</f>
        <v>155991573</v>
      </c>
      <c r="K31" s="99">
        <f>+CONSOLIDACION!P31</f>
        <v>53000457</v>
      </c>
      <c r="L31" s="48"/>
      <c r="M31" s="60">
        <f t="shared" si="0"/>
        <v>0</v>
      </c>
      <c r="N31" s="144">
        <f t="shared" si="1"/>
        <v>33.976487306785472</v>
      </c>
      <c r="P31" s="48"/>
      <c r="Q31" s="48"/>
    </row>
    <row r="32" spans="1:17" s="43" customFormat="1" x14ac:dyDescent="0.2">
      <c r="A32" s="95">
        <v>1</v>
      </c>
      <c r="B32" s="95">
        <v>0</v>
      </c>
      <c r="C32" s="95">
        <v>1</v>
      </c>
      <c r="D32" s="95">
        <v>5</v>
      </c>
      <c r="E32" s="95">
        <v>16</v>
      </c>
      <c r="F32" s="22" t="s">
        <v>55</v>
      </c>
      <c r="G32" s="99">
        <f>+CONSOLIDACION!M32</f>
        <v>324982450</v>
      </c>
      <c r="H32" s="131"/>
      <c r="I32" s="19"/>
      <c r="J32" s="99">
        <f>+CONSOLIDACION!O32</f>
        <v>259985960</v>
      </c>
      <c r="K32" s="99">
        <f>+CONSOLIDACION!P32</f>
        <v>8105577</v>
      </c>
      <c r="L32" s="48"/>
      <c r="M32" s="60">
        <f t="shared" si="0"/>
        <v>64996490</v>
      </c>
      <c r="N32" s="144">
        <f t="shared" si="1"/>
        <v>2.4941583768600428</v>
      </c>
      <c r="P32" s="48"/>
      <c r="Q32" s="48"/>
    </row>
    <row r="33" spans="1:17" s="43" customFormat="1" x14ac:dyDescent="0.2">
      <c r="A33" s="95">
        <v>1</v>
      </c>
      <c r="B33" s="95">
        <v>0</v>
      </c>
      <c r="C33" s="95">
        <v>1</v>
      </c>
      <c r="D33" s="95">
        <v>5</v>
      </c>
      <c r="E33" s="95">
        <v>47</v>
      </c>
      <c r="F33" s="22" t="s">
        <v>56</v>
      </c>
      <c r="G33" s="99">
        <f>+CONSOLIDACION!M33</f>
        <v>74848314</v>
      </c>
      <c r="H33" s="131"/>
      <c r="I33" s="19"/>
      <c r="J33" s="99">
        <f>+CONSOLIDACION!O33</f>
        <v>74848314</v>
      </c>
      <c r="K33" s="99">
        <f>+CONSOLIDACION!P33</f>
        <v>27706387</v>
      </c>
      <c r="L33" s="48"/>
      <c r="M33" s="60">
        <f t="shared" si="0"/>
        <v>0</v>
      </c>
      <c r="N33" s="144">
        <f t="shared" si="1"/>
        <v>37.016714898882022</v>
      </c>
      <c r="P33" s="48"/>
      <c r="Q33" s="48"/>
    </row>
    <row r="34" spans="1:17" s="43" customFormat="1" x14ac:dyDescent="0.2">
      <c r="A34" s="95"/>
      <c r="B34" s="95"/>
      <c r="C34" s="95"/>
      <c r="D34" s="95"/>
      <c r="E34" s="95"/>
      <c r="F34" s="22"/>
      <c r="G34" s="97"/>
      <c r="H34" s="131"/>
      <c r="I34" s="19"/>
      <c r="J34" s="60"/>
      <c r="K34" s="60"/>
      <c r="L34" s="48"/>
      <c r="M34" s="60"/>
      <c r="N34" s="144"/>
      <c r="P34" s="48"/>
      <c r="Q34" s="48"/>
    </row>
    <row r="35" spans="1:17" s="297" customFormat="1" ht="24" x14ac:dyDescent="0.2">
      <c r="A35" s="286">
        <v>1</v>
      </c>
      <c r="B35" s="286">
        <v>0</v>
      </c>
      <c r="C35" s="286">
        <v>1</v>
      </c>
      <c r="D35" s="286">
        <v>10</v>
      </c>
      <c r="E35" s="286"/>
      <c r="F35" s="287" t="s">
        <v>92</v>
      </c>
      <c r="G35" s="288">
        <f>+'REC20'!G34+'REC21'!G33</f>
        <v>4618999900</v>
      </c>
      <c r="H35" s="289"/>
      <c r="I35" s="290"/>
      <c r="J35" s="291">
        <v>0</v>
      </c>
      <c r="K35" s="291">
        <v>0</v>
      </c>
      <c r="L35" s="292"/>
      <c r="M35" s="291">
        <f t="shared" si="0"/>
        <v>4618999900</v>
      </c>
      <c r="N35" s="293">
        <v>0</v>
      </c>
      <c r="O35" s="294"/>
      <c r="P35" s="295"/>
      <c r="Q35" s="296"/>
    </row>
    <row r="36" spans="1:17" s="43" customFormat="1" x14ac:dyDescent="0.2">
      <c r="A36" s="95"/>
      <c r="B36" s="95"/>
      <c r="C36" s="95"/>
      <c r="D36" s="95"/>
      <c r="E36" s="95"/>
      <c r="F36" s="22"/>
      <c r="G36" s="97"/>
      <c r="H36" s="131"/>
      <c r="I36" s="19"/>
      <c r="J36" s="60"/>
      <c r="K36" s="60"/>
      <c r="L36" s="48"/>
      <c r="M36" s="60"/>
      <c r="N36" s="144"/>
      <c r="P36" s="48"/>
      <c r="Q36" s="48"/>
    </row>
    <row r="37" spans="1:17" s="43" customFormat="1" ht="24" x14ac:dyDescent="0.2">
      <c r="A37" s="33">
        <v>1</v>
      </c>
      <c r="B37" s="33">
        <v>0</v>
      </c>
      <c r="C37" s="33">
        <v>1</v>
      </c>
      <c r="D37" s="33">
        <v>9</v>
      </c>
      <c r="E37" s="33"/>
      <c r="F37" s="31" t="s">
        <v>26</v>
      </c>
      <c r="G37" s="94">
        <f>+G38+G39</f>
        <v>15000000</v>
      </c>
      <c r="H37" s="131"/>
      <c r="I37" s="19"/>
      <c r="J37" s="94">
        <f>+CONSOLIDACION!O38</f>
        <v>15000000</v>
      </c>
      <c r="K37" s="94">
        <f>+CONSOLIDACION!P38</f>
        <v>6676078</v>
      </c>
      <c r="L37" s="48"/>
      <c r="M37" s="94">
        <f t="shared" si="0"/>
        <v>0</v>
      </c>
      <c r="N37" s="143">
        <f t="shared" si="1"/>
        <v>44.507186666666662</v>
      </c>
      <c r="P37" s="48"/>
      <c r="Q37" s="48"/>
    </row>
    <row r="38" spans="1:17" s="43" customFormat="1" x14ac:dyDescent="0.2">
      <c r="A38" s="95">
        <v>1</v>
      </c>
      <c r="B38" s="95">
        <v>0</v>
      </c>
      <c r="C38" s="95">
        <v>1</v>
      </c>
      <c r="D38" s="95">
        <v>9</v>
      </c>
      <c r="E38" s="95">
        <v>1</v>
      </c>
      <c r="F38" s="22" t="s">
        <v>57</v>
      </c>
      <c r="G38" s="99">
        <f>+CONSOLIDACION!M39</f>
        <v>15000000</v>
      </c>
      <c r="H38" s="130"/>
      <c r="I38" s="18"/>
      <c r="J38" s="99">
        <f>+CONSOLIDACION!O39</f>
        <v>15000000</v>
      </c>
      <c r="K38" s="99">
        <f>+CONSOLIDACION!P39</f>
        <v>6676078</v>
      </c>
      <c r="L38" s="48"/>
      <c r="M38" s="99">
        <f t="shared" si="0"/>
        <v>0</v>
      </c>
      <c r="N38" s="144">
        <f t="shared" si="1"/>
        <v>44.507186666666662</v>
      </c>
      <c r="P38" s="48"/>
      <c r="Q38" s="48"/>
    </row>
    <row r="39" spans="1:17" s="43" customFormat="1" x14ac:dyDescent="0.2">
      <c r="A39" s="95">
        <v>1</v>
      </c>
      <c r="B39" s="95">
        <v>0</v>
      </c>
      <c r="C39" s="95">
        <v>1</v>
      </c>
      <c r="D39" s="95">
        <v>9</v>
      </c>
      <c r="E39" s="95">
        <v>3</v>
      </c>
      <c r="F39" s="22" t="s">
        <v>58</v>
      </c>
      <c r="G39" s="99">
        <f>+CONSOLIDACION!M40</f>
        <v>0</v>
      </c>
      <c r="H39" s="131"/>
      <c r="I39" s="19"/>
      <c r="J39" s="99">
        <f>+CONSOLIDACION!O40</f>
        <v>0</v>
      </c>
      <c r="K39" s="99">
        <f>+CONSOLIDACION!P40</f>
        <v>0</v>
      </c>
      <c r="L39" s="48"/>
      <c r="M39" s="154">
        <f t="shared" si="0"/>
        <v>0</v>
      </c>
      <c r="N39" s="144">
        <v>0</v>
      </c>
      <c r="P39" s="48"/>
      <c r="Q39" s="48"/>
    </row>
    <row r="40" spans="1:17" s="43" customFormat="1" x14ac:dyDescent="0.2">
      <c r="A40" s="95"/>
      <c r="B40" s="95"/>
      <c r="C40" s="95"/>
      <c r="D40" s="95"/>
      <c r="E40" s="95"/>
      <c r="F40" s="22"/>
      <c r="G40" s="99"/>
      <c r="H40" s="131"/>
      <c r="I40" s="19"/>
      <c r="J40" s="60"/>
      <c r="K40" s="60"/>
      <c r="L40" s="48"/>
      <c r="M40" s="60"/>
      <c r="N40" s="144"/>
      <c r="P40" s="48"/>
      <c r="Q40" s="48"/>
    </row>
    <row r="41" spans="1:17" s="43" customFormat="1" x14ac:dyDescent="0.2">
      <c r="A41" s="33">
        <v>1</v>
      </c>
      <c r="B41" s="33">
        <v>0</v>
      </c>
      <c r="C41" s="33">
        <v>2</v>
      </c>
      <c r="D41" s="33"/>
      <c r="E41" s="33"/>
      <c r="F41" s="31" t="s">
        <v>27</v>
      </c>
      <c r="G41" s="94">
        <f>+G42</f>
        <v>363992500</v>
      </c>
      <c r="H41" s="131"/>
      <c r="I41" s="19"/>
      <c r="J41" s="94">
        <f>+J42</f>
        <v>314893867</v>
      </c>
      <c r="K41" s="94">
        <f>+K42</f>
        <v>314893867</v>
      </c>
      <c r="L41" s="48"/>
      <c r="M41" s="94">
        <f t="shared" si="0"/>
        <v>49098633</v>
      </c>
      <c r="N41" s="143">
        <f t="shared" si="1"/>
        <v>86.511086629532201</v>
      </c>
      <c r="P41" s="48"/>
      <c r="Q41" s="48"/>
    </row>
    <row r="42" spans="1:17" s="42" customFormat="1" x14ac:dyDescent="0.2">
      <c r="A42" s="95">
        <v>1</v>
      </c>
      <c r="B42" s="95">
        <v>0</v>
      </c>
      <c r="C42" s="95">
        <v>2</v>
      </c>
      <c r="D42" s="95">
        <v>14</v>
      </c>
      <c r="E42" s="95"/>
      <c r="F42" s="22" t="s">
        <v>59</v>
      </c>
      <c r="G42" s="99">
        <f>+CONSOLIDACION!M43</f>
        <v>363992500</v>
      </c>
      <c r="H42" s="130"/>
      <c r="I42" s="17"/>
      <c r="J42" s="97">
        <f>+CONSOLIDACION!O43</f>
        <v>314893867</v>
      </c>
      <c r="K42" s="97">
        <f>+CONSOLIDACION!P43</f>
        <v>314893867</v>
      </c>
      <c r="L42" s="49"/>
      <c r="M42" s="99">
        <f t="shared" si="0"/>
        <v>49098633</v>
      </c>
      <c r="N42" s="144">
        <f t="shared" si="1"/>
        <v>86.511086629532201</v>
      </c>
      <c r="P42" s="48"/>
      <c r="Q42" s="48"/>
    </row>
    <row r="43" spans="1:17" s="43" customFormat="1" x14ac:dyDescent="0.2">
      <c r="A43" s="95"/>
      <c r="B43" s="95"/>
      <c r="C43" s="95"/>
      <c r="D43" s="95"/>
      <c r="E43" s="95"/>
      <c r="F43" s="22"/>
      <c r="G43" s="99"/>
      <c r="H43" s="131"/>
      <c r="I43" s="19"/>
      <c r="J43" s="60"/>
      <c r="K43" s="60"/>
      <c r="L43" s="48"/>
      <c r="M43" s="60"/>
      <c r="N43" s="144"/>
      <c r="P43" s="48"/>
      <c r="Q43" s="48"/>
    </row>
    <row r="44" spans="1:17" s="43" customFormat="1" ht="24" x14ac:dyDescent="0.2">
      <c r="A44" s="33">
        <v>1</v>
      </c>
      <c r="B44" s="33">
        <v>0</v>
      </c>
      <c r="C44" s="33">
        <v>5</v>
      </c>
      <c r="D44" s="33"/>
      <c r="E44" s="33"/>
      <c r="F44" s="31" t="s">
        <v>28</v>
      </c>
      <c r="G44" s="94">
        <f>+CONSOLIDACION!M45</f>
        <v>1338907735</v>
      </c>
      <c r="H44" s="131"/>
      <c r="I44" s="19"/>
      <c r="J44" s="94">
        <f>+CONSOLIDACION!O45</f>
        <v>409705511</v>
      </c>
      <c r="K44" s="94">
        <f>+CONSOLIDACION!P45</f>
        <v>409705511</v>
      </c>
      <c r="L44" s="48"/>
      <c r="M44" s="94">
        <f t="shared" si="0"/>
        <v>929202224</v>
      </c>
      <c r="N44" s="143">
        <f t="shared" si="1"/>
        <v>30.599980886659079</v>
      </c>
      <c r="P44" s="48"/>
      <c r="Q44" s="48"/>
    </row>
    <row r="45" spans="1:17" s="42" customFormat="1" x14ac:dyDescent="0.2">
      <c r="A45" s="33"/>
      <c r="B45" s="33"/>
      <c r="C45" s="33"/>
      <c r="D45" s="33"/>
      <c r="E45" s="33"/>
      <c r="F45" s="31"/>
      <c r="G45" s="269">
        <f>+CONSOLIDACION!M46</f>
        <v>0</v>
      </c>
      <c r="H45" s="130"/>
      <c r="I45" s="17"/>
      <c r="J45" s="56"/>
      <c r="K45" s="56"/>
      <c r="L45" s="49"/>
      <c r="M45" s="56"/>
      <c r="N45" s="144"/>
      <c r="P45" s="48"/>
      <c r="Q45" s="48"/>
    </row>
    <row r="46" spans="1:17" s="43" customFormat="1" ht="24" x14ac:dyDescent="0.2">
      <c r="A46" s="95">
        <v>1</v>
      </c>
      <c r="B46" s="95">
        <v>0</v>
      </c>
      <c r="C46" s="95">
        <v>5</v>
      </c>
      <c r="D46" s="95">
        <v>1</v>
      </c>
      <c r="E46" s="95"/>
      <c r="F46" s="22" t="s">
        <v>29</v>
      </c>
      <c r="G46" s="96">
        <f>+CONSOLIDACION!M47</f>
        <v>572407735</v>
      </c>
      <c r="H46" s="130"/>
      <c r="I46" s="19"/>
      <c r="J46" s="96">
        <f>+CONSOLIDACION!O47</f>
        <v>181549704</v>
      </c>
      <c r="K46" s="96">
        <f>+CONSOLIDACION!P47</f>
        <v>181549704</v>
      </c>
      <c r="L46" s="50"/>
      <c r="M46" s="96">
        <f t="shared" si="0"/>
        <v>390858031</v>
      </c>
      <c r="N46" s="143">
        <f t="shared" si="1"/>
        <v>31.716850227399529</v>
      </c>
      <c r="P46" s="48"/>
      <c r="Q46" s="48"/>
    </row>
    <row r="47" spans="1:17" s="42" customFormat="1" ht="24" x14ac:dyDescent="0.2">
      <c r="A47" s="33">
        <v>1</v>
      </c>
      <c r="B47" s="33">
        <v>0</v>
      </c>
      <c r="C47" s="33">
        <v>5</v>
      </c>
      <c r="D47" s="33">
        <v>2</v>
      </c>
      <c r="E47" s="33"/>
      <c r="F47" s="22" t="s">
        <v>30</v>
      </c>
      <c r="G47" s="96">
        <f>+CONSOLIDACION!M48</f>
        <v>586500000</v>
      </c>
      <c r="H47" s="130"/>
      <c r="I47" s="19"/>
      <c r="J47" s="96">
        <f>+CONSOLIDACION!O48</f>
        <v>175657047</v>
      </c>
      <c r="K47" s="96">
        <f>+CONSOLIDACION!P48</f>
        <v>175657047</v>
      </c>
      <c r="L47" s="49"/>
      <c r="M47" s="60">
        <f t="shared" si="0"/>
        <v>410842953</v>
      </c>
      <c r="N47" s="144">
        <f t="shared" si="1"/>
        <v>29.950050639386188</v>
      </c>
      <c r="P47" s="48"/>
      <c r="Q47" s="48"/>
    </row>
    <row r="48" spans="1:17" s="42" customFormat="1" x14ac:dyDescent="0.2">
      <c r="A48" s="33">
        <v>1</v>
      </c>
      <c r="B48" s="33">
        <v>0</v>
      </c>
      <c r="C48" s="33">
        <v>5</v>
      </c>
      <c r="D48" s="33">
        <v>6</v>
      </c>
      <c r="E48" s="70"/>
      <c r="F48" s="22" t="s">
        <v>60</v>
      </c>
      <c r="G48" s="96">
        <f>+CONSOLIDACION!M49</f>
        <v>105000000</v>
      </c>
      <c r="H48" s="130"/>
      <c r="I48" s="19"/>
      <c r="J48" s="96">
        <f>+CONSOLIDACION!O49</f>
        <v>31495681</v>
      </c>
      <c r="K48" s="96">
        <f>+CONSOLIDACION!P49</f>
        <v>31495681</v>
      </c>
      <c r="L48" s="49"/>
      <c r="M48" s="60">
        <f t="shared" si="0"/>
        <v>73504319</v>
      </c>
      <c r="N48" s="144">
        <f t="shared" si="1"/>
        <v>29.995886666666667</v>
      </c>
      <c r="P48" s="48"/>
      <c r="Q48" s="48"/>
    </row>
    <row r="49" spans="1:17" s="43" customFormat="1" x14ac:dyDescent="0.2">
      <c r="A49" s="33">
        <v>1</v>
      </c>
      <c r="B49" s="33">
        <v>0</v>
      </c>
      <c r="C49" s="33">
        <v>5</v>
      </c>
      <c r="D49" s="33">
        <v>7</v>
      </c>
      <c r="E49" s="70"/>
      <c r="F49" s="22" t="s">
        <v>61</v>
      </c>
      <c r="G49" s="96">
        <f>+CONSOLIDACION!M50</f>
        <v>75000000</v>
      </c>
      <c r="H49" s="131"/>
      <c r="I49" s="19"/>
      <c r="J49" s="96">
        <f>+CONSOLIDACION!O50</f>
        <v>21003079</v>
      </c>
      <c r="K49" s="96">
        <f>+CONSOLIDACION!P50</f>
        <v>21003079</v>
      </c>
      <c r="L49" s="48"/>
      <c r="M49" s="60">
        <f t="shared" si="0"/>
        <v>53996921</v>
      </c>
      <c r="N49" s="144">
        <f t="shared" si="1"/>
        <v>28.004105333333335</v>
      </c>
      <c r="P49" s="48"/>
      <c r="Q49" s="48"/>
    </row>
    <row r="50" spans="1:17" s="43" customFormat="1" x14ac:dyDescent="0.2">
      <c r="A50" s="70"/>
      <c r="B50" s="70"/>
      <c r="C50" s="70"/>
      <c r="D50" s="70"/>
      <c r="E50" s="70"/>
      <c r="F50" s="70"/>
      <c r="G50" s="97"/>
      <c r="H50" s="131"/>
      <c r="I50" s="19"/>
      <c r="J50" s="60"/>
      <c r="K50" s="60"/>
      <c r="L50" s="48"/>
      <c r="M50" s="60"/>
      <c r="N50" s="144"/>
      <c r="P50" s="48"/>
      <c r="Q50" s="48"/>
    </row>
    <row r="51" spans="1:17" s="43" customFormat="1" x14ac:dyDescent="0.2">
      <c r="A51" s="33">
        <v>2</v>
      </c>
      <c r="B51" s="33">
        <v>0</v>
      </c>
      <c r="C51" s="33"/>
      <c r="D51" s="33"/>
      <c r="E51" s="33"/>
      <c r="F51" s="31" t="s">
        <v>31</v>
      </c>
      <c r="G51" s="56">
        <f>+CONSOLIDACION!M52</f>
        <v>1961447000</v>
      </c>
      <c r="H51" s="131"/>
      <c r="I51" s="17"/>
      <c r="J51" s="56">
        <f>+CONSOLIDACION!O52</f>
        <v>1236016416</v>
      </c>
      <c r="K51" s="56">
        <f>+CONSOLIDACION!P52</f>
        <v>923623598</v>
      </c>
      <c r="L51" s="48"/>
      <c r="M51" s="56">
        <f>+G51-J51</f>
        <v>725430584</v>
      </c>
      <c r="N51" s="143">
        <f t="shared" si="1"/>
        <v>47.08888886622988</v>
      </c>
      <c r="P51" s="48"/>
      <c r="Q51" s="48"/>
    </row>
    <row r="52" spans="1:17" s="42" customFormat="1" x14ac:dyDescent="0.2">
      <c r="A52" s="33"/>
      <c r="B52" s="33"/>
      <c r="C52" s="33"/>
      <c r="D52" s="33"/>
      <c r="E52" s="33"/>
      <c r="F52" s="31"/>
      <c r="G52" s="34"/>
      <c r="H52" s="130"/>
      <c r="I52" s="17"/>
      <c r="J52" s="56"/>
      <c r="K52" s="56"/>
      <c r="L52" s="49"/>
      <c r="M52" s="56"/>
      <c r="N52" s="144"/>
      <c r="P52" s="48"/>
      <c r="Q52" s="48"/>
    </row>
    <row r="53" spans="1:17" s="43" customFormat="1" x14ac:dyDescent="0.2">
      <c r="A53" s="33">
        <v>2</v>
      </c>
      <c r="B53" s="33">
        <v>0</v>
      </c>
      <c r="C53" s="33">
        <v>3</v>
      </c>
      <c r="D53" s="33"/>
      <c r="E53" s="33"/>
      <c r="F53" s="31" t="s">
        <v>32</v>
      </c>
      <c r="G53" s="56">
        <f>+CONSOLIDACION!M54</f>
        <v>65000000</v>
      </c>
      <c r="H53" s="130"/>
      <c r="I53" s="17"/>
      <c r="J53" s="56">
        <f>+CONSOLIDACION!O54</f>
        <v>63061240</v>
      </c>
      <c r="K53" s="56">
        <f>+CONSOLIDACION!P54</f>
        <v>63061240</v>
      </c>
      <c r="L53" s="48"/>
      <c r="M53" s="56">
        <f t="shared" si="0"/>
        <v>1938760</v>
      </c>
      <c r="N53" s="143">
        <f t="shared" si="1"/>
        <v>97.017292307692301</v>
      </c>
      <c r="P53" s="48"/>
      <c r="Q53" s="48"/>
    </row>
    <row r="54" spans="1:17" s="42" customFormat="1" x14ac:dyDescent="0.2">
      <c r="A54" s="95">
        <v>2</v>
      </c>
      <c r="B54" s="95">
        <v>0</v>
      </c>
      <c r="C54" s="95">
        <v>3</v>
      </c>
      <c r="D54" s="95">
        <v>50</v>
      </c>
      <c r="E54" s="95"/>
      <c r="F54" s="22" t="s">
        <v>62</v>
      </c>
      <c r="G54" s="99">
        <f>+CONSOLIDACION!M55</f>
        <v>65000000</v>
      </c>
      <c r="H54" s="130"/>
      <c r="I54" s="17"/>
      <c r="J54" s="99">
        <f>+CONSOLIDACION!O55</f>
        <v>63061240</v>
      </c>
      <c r="K54" s="99">
        <f>+CONSOLIDACION!P55</f>
        <v>63061240</v>
      </c>
      <c r="L54" s="53"/>
      <c r="M54" s="275">
        <f t="shared" si="0"/>
        <v>1938760</v>
      </c>
      <c r="N54" s="144">
        <f t="shared" si="1"/>
        <v>97.017292307692301</v>
      </c>
      <c r="P54" s="48"/>
      <c r="Q54" s="48"/>
    </row>
    <row r="55" spans="1:17" s="43" customFormat="1" x14ac:dyDescent="0.2">
      <c r="A55" s="95"/>
      <c r="B55" s="95"/>
      <c r="C55" s="95"/>
      <c r="D55" s="95"/>
      <c r="E55" s="95"/>
      <c r="F55" s="22"/>
      <c r="G55" s="60"/>
      <c r="H55" s="131"/>
      <c r="I55" s="19"/>
      <c r="J55" s="60"/>
      <c r="K55" s="60"/>
      <c r="L55" s="48"/>
      <c r="M55" s="60"/>
      <c r="N55" s="144"/>
      <c r="P55" s="48"/>
      <c r="Q55" s="48"/>
    </row>
    <row r="56" spans="1:17" s="43" customFormat="1" x14ac:dyDescent="0.2">
      <c r="A56" s="33">
        <v>2</v>
      </c>
      <c r="B56" s="33">
        <v>0</v>
      </c>
      <c r="C56" s="33">
        <v>4</v>
      </c>
      <c r="D56" s="33"/>
      <c r="E56" s="33"/>
      <c r="F56" s="31" t="s">
        <v>33</v>
      </c>
      <c r="G56" s="36">
        <f>+CONSOLIDACION!M57</f>
        <v>1896447000</v>
      </c>
      <c r="H56" s="131"/>
      <c r="I56" s="21"/>
      <c r="J56" s="36">
        <f>+CONSOLIDACION!O57</f>
        <v>1172955176</v>
      </c>
      <c r="K56" s="36">
        <f>+CONSOLIDACION!P57</f>
        <v>860562358</v>
      </c>
      <c r="L56" s="48"/>
      <c r="M56" s="36">
        <f>+G56-J56</f>
        <v>723491824</v>
      </c>
      <c r="N56" s="143">
        <f t="shared" si="1"/>
        <v>45.377611818310768</v>
      </c>
      <c r="P56" s="48"/>
      <c r="Q56" s="48"/>
    </row>
    <row r="57" spans="1:17" s="42" customFormat="1" x14ac:dyDescent="0.2">
      <c r="A57" s="33"/>
      <c r="B57" s="33"/>
      <c r="C57" s="33"/>
      <c r="D57" s="33"/>
      <c r="E57" s="33"/>
      <c r="F57" s="31"/>
      <c r="G57" s="148"/>
      <c r="H57" s="130"/>
      <c r="I57" s="17"/>
      <c r="J57" s="148"/>
      <c r="K57" s="148"/>
      <c r="L57" s="49"/>
      <c r="M57" s="148"/>
      <c r="N57" s="144"/>
      <c r="P57" s="48"/>
      <c r="Q57" s="48"/>
    </row>
    <row r="58" spans="1:17" s="42" customFormat="1" x14ac:dyDescent="0.2">
      <c r="A58" s="95">
        <v>2</v>
      </c>
      <c r="B58" s="95">
        <v>0</v>
      </c>
      <c r="C58" s="95">
        <v>4</v>
      </c>
      <c r="D58" s="95">
        <v>1</v>
      </c>
      <c r="E58" s="33"/>
      <c r="F58" s="22" t="str">
        <f>+CONSOLIDACION!F59</f>
        <v>OTRAS COMPRAS DE EQUIPO</v>
      </c>
      <c r="G58" s="283">
        <f>+CONSOLIDACION!M59</f>
        <v>5000000</v>
      </c>
      <c r="H58" s="130"/>
      <c r="I58" s="17"/>
      <c r="J58" s="283">
        <f>+CONSOLIDACION!O59</f>
        <v>0</v>
      </c>
      <c r="K58" s="283">
        <f>+CONSOLIDACION!P59</f>
        <v>0</v>
      </c>
      <c r="L58" s="49"/>
      <c r="M58" s="60">
        <f t="shared" ref="M58" si="2">+G58-J58</f>
        <v>5000000</v>
      </c>
      <c r="N58" s="144">
        <f t="shared" ref="N58" si="3">(+K58/G58)*100</f>
        <v>0</v>
      </c>
      <c r="P58" s="48"/>
      <c r="Q58" s="48"/>
    </row>
    <row r="59" spans="1:17" s="43" customFormat="1" ht="15" customHeight="1" x14ac:dyDescent="0.2">
      <c r="A59" s="95">
        <v>2</v>
      </c>
      <c r="B59" s="95">
        <v>0</v>
      </c>
      <c r="C59" s="95">
        <v>4</v>
      </c>
      <c r="D59" s="95">
        <v>2</v>
      </c>
      <c r="E59" s="33"/>
      <c r="F59" s="22" t="s">
        <v>79</v>
      </c>
      <c r="G59" s="60">
        <f>+CONSOLIDACION!M60</f>
        <v>20000000</v>
      </c>
      <c r="H59" s="133"/>
      <c r="I59" s="19"/>
      <c r="J59" s="60">
        <f>+CONSOLIDACION!O60</f>
        <v>816000</v>
      </c>
      <c r="K59" s="60">
        <f>+CONSOLIDACION!P60</f>
        <v>816000</v>
      </c>
      <c r="L59" s="48"/>
      <c r="M59" s="60">
        <f t="shared" si="0"/>
        <v>19184000</v>
      </c>
      <c r="N59" s="144">
        <f t="shared" si="1"/>
        <v>4.08</v>
      </c>
      <c r="P59" s="48"/>
      <c r="Q59" s="48"/>
    </row>
    <row r="60" spans="1:17" s="42" customFormat="1" ht="15" customHeight="1" x14ac:dyDescent="0.2">
      <c r="A60" s="95">
        <v>2</v>
      </c>
      <c r="B60" s="95">
        <v>0</v>
      </c>
      <c r="C60" s="95">
        <v>4</v>
      </c>
      <c r="D60" s="95">
        <v>4</v>
      </c>
      <c r="E60" s="33"/>
      <c r="F60" s="22" t="s">
        <v>34</v>
      </c>
      <c r="G60" s="60">
        <f>+CONSOLIDACION!M61</f>
        <v>114000000</v>
      </c>
      <c r="H60" s="133"/>
      <c r="I60" s="19"/>
      <c r="J60" s="60">
        <f>+CONSOLIDACION!O61</f>
        <v>85935148</v>
      </c>
      <c r="K60" s="60">
        <f>+CONSOLIDACION!P61</f>
        <v>85935148</v>
      </c>
      <c r="L60" s="49"/>
      <c r="M60" s="154">
        <f t="shared" si="0"/>
        <v>28064852</v>
      </c>
      <c r="N60" s="144">
        <f t="shared" si="1"/>
        <v>75.381708771929823</v>
      </c>
      <c r="P60" s="48"/>
      <c r="Q60" s="48"/>
    </row>
    <row r="61" spans="1:17" s="42" customFormat="1" ht="15" customHeight="1" x14ac:dyDescent="0.2">
      <c r="A61" s="95">
        <v>2</v>
      </c>
      <c r="B61" s="95">
        <v>0</v>
      </c>
      <c r="C61" s="95">
        <v>4</v>
      </c>
      <c r="D61" s="95">
        <v>5</v>
      </c>
      <c r="E61" s="33"/>
      <c r="F61" s="22" t="s">
        <v>35</v>
      </c>
      <c r="G61" s="60">
        <f>+CONSOLIDACION!M62</f>
        <v>671279150</v>
      </c>
      <c r="H61" s="133"/>
      <c r="I61" s="19"/>
      <c r="J61" s="60">
        <f>+CONSOLIDACION!O62</f>
        <v>528968622</v>
      </c>
      <c r="K61" s="60">
        <f>+CONSOLIDACION!P62</f>
        <v>392466227</v>
      </c>
      <c r="L61" s="49"/>
      <c r="M61" s="60">
        <f t="shared" si="0"/>
        <v>142310528</v>
      </c>
      <c r="N61" s="144">
        <f t="shared" si="1"/>
        <v>58.465427832817397</v>
      </c>
      <c r="P61" s="48"/>
      <c r="Q61" s="48"/>
    </row>
    <row r="62" spans="1:17" s="42" customFormat="1" ht="15" customHeight="1" x14ac:dyDescent="0.2">
      <c r="A62" s="95">
        <v>2</v>
      </c>
      <c r="B62" s="95">
        <v>0</v>
      </c>
      <c r="C62" s="95">
        <v>4</v>
      </c>
      <c r="D62" s="95">
        <v>6</v>
      </c>
      <c r="E62" s="33"/>
      <c r="F62" s="22" t="s">
        <v>36</v>
      </c>
      <c r="G62" s="60">
        <f>+CONSOLIDACION!M63</f>
        <v>104400000</v>
      </c>
      <c r="H62" s="133"/>
      <c r="I62" s="19"/>
      <c r="J62" s="60">
        <f>+CONSOLIDACION!O63</f>
        <v>55288300</v>
      </c>
      <c r="K62" s="60">
        <f>+CONSOLIDACION!P63</f>
        <v>55288300</v>
      </c>
      <c r="L62" s="49"/>
      <c r="M62" s="60">
        <f t="shared" si="0"/>
        <v>49111700</v>
      </c>
      <c r="N62" s="144">
        <f t="shared" si="1"/>
        <v>52.958141762452101</v>
      </c>
      <c r="P62" s="48"/>
      <c r="Q62" s="48"/>
    </row>
    <row r="63" spans="1:17" s="42" customFormat="1" ht="15" customHeight="1" x14ac:dyDescent="0.2">
      <c r="A63" s="95">
        <v>2</v>
      </c>
      <c r="B63" s="95">
        <v>0</v>
      </c>
      <c r="C63" s="95">
        <v>4</v>
      </c>
      <c r="D63" s="95">
        <v>7</v>
      </c>
      <c r="E63" s="33"/>
      <c r="F63" s="22" t="s">
        <v>37</v>
      </c>
      <c r="G63" s="60">
        <f>+CONSOLIDACION!M64</f>
        <v>18000000</v>
      </c>
      <c r="H63" s="133"/>
      <c r="I63" s="19"/>
      <c r="J63" s="60">
        <f>+CONSOLIDACION!O64</f>
        <v>0</v>
      </c>
      <c r="K63" s="60">
        <f>+CONSOLIDACION!P64</f>
        <v>0</v>
      </c>
      <c r="L63" s="49"/>
      <c r="M63" s="60">
        <f t="shared" si="0"/>
        <v>18000000</v>
      </c>
      <c r="N63" s="144">
        <f t="shared" si="1"/>
        <v>0</v>
      </c>
      <c r="P63" s="48"/>
      <c r="Q63" s="48"/>
    </row>
    <row r="64" spans="1:17" s="42" customFormat="1" ht="15" customHeight="1" x14ac:dyDescent="0.2">
      <c r="A64" s="95">
        <v>2</v>
      </c>
      <c r="B64" s="95">
        <v>0</v>
      </c>
      <c r="C64" s="95">
        <v>4</v>
      </c>
      <c r="D64" s="95">
        <v>8</v>
      </c>
      <c r="E64" s="33"/>
      <c r="F64" s="22" t="s">
        <v>38</v>
      </c>
      <c r="G64" s="60">
        <f>+CONSOLIDACION!M65</f>
        <v>225000000</v>
      </c>
      <c r="H64" s="133"/>
      <c r="I64" s="19"/>
      <c r="J64" s="60">
        <f>+CONSOLIDACION!O65</f>
        <v>160000000</v>
      </c>
      <c r="K64" s="60">
        <f>+CONSOLIDACION!P65</f>
        <v>72061022</v>
      </c>
      <c r="L64" s="49"/>
      <c r="M64" s="60">
        <f t="shared" si="0"/>
        <v>65000000</v>
      </c>
      <c r="N64" s="144">
        <f t="shared" si="1"/>
        <v>32.027120888888888</v>
      </c>
      <c r="O64" s="282"/>
      <c r="P64" s="48"/>
      <c r="Q64" s="48"/>
    </row>
    <row r="65" spans="1:17" s="42" customFormat="1" ht="15" customHeight="1" x14ac:dyDescent="0.2">
      <c r="A65" s="95">
        <v>2</v>
      </c>
      <c r="B65" s="95">
        <v>0</v>
      </c>
      <c r="C65" s="95">
        <v>4</v>
      </c>
      <c r="D65" s="95">
        <v>9</v>
      </c>
      <c r="E65" s="33"/>
      <c r="F65" s="22" t="s">
        <v>39</v>
      </c>
      <c r="G65" s="60">
        <f>+CONSOLIDACION!M66</f>
        <v>80000000</v>
      </c>
      <c r="H65" s="133"/>
      <c r="I65" s="19"/>
      <c r="J65" s="60">
        <f>+CONSOLIDACION!O66</f>
        <v>13524607</v>
      </c>
      <c r="K65" s="60">
        <f>+CONSOLIDACION!P66</f>
        <v>1055829</v>
      </c>
      <c r="L65" s="49"/>
      <c r="M65" s="60">
        <f t="shared" si="0"/>
        <v>66475393</v>
      </c>
      <c r="N65" s="144">
        <f t="shared" si="1"/>
        <v>1.3197862499999999</v>
      </c>
      <c r="P65" s="48"/>
      <c r="Q65" s="48"/>
    </row>
    <row r="66" spans="1:17" s="42" customFormat="1" ht="15" customHeight="1" x14ac:dyDescent="0.2">
      <c r="A66" s="95">
        <v>2</v>
      </c>
      <c r="B66" s="95">
        <v>0</v>
      </c>
      <c r="C66" s="95">
        <v>4</v>
      </c>
      <c r="D66" s="95">
        <v>11</v>
      </c>
      <c r="E66" s="33"/>
      <c r="F66" s="22" t="s">
        <v>40</v>
      </c>
      <c r="G66" s="60">
        <f>+CONSOLIDACION!M67</f>
        <v>310000000</v>
      </c>
      <c r="H66" s="133"/>
      <c r="I66" s="19"/>
      <c r="J66" s="60">
        <f>+CONSOLIDACION!O67</f>
        <v>220548810</v>
      </c>
      <c r="K66" s="60">
        <f>+CONSOLIDACION!P67</f>
        <v>220548810</v>
      </c>
      <c r="L66" s="49"/>
      <c r="M66" s="60">
        <f t="shared" si="0"/>
        <v>89451190</v>
      </c>
      <c r="N66" s="144">
        <f t="shared" si="1"/>
        <v>71.144777419354838</v>
      </c>
      <c r="P66" s="48"/>
      <c r="Q66" s="48"/>
    </row>
    <row r="67" spans="1:17" s="44" customFormat="1" ht="15" customHeight="1" x14ac:dyDescent="0.2">
      <c r="A67" s="95">
        <v>2</v>
      </c>
      <c r="B67" s="95">
        <v>0</v>
      </c>
      <c r="C67" s="95">
        <v>4</v>
      </c>
      <c r="D67" s="95">
        <v>13</v>
      </c>
      <c r="E67" s="95"/>
      <c r="F67" s="22" t="s">
        <v>41</v>
      </c>
      <c r="G67" s="60">
        <f>+CONSOLIDACION!M68</f>
        <v>20072680</v>
      </c>
      <c r="H67" s="133"/>
      <c r="I67" s="19"/>
      <c r="J67" s="60">
        <f>+CONSOLIDACION!O68</f>
        <v>15646120</v>
      </c>
      <c r="K67" s="60">
        <f>+CONSOLIDACION!P68</f>
        <v>15646120</v>
      </c>
      <c r="L67" s="50"/>
      <c r="M67" s="60">
        <f t="shared" si="0"/>
        <v>4426560</v>
      </c>
      <c r="N67" s="144">
        <f t="shared" si="1"/>
        <v>77.947339368734021</v>
      </c>
      <c r="P67" s="48"/>
      <c r="Q67" s="48"/>
    </row>
    <row r="68" spans="1:17" s="42" customFormat="1" ht="15" customHeight="1" x14ac:dyDescent="0.2">
      <c r="A68" s="95">
        <v>2</v>
      </c>
      <c r="B68" s="95">
        <v>0</v>
      </c>
      <c r="C68" s="95">
        <v>4</v>
      </c>
      <c r="D68" s="95">
        <v>21</v>
      </c>
      <c r="E68" s="33"/>
      <c r="F68" s="100" t="s">
        <v>63</v>
      </c>
      <c r="G68" s="60">
        <f>+CONSOLIDACION!M69</f>
        <v>164000000</v>
      </c>
      <c r="H68" s="133"/>
      <c r="I68" s="19"/>
      <c r="J68" s="60">
        <f>+CONSOLIDACION!O69</f>
        <v>91523769</v>
      </c>
      <c r="K68" s="60">
        <f>+CONSOLIDACION!P69</f>
        <v>16041102</v>
      </c>
      <c r="L68" s="49"/>
      <c r="M68" s="154">
        <f t="shared" si="0"/>
        <v>72476231</v>
      </c>
      <c r="N68" s="144">
        <f t="shared" si="1"/>
        <v>9.7811597560975621</v>
      </c>
      <c r="P68" s="48"/>
      <c r="Q68" s="48"/>
    </row>
    <row r="69" spans="1:17" s="43" customFormat="1" ht="15" customHeight="1" x14ac:dyDescent="0.2">
      <c r="A69" s="95">
        <v>2</v>
      </c>
      <c r="B69" s="95">
        <v>0</v>
      </c>
      <c r="C69" s="95">
        <v>4</v>
      </c>
      <c r="D69" s="95">
        <v>40</v>
      </c>
      <c r="E69" s="33"/>
      <c r="F69" s="22" t="s">
        <v>43</v>
      </c>
      <c r="G69" s="60">
        <f>+CONSOLIDACION!M70</f>
        <v>3000000</v>
      </c>
      <c r="H69" s="133"/>
      <c r="I69" s="19"/>
      <c r="J69" s="60">
        <f>+CONSOLIDACION!O70</f>
        <v>301800</v>
      </c>
      <c r="K69" s="60">
        <f>+CONSOLIDACION!P70</f>
        <v>301800</v>
      </c>
      <c r="L69" s="48"/>
      <c r="M69" s="60">
        <f t="shared" si="0"/>
        <v>2698200</v>
      </c>
      <c r="N69" s="144">
        <f t="shared" si="1"/>
        <v>10.059999999999999</v>
      </c>
      <c r="P69" s="48"/>
      <c r="Q69" s="48"/>
    </row>
    <row r="70" spans="1:17" s="43" customFormat="1" ht="15" customHeight="1" x14ac:dyDescent="0.2">
      <c r="A70" s="95">
        <v>2</v>
      </c>
      <c r="B70" s="95">
        <v>0</v>
      </c>
      <c r="C70" s="95">
        <v>4</v>
      </c>
      <c r="D70" s="95">
        <v>41</v>
      </c>
      <c r="E70" s="33"/>
      <c r="F70" s="22" t="s">
        <v>44</v>
      </c>
      <c r="G70" s="60">
        <f>+CONSOLIDACION!M71</f>
        <v>161695170</v>
      </c>
      <c r="H70" s="133"/>
      <c r="I70" s="19"/>
      <c r="J70" s="60">
        <f>+CONSOLIDACION!O71</f>
        <v>402000</v>
      </c>
      <c r="K70" s="60">
        <f>+CONSOLIDACION!P71</f>
        <v>402000</v>
      </c>
      <c r="L70" s="48"/>
      <c r="M70" s="60">
        <f t="shared" si="0"/>
        <v>161293170</v>
      </c>
      <c r="N70" s="144">
        <f t="shared" si="1"/>
        <v>0.24861596051384835</v>
      </c>
      <c r="P70" s="48"/>
      <c r="Q70" s="48"/>
    </row>
    <row r="71" spans="1:17" s="42" customFormat="1" ht="15" customHeight="1" x14ac:dyDescent="0.2">
      <c r="A71" s="95"/>
      <c r="B71" s="95"/>
      <c r="C71" s="95"/>
      <c r="D71" s="95"/>
      <c r="E71" s="33"/>
      <c r="F71" s="22"/>
      <c r="G71" s="60"/>
      <c r="H71" s="133"/>
      <c r="I71" s="19"/>
      <c r="J71" s="60"/>
      <c r="K71" s="60"/>
      <c r="L71" s="49"/>
      <c r="M71" s="60"/>
      <c r="N71" s="144"/>
      <c r="P71" s="48"/>
      <c r="Q71" s="48"/>
    </row>
    <row r="72" spans="1:17" s="42" customFormat="1" ht="15" customHeight="1" x14ac:dyDescent="0.2">
      <c r="A72" s="64">
        <v>3</v>
      </c>
      <c r="B72" s="41"/>
      <c r="C72" s="41"/>
      <c r="D72" s="41"/>
      <c r="E72" s="41"/>
      <c r="F72" s="65" t="s">
        <v>72</v>
      </c>
      <c r="G72" s="185">
        <f>+CONSOLIDACION!M73</f>
        <v>1060080486</v>
      </c>
      <c r="H72" s="133"/>
      <c r="I72" s="19"/>
      <c r="J72" s="185">
        <f>+CONSOLIDACION!O73</f>
        <v>0</v>
      </c>
      <c r="K72" s="185">
        <f>+CONSOLIDACION!P73</f>
        <v>0</v>
      </c>
      <c r="L72" s="49"/>
      <c r="M72" s="185">
        <f t="shared" si="0"/>
        <v>1060080486</v>
      </c>
      <c r="N72" s="143">
        <f>(+K72/G72)*100</f>
        <v>0</v>
      </c>
      <c r="O72" s="49"/>
      <c r="P72" s="48"/>
      <c r="Q72" s="48"/>
    </row>
    <row r="73" spans="1:17" s="43" customFormat="1" ht="15" customHeight="1" x14ac:dyDescent="0.2">
      <c r="A73" s="22">
        <v>3</v>
      </c>
      <c r="B73" s="22">
        <v>2</v>
      </c>
      <c r="C73" s="22">
        <v>1</v>
      </c>
      <c r="D73" s="22">
        <v>1</v>
      </c>
      <c r="E73" s="22">
        <v>20</v>
      </c>
      <c r="F73" s="22" t="s">
        <v>73</v>
      </c>
      <c r="G73" s="186">
        <f>+CONSOLIDACION!M74</f>
        <v>27000000</v>
      </c>
      <c r="H73" s="133"/>
      <c r="I73" s="19"/>
      <c r="J73" s="186">
        <f>+CONSOLIDACION!O74</f>
        <v>0</v>
      </c>
      <c r="K73" s="186">
        <f>+CONSOLIDACION!P74</f>
        <v>0</v>
      </c>
      <c r="L73" s="48"/>
      <c r="M73" s="186">
        <f t="shared" si="0"/>
        <v>27000000</v>
      </c>
      <c r="N73" s="144">
        <f t="shared" si="1"/>
        <v>0</v>
      </c>
      <c r="P73" s="48"/>
      <c r="Q73" s="48"/>
    </row>
    <row r="74" spans="1:17" s="43" customFormat="1" ht="15" customHeight="1" x14ac:dyDescent="0.2">
      <c r="A74" s="22"/>
      <c r="B74" s="22"/>
      <c r="C74" s="22"/>
      <c r="D74" s="22"/>
      <c r="E74" s="22"/>
      <c r="F74" s="22"/>
      <c r="G74" s="186"/>
      <c r="H74" s="133"/>
      <c r="I74" s="19"/>
      <c r="J74" s="186"/>
      <c r="K74" s="186"/>
      <c r="L74" s="48"/>
      <c r="M74" s="186"/>
      <c r="N74" s="144"/>
      <c r="P74" s="48"/>
      <c r="Q74" s="48"/>
    </row>
    <row r="75" spans="1:17" s="44" customFormat="1" ht="15.75" customHeight="1" x14ac:dyDescent="0.2">
      <c r="A75" s="22">
        <v>3</v>
      </c>
      <c r="B75" s="22">
        <v>6</v>
      </c>
      <c r="C75" s="22">
        <v>1</v>
      </c>
      <c r="D75" s="22">
        <v>1</v>
      </c>
      <c r="E75" s="22">
        <v>20</v>
      </c>
      <c r="F75" s="22" t="s">
        <v>74</v>
      </c>
      <c r="G75" s="268">
        <f>+CONSOLIDACION!M76</f>
        <v>209000000</v>
      </c>
      <c r="H75" s="132"/>
      <c r="I75" s="23"/>
      <c r="J75" s="268">
        <f>+CONSOLIDACION!O76</f>
        <v>0</v>
      </c>
      <c r="K75" s="268">
        <f>+CONSOLIDACION!P76</f>
        <v>0</v>
      </c>
      <c r="L75" s="135"/>
      <c r="M75" s="186">
        <f t="shared" si="0"/>
        <v>209000000</v>
      </c>
      <c r="N75" s="144">
        <f t="shared" si="1"/>
        <v>0</v>
      </c>
      <c r="P75" s="48"/>
      <c r="Q75" s="48"/>
    </row>
    <row r="76" spans="1:17" s="42" customFormat="1" ht="15" customHeight="1" x14ac:dyDescent="0.2">
      <c r="A76" s="95"/>
      <c r="B76" s="95"/>
      <c r="C76" s="95"/>
      <c r="D76" s="95"/>
      <c r="E76" s="33"/>
      <c r="F76" s="100"/>
      <c r="G76" s="99"/>
      <c r="H76" s="133"/>
      <c r="I76" s="20"/>
      <c r="J76" s="99"/>
      <c r="K76" s="99"/>
      <c r="L76" s="63"/>
      <c r="M76" s="99"/>
      <c r="N76" s="144"/>
      <c r="P76" s="48"/>
      <c r="Q76" s="48"/>
    </row>
    <row r="77" spans="1:17" s="306" customFormat="1" ht="25.5" customHeight="1" x14ac:dyDescent="0.2">
      <c r="A77" s="298">
        <v>3</v>
      </c>
      <c r="B77" s="298">
        <v>6</v>
      </c>
      <c r="C77" s="298">
        <v>3</v>
      </c>
      <c r="D77" s="298">
        <v>19</v>
      </c>
      <c r="E77" s="298">
        <v>20</v>
      </c>
      <c r="F77" s="298" t="s">
        <v>87</v>
      </c>
      <c r="G77" s="299">
        <f>+CONSOLIDACION!M77</f>
        <v>824080486</v>
      </c>
      <c r="H77" s="300"/>
      <c r="I77" s="301"/>
      <c r="J77" s="302"/>
      <c r="K77" s="302"/>
      <c r="L77" s="303"/>
      <c r="M77" s="304">
        <f t="shared" si="0"/>
        <v>824080486</v>
      </c>
      <c r="N77" s="305">
        <f t="shared" si="1"/>
        <v>0</v>
      </c>
      <c r="P77" s="296"/>
      <c r="Q77" s="296"/>
    </row>
    <row r="78" spans="1:17" s="42" customFormat="1" ht="21" customHeight="1" x14ac:dyDescent="0.2">
      <c r="A78" s="22"/>
      <c r="B78" s="22"/>
      <c r="C78" s="22"/>
      <c r="D78" s="22"/>
      <c r="E78" s="22"/>
      <c r="F78" s="22"/>
      <c r="G78" s="36"/>
      <c r="H78" s="133"/>
      <c r="I78" s="20"/>
      <c r="J78" s="36"/>
      <c r="K78" s="36"/>
      <c r="L78" s="135"/>
      <c r="M78" s="36"/>
      <c r="N78" s="143"/>
      <c r="P78" s="48"/>
      <c r="Q78" s="48"/>
    </row>
    <row r="79" spans="1:17" s="42" customFormat="1" ht="15" customHeight="1" x14ac:dyDescent="0.2">
      <c r="A79" s="210"/>
      <c r="B79" s="210"/>
      <c r="C79" s="210"/>
      <c r="D79" s="210"/>
      <c r="E79" s="210"/>
      <c r="F79" s="213" t="s">
        <v>75</v>
      </c>
      <c r="G79" s="36">
        <f>SUM(G80:G85)</f>
        <v>12748951691</v>
      </c>
      <c r="H79" s="133"/>
      <c r="I79" s="20"/>
      <c r="J79" s="36">
        <f>SUM(J80:J85)</f>
        <v>5633656960</v>
      </c>
      <c r="K79" s="36">
        <f>SUM(K80:K85)</f>
        <v>5179866069</v>
      </c>
      <c r="L79" s="135"/>
      <c r="M79" s="36">
        <f>SUM(M80:M85)</f>
        <v>7115294731</v>
      </c>
      <c r="N79" s="143">
        <f>(+K79/G79)*100</f>
        <v>40.629741131238866</v>
      </c>
      <c r="O79" s="280"/>
      <c r="P79" s="48"/>
      <c r="Q79" s="48"/>
    </row>
    <row r="80" spans="1:17" s="42" customFormat="1" ht="54" customHeight="1" x14ac:dyDescent="0.2">
      <c r="A80" s="285">
        <v>1304</v>
      </c>
      <c r="B80" s="285">
        <v>1000</v>
      </c>
      <c r="C80" s="285">
        <v>1</v>
      </c>
      <c r="D80" s="210"/>
      <c r="E80" s="210">
        <v>20</v>
      </c>
      <c r="F80" s="215" t="str">
        <f>+'REC20'!F78</f>
        <v>Fortalecimiento modelo de supervisión con un enfoque basado en riesgos y en estándares NIIF en el sector vigilado a nivel nacional</v>
      </c>
      <c r="G80" s="210">
        <f>+'REC20'!M78</f>
        <v>4611955613</v>
      </c>
      <c r="H80" s="133"/>
      <c r="I80" s="17"/>
      <c r="J80" s="154">
        <f>+'REC20'!O78</f>
        <v>2704303412</v>
      </c>
      <c r="K80" s="154">
        <f>+'REC20'!P78</f>
        <v>2438285217</v>
      </c>
      <c r="L80" s="136"/>
      <c r="M80" s="99">
        <f t="shared" ref="M80:M84" si="4">+G80-J80</f>
        <v>1907652201</v>
      </c>
      <c r="N80" s="144">
        <f t="shared" si="1"/>
        <v>52.868791931280889</v>
      </c>
      <c r="O80" s="50"/>
      <c r="P80" s="48"/>
      <c r="Q80" s="48"/>
    </row>
    <row r="81" spans="1:17" s="46" customFormat="1" ht="45" customHeight="1" x14ac:dyDescent="0.2">
      <c r="A81" s="285">
        <v>1304</v>
      </c>
      <c r="B81" s="285">
        <v>1000</v>
      </c>
      <c r="C81" s="285" t="s">
        <v>100</v>
      </c>
      <c r="D81" s="210"/>
      <c r="E81" s="210">
        <v>20</v>
      </c>
      <c r="F81" s="215" t="str">
        <f>+'REC20'!F79</f>
        <v>Control y prevención de riesgos jurídicos y financieros a organizaciones solidarias, a nivel nacional</v>
      </c>
      <c r="G81" s="210">
        <f>+'REC20'!M79</f>
        <v>1430575857</v>
      </c>
      <c r="H81" s="134"/>
      <c r="I81" s="23"/>
      <c r="J81" s="154">
        <f>+'REC20'!O79</f>
        <v>1190201868</v>
      </c>
      <c r="K81" s="154">
        <f>+'REC20'!P79</f>
        <v>1051026201</v>
      </c>
      <c r="L81" s="135"/>
      <c r="M81" s="99">
        <f t="shared" si="4"/>
        <v>240373989</v>
      </c>
      <c r="N81" s="144">
        <f t="shared" si="1"/>
        <v>73.468750074117878</v>
      </c>
      <c r="P81" s="48"/>
      <c r="Q81" s="48"/>
    </row>
    <row r="82" spans="1:17" s="42" customFormat="1" ht="42.75" customHeight="1" x14ac:dyDescent="0.2">
      <c r="A82" s="285">
        <v>1304</v>
      </c>
      <c r="B82" s="285">
        <v>1000</v>
      </c>
      <c r="C82" s="285" t="s">
        <v>101</v>
      </c>
      <c r="D82" s="210"/>
      <c r="E82" s="210">
        <v>20</v>
      </c>
      <c r="F82" s="215" t="str">
        <f>+'REC20'!F80</f>
        <v>Fortalecimiento de la supervisión a organizaciones solidarias que ejercen la actividad financiera a nivel nacional</v>
      </c>
      <c r="G82" s="210">
        <f>+'REC20'!M80</f>
        <v>1273080000</v>
      </c>
      <c r="H82" s="51"/>
      <c r="I82" s="17"/>
      <c r="J82" s="154">
        <f>+'REC20'!O80</f>
        <v>80620000</v>
      </c>
      <c r="K82" s="154">
        <f>+'REC20'!P80</f>
        <v>80620000</v>
      </c>
      <c r="L82" s="278"/>
      <c r="M82" s="99">
        <f t="shared" si="4"/>
        <v>1192460000</v>
      </c>
      <c r="N82" s="144">
        <f>(+K82/G82)*100</f>
        <v>6.3326735161969392</v>
      </c>
      <c r="P82" s="48"/>
      <c r="Q82" s="48"/>
    </row>
    <row r="83" spans="1:17" s="42" customFormat="1" ht="41.25" customHeight="1" x14ac:dyDescent="0.2">
      <c r="A83" s="285">
        <v>1399</v>
      </c>
      <c r="B83" s="214">
        <v>1000</v>
      </c>
      <c r="C83" s="210">
        <v>1</v>
      </c>
      <c r="D83" s="210"/>
      <c r="E83" s="210">
        <v>20</v>
      </c>
      <c r="F83" s="215" t="str">
        <f>+'REC20'!F81</f>
        <v>Implementación sostenibilidad y mejora de un Sistema de Gestión Integrado en la Supersolidaria en la ciudad de Bogotá.</v>
      </c>
      <c r="G83" s="210">
        <f>+'REC20'!M81</f>
        <v>142188954</v>
      </c>
      <c r="H83" s="51"/>
      <c r="I83" s="20"/>
      <c r="J83" s="154">
        <f>+'REC20'!O81</f>
        <v>79614107</v>
      </c>
      <c r="K83" s="154">
        <f>+'REC20'!P81</f>
        <v>79614107</v>
      </c>
      <c r="L83" s="278"/>
      <c r="M83" s="99">
        <f t="shared" si="4"/>
        <v>62574847</v>
      </c>
      <c r="N83" s="144">
        <f>(+K83/G83)*100</f>
        <v>55.991766420899339</v>
      </c>
    </row>
    <row r="84" spans="1:17" s="42" customFormat="1" ht="42.75" customHeight="1" x14ac:dyDescent="0.2">
      <c r="A84" s="285">
        <v>1399</v>
      </c>
      <c r="B84" s="214">
        <v>1000</v>
      </c>
      <c r="C84" s="210">
        <v>2</v>
      </c>
      <c r="D84" s="210"/>
      <c r="E84" s="210">
        <v>20</v>
      </c>
      <c r="F84" s="215" t="str">
        <f>+'REC20'!F82</f>
        <v>Implementación de un sistema de gestión documental en la Superintendencia de la Economía Solidaria</v>
      </c>
      <c r="G84" s="210">
        <f>+'REC20'!M82</f>
        <v>2646000000</v>
      </c>
      <c r="H84" s="51"/>
      <c r="I84" s="20"/>
      <c r="J84" s="154">
        <f>+'REC20'!O82</f>
        <v>373170089</v>
      </c>
      <c r="K84" s="154">
        <f>+'REC20'!P82</f>
        <v>373170089</v>
      </c>
      <c r="L84" s="278"/>
      <c r="M84" s="99">
        <f t="shared" si="4"/>
        <v>2272829911</v>
      </c>
      <c r="N84" s="144">
        <f>(+K84/G84)*100</f>
        <v>14.103177966742253</v>
      </c>
    </row>
    <row r="85" spans="1:17" s="42" customFormat="1" ht="36" customHeight="1" thickBot="1" x14ac:dyDescent="0.25">
      <c r="A85" s="285">
        <v>1399</v>
      </c>
      <c r="B85" s="214">
        <v>1000</v>
      </c>
      <c r="C85" s="210">
        <v>3</v>
      </c>
      <c r="D85" s="210"/>
      <c r="E85" s="210">
        <v>20</v>
      </c>
      <c r="F85" s="215" t="str">
        <f>+'REC20'!F83</f>
        <v>Mejoramiento de la Infraestructura Tecnológica en la  Supersolidaria</v>
      </c>
      <c r="G85" s="210">
        <f>+'REC20'!M83</f>
        <v>2645151267</v>
      </c>
      <c r="H85" s="51"/>
      <c r="I85" s="20"/>
      <c r="J85" s="154">
        <f>+'REC20'!O83</f>
        <v>1205747484</v>
      </c>
      <c r="K85" s="154">
        <f>+'REC20'!P83</f>
        <v>1157150455</v>
      </c>
      <c r="L85" s="278"/>
      <c r="M85" s="210">
        <f>+G85-J85</f>
        <v>1439403783</v>
      </c>
      <c r="N85" s="144">
        <f>(+K85/G85)*100</f>
        <v>43.746097602666893</v>
      </c>
    </row>
    <row r="86" spans="1:17" s="42" customFormat="1" ht="15" customHeight="1" x14ac:dyDescent="0.2">
      <c r="A86" s="107"/>
      <c r="B86" s="73"/>
      <c r="C86" s="73"/>
      <c r="D86" s="73"/>
      <c r="E86" s="73"/>
      <c r="F86" s="73"/>
      <c r="G86" s="108"/>
      <c r="H86" s="51"/>
      <c r="I86" s="104"/>
      <c r="J86" s="73"/>
      <c r="K86" s="73"/>
      <c r="L86" s="45"/>
      <c r="M86" s="73"/>
      <c r="N86" s="254"/>
    </row>
    <row r="87" spans="1:17" s="43" customFormat="1" ht="7.5" customHeight="1" x14ac:dyDescent="0.2">
      <c r="A87" s="114"/>
      <c r="B87" s="72"/>
      <c r="C87" s="72"/>
      <c r="D87" s="72"/>
      <c r="E87" s="72"/>
      <c r="F87" s="72"/>
      <c r="G87" s="104"/>
      <c r="H87" s="51"/>
      <c r="I87" s="104"/>
      <c r="J87" s="80"/>
      <c r="K87" s="80"/>
      <c r="L87" s="45"/>
      <c r="M87" s="145"/>
      <c r="N87" s="255"/>
    </row>
    <row r="88" spans="1:17" x14ac:dyDescent="0.2">
      <c r="A88" s="114"/>
      <c r="B88" s="72"/>
      <c r="C88" s="72"/>
      <c r="D88" s="72"/>
      <c r="E88" s="72"/>
      <c r="F88" s="72"/>
      <c r="G88" s="104"/>
      <c r="H88" s="30"/>
      <c r="I88" s="104"/>
      <c r="J88" s="47"/>
      <c r="K88" s="146"/>
      <c r="L88" s="127"/>
      <c r="M88" s="146"/>
      <c r="N88" s="255"/>
      <c r="O88" s="52"/>
    </row>
    <row r="89" spans="1:17" ht="13.5" customHeight="1" x14ac:dyDescent="0.2">
      <c r="A89" s="116"/>
      <c r="B89" s="72"/>
      <c r="C89" s="117" t="str">
        <f>+CONSOLIDACION!E90</f>
        <v xml:space="preserve">VICTORIA AMALIA JATTIN MARTINEZ </v>
      </c>
      <c r="D89" s="72"/>
      <c r="E89" s="117"/>
      <c r="F89" s="72"/>
      <c r="G89" s="104"/>
      <c r="H89" s="8"/>
      <c r="I89" s="104"/>
      <c r="J89" s="117" t="s">
        <v>82</v>
      </c>
      <c r="K89" s="117"/>
      <c r="L89" s="29"/>
      <c r="M89" s="62"/>
      <c r="N89" s="255"/>
    </row>
    <row r="90" spans="1:17" x14ac:dyDescent="0.2">
      <c r="A90" s="114"/>
      <c r="B90" s="72"/>
      <c r="C90" s="106" t="s">
        <v>98</v>
      </c>
      <c r="D90" s="72"/>
      <c r="E90" s="106"/>
      <c r="F90" s="72"/>
      <c r="G90" s="104"/>
      <c r="H90" s="8"/>
      <c r="I90" s="104"/>
      <c r="J90" s="106" t="s">
        <v>83</v>
      </c>
      <c r="K90" s="106"/>
      <c r="L90" s="29"/>
      <c r="M90" s="62"/>
      <c r="N90" s="255"/>
    </row>
    <row r="91" spans="1:17" ht="13.5" thickBot="1" x14ac:dyDescent="0.25">
      <c r="A91" s="119"/>
      <c r="B91" s="74"/>
      <c r="C91" s="74"/>
      <c r="D91" s="74"/>
      <c r="E91" s="123"/>
      <c r="F91" s="74"/>
      <c r="G91" s="120"/>
      <c r="H91" s="120"/>
      <c r="I91" s="120"/>
      <c r="J91" s="123" t="s">
        <v>84</v>
      </c>
      <c r="K91" s="123"/>
      <c r="L91" s="74"/>
      <c r="M91" s="74"/>
      <c r="N91" s="256"/>
    </row>
    <row r="92" spans="1:17" x14ac:dyDescent="0.2">
      <c r="A92" s="9"/>
      <c r="B92" s="7"/>
      <c r="C92" s="7"/>
      <c r="D92" s="7"/>
      <c r="E92" s="9"/>
      <c r="F92" s="24"/>
      <c r="G92" s="28"/>
      <c r="H92" s="8"/>
      <c r="I92" s="25"/>
      <c r="J92" s="80"/>
      <c r="K92" s="118"/>
      <c r="L92" s="29"/>
      <c r="M92" s="62"/>
      <c r="N92" s="253"/>
    </row>
    <row r="93" spans="1:17" x14ac:dyDescent="0.2">
      <c r="A93" s="7"/>
      <c r="B93" s="7"/>
      <c r="C93" s="7"/>
      <c r="D93" s="7"/>
      <c r="E93" s="7"/>
      <c r="F93" s="24"/>
      <c r="G93" s="28"/>
      <c r="H93" s="8"/>
      <c r="I93" s="25"/>
      <c r="J93" s="80"/>
      <c r="K93" s="149"/>
      <c r="L93" s="29"/>
      <c r="M93" s="62"/>
      <c r="N93" s="147"/>
    </row>
    <row r="94" spans="1:17" x14ac:dyDescent="0.2">
      <c r="A94" s="7"/>
      <c r="B94" s="7"/>
      <c r="C94" s="7"/>
      <c r="D94" s="7"/>
      <c r="E94" s="7"/>
      <c r="F94" s="24"/>
      <c r="G94" s="28"/>
      <c r="H94" s="8"/>
      <c r="I94" s="25"/>
      <c r="J94" s="80"/>
      <c r="K94" s="80"/>
      <c r="L94" s="29"/>
      <c r="M94" s="62"/>
      <c r="N94" s="147"/>
    </row>
    <row r="95" spans="1:17" x14ac:dyDescent="0.2">
      <c r="A95" s="153"/>
    </row>
    <row r="96" spans="1:17" x14ac:dyDescent="0.2">
      <c r="A96" s="153"/>
    </row>
    <row r="97" spans="1:14" x14ac:dyDescent="0.2">
      <c r="A97" s="153"/>
    </row>
    <row r="98" spans="1:14" x14ac:dyDescent="0.2">
      <c r="A98" s="153"/>
    </row>
    <row r="99" spans="1:14" x14ac:dyDescent="0.2">
      <c r="A99" s="153"/>
      <c r="F99" s="6"/>
      <c r="G99" s="6"/>
      <c r="H99" s="6"/>
      <c r="I99" s="6"/>
      <c r="J99" s="6"/>
      <c r="K99" s="6"/>
      <c r="L99" s="6"/>
      <c r="M99" s="6"/>
      <c r="N99" s="6"/>
    </row>
    <row r="100" spans="1:14" x14ac:dyDescent="0.2">
      <c r="A100" s="153"/>
      <c r="F100" s="6"/>
      <c r="G100" s="6"/>
      <c r="H100" s="6"/>
      <c r="I100" s="6"/>
      <c r="J100" s="6"/>
      <c r="K100" s="6"/>
      <c r="L100" s="6"/>
      <c r="M100" s="6"/>
      <c r="N100" s="6"/>
    </row>
    <row r="101" spans="1:14" x14ac:dyDescent="0.2">
      <c r="A101" s="153"/>
      <c r="F101" s="6"/>
      <c r="G101" s="6"/>
      <c r="H101" s="6"/>
      <c r="I101" s="6"/>
      <c r="J101" s="6"/>
      <c r="K101" s="6"/>
      <c r="L101" s="6"/>
      <c r="M101" s="6"/>
      <c r="N101" s="6"/>
    </row>
    <row r="102" spans="1:14" x14ac:dyDescent="0.2">
      <c r="A102" s="153"/>
      <c r="F102" s="6"/>
      <c r="G102" s="6"/>
      <c r="H102" s="6"/>
      <c r="I102" s="6"/>
      <c r="J102" s="6"/>
      <c r="K102" s="6"/>
      <c r="L102" s="6"/>
      <c r="M102" s="6"/>
      <c r="N102" s="6"/>
    </row>
    <row r="103" spans="1:14" x14ac:dyDescent="0.2">
      <c r="A103" s="153"/>
      <c r="F103" s="6"/>
      <c r="G103" s="6"/>
      <c r="H103" s="6"/>
      <c r="I103" s="6"/>
      <c r="J103" s="6"/>
      <c r="K103" s="6"/>
      <c r="L103" s="6"/>
      <c r="M103" s="6"/>
      <c r="N103" s="6"/>
    </row>
    <row r="104" spans="1:14" x14ac:dyDescent="0.2">
      <c r="A104" s="153"/>
      <c r="F104" s="6"/>
      <c r="G104" s="6"/>
      <c r="H104" s="6"/>
      <c r="I104" s="6"/>
      <c r="J104" s="6"/>
      <c r="K104" s="6"/>
      <c r="L104" s="6"/>
      <c r="M104" s="6"/>
      <c r="N104" s="6"/>
    </row>
    <row r="105" spans="1:14" x14ac:dyDescent="0.2">
      <c r="A105" s="153"/>
      <c r="F105" s="6"/>
      <c r="G105" s="6"/>
      <c r="H105" s="6"/>
      <c r="I105" s="6"/>
      <c r="J105" s="6"/>
      <c r="K105" s="6"/>
      <c r="L105" s="6"/>
      <c r="M105" s="6"/>
      <c r="N105" s="6"/>
    </row>
    <row r="106" spans="1:14" x14ac:dyDescent="0.2">
      <c r="A106" s="153"/>
      <c r="F106" s="6"/>
      <c r="G106" s="6"/>
      <c r="H106" s="6"/>
      <c r="I106" s="6"/>
      <c r="J106" s="6"/>
      <c r="K106" s="6"/>
      <c r="L106" s="6"/>
      <c r="M106" s="6"/>
      <c r="N106" s="6"/>
    </row>
    <row r="107" spans="1:14" x14ac:dyDescent="0.2">
      <c r="A107" s="153"/>
      <c r="F107" s="6"/>
      <c r="G107" s="6"/>
      <c r="H107" s="6"/>
      <c r="I107" s="6"/>
      <c r="J107" s="6"/>
      <c r="K107" s="6"/>
      <c r="L107" s="6"/>
      <c r="M107" s="6"/>
      <c r="N107" s="6"/>
    </row>
  </sheetData>
  <mergeCells count="13">
    <mergeCell ref="J5:K5"/>
    <mergeCell ref="N5:N6"/>
    <mergeCell ref="M5:M6"/>
    <mergeCell ref="A1:M1"/>
    <mergeCell ref="A2:M2"/>
    <mergeCell ref="A3:M3"/>
    <mergeCell ref="A5:A6"/>
    <mergeCell ref="B5:B6"/>
    <mergeCell ref="C5:C6"/>
    <mergeCell ref="D5:D6"/>
    <mergeCell ref="E5:E6"/>
    <mergeCell ref="F5:F6"/>
    <mergeCell ref="G5:G6"/>
  </mergeCells>
  <phoneticPr fontId="0" type="noConversion"/>
  <printOptions horizontalCentered="1" verticalCentered="1"/>
  <pageMargins left="0.15748031496062992" right="0.19685039370078741" top="0.35433070866141736" bottom="0.23622047244094491" header="0" footer="0"/>
  <pageSetup paperSize="14" scale="75" orientation="landscape" r:id="rId1"/>
  <headerFooter alignWithMargins="0">
    <oddFooter>&amp;C&amp;P DE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0"/>
  <sheetViews>
    <sheetView topLeftCell="A7" workbookViewId="0">
      <selection activeCell="J13" sqref="J13"/>
    </sheetView>
  </sheetViews>
  <sheetFormatPr baseColWidth="10" defaultColWidth="11.5703125" defaultRowHeight="12.75" x14ac:dyDescent="0.2"/>
  <cols>
    <col min="1" max="1" width="6.85546875" style="6" customWidth="1"/>
    <col min="2" max="2" width="5" style="6" customWidth="1"/>
    <col min="3" max="3" width="4.85546875" style="6" bestFit="1" customWidth="1"/>
    <col min="4" max="4" width="4.7109375" style="6" customWidth="1"/>
    <col min="5" max="5" width="5.28515625" style="6" customWidth="1"/>
    <col min="6" max="6" width="36.5703125" style="11" customWidth="1"/>
    <col min="7" max="7" width="18.28515625" style="10" bestFit="1" customWidth="1"/>
    <col min="8" max="8" width="1.7109375" style="26" customWidth="1"/>
    <col min="9" max="9" width="1.140625" style="27" customWidth="1"/>
    <col min="10" max="10" width="16.85546875" style="150" customWidth="1"/>
    <col min="11" max="11" width="18.42578125" style="150" customWidth="1"/>
    <col min="12" max="12" width="1.7109375" style="5" customWidth="1"/>
    <col min="13" max="13" width="17.140625" style="58" customWidth="1"/>
    <col min="14" max="14" width="11.5703125" style="139" customWidth="1"/>
    <col min="15" max="15" width="21.5703125" style="6" customWidth="1"/>
    <col min="16" max="16" width="14.85546875" style="6" bestFit="1" customWidth="1"/>
    <col min="17" max="16384" width="11.5703125" style="6"/>
  </cols>
  <sheetData>
    <row r="1" spans="1:17" s="1" customFormat="1" ht="15.75" x14ac:dyDescent="0.25">
      <c r="A1" s="349" t="s">
        <v>0</v>
      </c>
      <c r="B1" s="349"/>
      <c r="C1" s="349"/>
      <c r="D1" s="349"/>
      <c r="E1" s="349"/>
      <c r="F1" s="349"/>
      <c r="G1" s="349"/>
      <c r="H1" s="349"/>
      <c r="I1" s="349"/>
      <c r="J1" s="349"/>
      <c r="K1" s="349"/>
      <c r="L1" s="349"/>
      <c r="M1" s="349"/>
      <c r="N1" s="152"/>
    </row>
    <row r="2" spans="1:17" s="1" customFormat="1" x14ac:dyDescent="0.2">
      <c r="A2" s="328" t="s">
        <v>1</v>
      </c>
      <c r="B2" s="328"/>
      <c r="C2" s="328"/>
      <c r="D2" s="328"/>
      <c r="E2" s="328"/>
      <c r="F2" s="328"/>
      <c r="G2" s="328"/>
      <c r="H2" s="328"/>
      <c r="I2" s="328"/>
      <c r="J2" s="328"/>
      <c r="K2" s="328"/>
      <c r="L2" s="328"/>
      <c r="M2" s="328"/>
      <c r="N2" s="139"/>
    </row>
    <row r="3" spans="1:17" s="1" customFormat="1" ht="14.25" x14ac:dyDescent="0.2">
      <c r="A3" s="350" t="s">
        <v>66</v>
      </c>
      <c r="B3" s="350"/>
      <c r="C3" s="350"/>
      <c r="D3" s="350"/>
      <c r="E3" s="350"/>
      <c r="F3" s="350"/>
      <c r="G3" s="350"/>
      <c r="H3" s="350"/>
      <c r="I3" s="350"/>
      <c r="J3" s="350"/>
      <c r="K3" s="350"/>
      <c r="L3" s="350"/>
      <c r="M3" s="350"/>
      <c r="N3" s="139"/>
    </row>
    <row r="4" spans="1:17" s="1" customFormat="1" ht="13.5" thickBot="1" x14ac:dyDescent="0.25">
      <c r="F4" s="11"/>
      <c r="G4" s="13"/>
      <c r="H4" s="12"/>
      <c r="I4" s="14"/>
      <c r="J4" s="78"/>
      <c r="K4" s="78"/>
      <c r="L4" s="2"/>
      <c r="M4" s="140"/>
      <c r="N4" s="139"/>
    </row>
    <row r="5" spans="1:17" s="4" customFormat="1" ht="13.5" customHeight="1" thickBot="1" x14ac:dyDescent="0.25">
      <c r="A5" s="329" t="s">
        <v>3</v>
      </c>
      <c r="B5" s="329" t="s">
        <v>4</v>
      </c>
      <c r="C5" s="329" t="s">
        <v>5</v>
      </c>
      <c r="D5" s="329" t="s">
        <v>6</v>
      </c>
      <c r="E5" s="329" t="s">
        <v>7</v>
      </c>
      <c r="F5" s="329" t="s">
        <v>8</v>
      </c>
      <c r="G5" s="341" t="s">
        <v>13</v>
      </c>
      <c r="H5" s="128"/>
      <c r="I5" s="66"/>
      <c r="J5" s="344" t="s">
        <v>105</v>
      </c>
      <c r="K5" s="344"/>
      <c r="L5" s="3"/>
      <c r="M5" s="347" t="s">
        <v>67</v>
      </c>
      <c r="N5" s="345" t="s">
        <v>71</v>
      </c>
    </row>
    <row r="6" spans="1:17" s="4" customFormat="1" ht="13.5" thickBot="1" x14ac:dyDescent="0.25">
      <c r="A6" s="330"/>
      <c r="B6" s="330"/>
      <c r="C6" s="330"/>
      <c r="D6" s="330"/>
      <c r="E6" s="330"/>
      <c r="F6" s="330"/>
      <c r="G6" s="342"/>
      <c r="H6" s="128"/>
      <c r="I6" s="137"/>
      <c r="J6" s="138" t="s">
        <v>16</v>
      </c>
      <c r="K6" s="138" t="s">
        <v>17</v>
      </c>
      <c r="L6" s="3"/>
      <c r="M6" s="348"/>
      <c r="N6" s="346"/>
    </row>
    <row r="7" spans="1:17" x14ac:dyDescent="0.2">
      <c r="A7" s="68"/>
      <c r="B7" s="68"/>
      <c r="C7" s="68"/>
      <c r="D7" s="68"/>
      <c r="E7" s="68"/>
      <c r="F7" s="68"/>
      <c r="G7" s="89"/>
      <c r="H7" s="129"/>
      <c r="I7" s="16"/>
      <c r="J7" s="141"/>
      <c r="K7" s="141"/>
      <c r="M7" s="141"/>
      <c r="N7" s="142"/>
      <c r="P7" s="258"/>
    </row>
    <row r="8" spans="1:17" ht="15" x14ac:dyDescent="0.25">
      <c r="A8" s="70"/>
      <c r="B8" s="70"/>
      <c r="C8" s="70"/>
      <c r="D8" s="70"/>
      <c r="E8" s="70"/>
      <c r="F8" s="69" t="s">
        <v>78</v>
      </c>
      <c r="G8" s="307">
        <f>+CONSOLIDACION!M8</f>
        <v>26756467632</v>
      </c>
      <c r="H8" s="308"/>
      <c r="I8" s="309"/>
      <c r="J8" s="307">
        <v>11392944225</v>
      </c>
      <c r="K8" s="307">
        <v>8350593604</v>
      </c>
      <c r="L8" s="310"/>
      <c r="M8" s="307">
        <v>15363523407</v>
      </c>
      <c r="N8" s="311">
        <v>31.209626468080259</v>
      </c>
      <c r="O8" s="281"/>
      <c r="P8" s="258"/>
    </row>
    <row r="9" spans="1:17" ht="15" x14ac:dyDescent="0.2">
      <c r="A9" s="70"/>
      <c r="B9" s="70"/>
      <c r="C9" s="70"/>
      <c r="D9" s="70"/>
      <c r="E9" s="70"/>
      <c r="F9" s="70"/>
      <c r="G9" s="307"/>
      <c r="H9" s="308"/>
      <c r="I9" s="309"/>
      <c r="J9" s="309"/>
      <c r="K9" s="309"/>
      <c r="L9" s="310"/>
      <c r="M9" s="309"/>
      <c r="N9" s="312"/>
    </row>
    <row r="10" spans="1:17" s="43" customFormat="1" ht="15" x14ac:dyDescent="0.25">
      <c r="A10" s="33">
        <v>1</v>
      </c>
      <c r="B10" s="70"/>
      <c r="C10" s="70"/>
      <c r="D10" s="70"/>
      <c r="E10" s="70"/>
      <c r="F10" s="69" t="s">
        <v>20</v>
      </c>
      <c r="G10" s="307">
        <f>+CONSOLIDACION!M10</f>
        <v>14007515941</v>
      </c>
      <c r="H10" s="313"/>
      <c r="I10" s="314"/>
      <c r="J10" s="314">
        <v>5759287265</v>
      </c>
      <c r="K10" s="314">
        <v>3170727535</v>
      </c>
      <c r="L10" s="315"/>
      <c r="M10" s="314">
        <v>8248228676</v>
      </c>
      <c r="N10" s="311">
        <v>22.635901671325463</v>
      </c>
      <c r="O10" s="279"/>
      <c r="P10" s="48"/>
      <c r="Q10" s="48"/>
    </row>
    <row r="11" spans="1:17" s="43" customFormat="1" ht="15" x14ac:dyDescent="0.25">
      <c r="A11" s="70"/>
      <c r="B11" s="70"/>
      <c r="C11" s="70"/>
      <c r="D11" s="70"/>
      <c r="E11" s="70"/>
      <c r="F11" s="70"/>
      <c r="G11" s="307"/>
      <c r="H11" s="313"/>
      <c r="I11" s="314"/>
      <c r="J11" s="314"/>
      <c r="K11" s="314"/>
      <c r="L11" s="315"/>
      <c r="M11" s="314"/>
      <c r="N11" s="316"/>
      <c r="P11" s="48"/>
      <c r="Q11" s="48"/>
    </row>
    <row r="12" spans="1:17" s="42" customFormat="1" ht="15" customHeight="1" x14ac:dyDescent="0.25">
      <c r="A12" s="210"/>
      <c r="B12" s="210"/>
      <c r="C12" s="210"/>
      <c r="D12" s="210"/>
      <c r="E12" s="210"/>
      <c r="F12" s="213" t="s">
        <v>75</v>
      </c>
      <c r="G12" s="314">
        <v>12748951691</v>
      </c>
      <c r="H12" s="317"/>
      <c r="I12" s="318"/>
      <c r="J12" s="314">
        <v>5452084626</v>
      </c>
      <c r="K12" s="314">
        <v>5102411673</v>
      </c>
      <c r="L12" s="319"/>
      <c r="M12" s="314">
        <v>7296867065</v>
      </c>
      <c r="N12" s="311">
        <v>40.02220572066328</v>
      </c>
      <c r="O12" s="280"/>
      <c r="P12" s="48"/>
      <c r="Q12" s="48"/>
    </row>
    <row r="13" spans="1:17" s="42" customFormat="1" ht="62.25" customHeight="1" x14ac:dyDescent="0.25">
      <c r="A13" s="285">
        <v>1304</v>
      </c>
      <c r="B13" s="285">
        <v>1000</v>
      </c>
      <c r="C13" s="285">
        <v>1</v>
      </c>
      <c r="D13" s="210"/>
      <c r="E13" s="210">
        <v>20</v>
      </c>
      <c r="F13" s="324" t="str">
        <f>+'REC20'!F78</f>
        <v>Fortalecimiento modelo de supervisión con un enfoque basado en riesgos y en estándares NIIF en el sector vigilado a nivel nacional</v>
      </c>
      <c r="G13" s="320">
        <v>4611955613</v>
      </c>
      <c r="H13" s="317"/>
      <c r="I13" s="314"/>
      <c r="J13" s="321">
        <v>2571685209</v>
      </c>
      <c r="K13" s="321">
        <v>2383953708</v>
      </c>
      <c r="L13" s="319"/>
      <c r="M13" s="318">
        <v>2040270404</v>
      </c>
      <c r="N13" s="316">
        <v>51.690733997530344</v>
      </c>
      <c r="O13" s="50"/>
      <c r="P13" s="48"/>
      <c r="Q13" s="48"/>
    </row>
    <row r="14" spans="1:17" s="46" customFormat="1" ht="61.5" customHeight="1" x14ac:dyDescent="0.25">
      <c r="A14" s="285">
        <v>1304</v>
      </c>
      <c r="B14" s="285">
        <v>1000</v>
      </c>
      <c r="C14" s="285" t="s">
        <v>100</v>
      </c>
      <c r="D14" s="210"/>
      <c r="E14" s="210">
        <v>20</v>
      </c>
      <c r="F14" s="324" t="str">
        <f>+'REC20'!F79</f>
        <v>Control y prevención de riesgos jurídicos y financieros a organizaciones solidarias, a nivel nacional</v>
      </c>
      <c r="G14" s="320">
        <v>1430575857</v>
      </c>
      <c r="H14" s="313"/>
      <c r="I14" s="314"/>
      <c r="J14" s="321">
        <v>1175614268</v>
      </c>
      <c r="K14" s="321">
        <v>1081846601</v>
      </c>
      <c r="L14" s="319"/>
      <c r="M14" s="318">
        <v>254961589</v>
      </c>
      <c r="N14" s="316">
        <v>75.623155228461258</v>
      </c>
      <c r="P14" s="48"/>
      <c r="Q14" s="48"/>
    </row>
    <row r="15" spans="1:17" s="42" customFormat="1" ht="51" customHeight="1" x14ac:dyDescent="0.25">
      <c r="A15" s="285">
        <v>1304</v>
      </c>
      <c r="B15" s="285">
        <v>1000</v>
      </c>
      <c r="C15" s="285" t="s">
        <v>101</v>
      </c>
      <c r="D15" s="210"/>
      <c r="E15" s="210">
        <v>20</v>
      </c>
      <c r="F15" s="324" t="str">
        <f>+'REC20'!F80</f>
        <v>Fortalecimiento de la supervisión a organizaciones solidarias que ejercen la actividad financiera a nivel nacional</v>
      </c>
      <c r="G15" s="320">
        <v>1273080000</v>
      </c>
      <c r="H15" s="322"/>
      <c r="I15" s="314"/>
      <c r="J15" s="321">
        <v>80620000</v>
      </c>
      <c r="K15" s="321">
        <v>80620000</v>
      </c>
      <c r="L15" s="323"/>
      <c r="M15" s="318">
        <v>1192460000</v>
      </c>
      <c r="N15" s="316">
        <v>6.3326735161969392</v>
      </c>
      <c r="P15" s="48"/>
      <c r="Q15" s="48"/>
    </row>
    <row r="16" spans="1:17" s="42" customFormat="1" ht="63" customHeight="1" x14ac:dyDescent="0.25">
      <c r="A16" s="285">
        <v>1399</v>
      </c>
      <c r="B16" s="214">
        <v>1000</v>
      </c>
      <c r="C16" s="210">
        <v>1</v>
      </c>
      <c r="D16" s="210"/>
      <c r="E16" s="210">
        <v>20</v>
      </c>
      <c r="F16" s="324" t="str">
        <f>+'REC20'!F81</f>
        <v>Implementación sostenibilidad y mejora de un Sistema de Gestión Integrado en la Supersolidaria en la ciudad de Bogotá.</v>
      </c>
      <c r="G16" s="320">
        <v>142188954</v>
      </c>
      <c r="H16" s="322"/>
      <c r="I16" s="318"/>
      <c r="J16" s="321">
        <v>79614107</v>
      </c>
      <c r="K16" s="321">
        <v>79614107</v>
      </c>
      <c r="L16" s="323"/>
      <c r="M16" s="318">
        <v>62574847</v>
      </c>
      <c r="N16" s="316">
        <v>55.991766420899339</v>
      </c>
    </row>
    <row r="17" spans="1:15" s="42" customFormat="1" ht="60.75" customHeight="1" x14ac:dyDescent="0.25">
      <c r="A17" s="285">
        <v>1399</v>
      </c>
      <c r="B17" s="214">
        <v>1000</v>
      </c>
      <c r="C17" s="210">
        <v>2</v>
      </c>
      <c r="D17" s="210"/>
      <c r="E17" s="210">
        <v>20</v>
      </c>
      <c r="F17" s="324" t="str">
        <f>+'REC20'!F82</f>
        <v>Implementación de un sistema de gestión documental en la Superintendencia de la Economía Solidaria</v>
      </c>
      <c r="G17" s="320">
        <v>2646000000</v>
      </c>
      <c r="H17" s="322"/>
      <c r="I17" s="318"/>
      <c r="J17" s="321">
        <v>341803558</v>
      </c>
      <c r="K17" s="321">
        <v>341803558</v>
      </c>
      <c r="L17" s="323"/>
      <c r="M17" s="318">
        <v>2304196442</v>
      </c>
      <c r="N17" s="316">
        <v>12.917745956160243</v>
      </c>
    </row>
    <row r="18" spans="1:15" s="42" customFormat="1" ht="37.5" customHeight="1" thickBot="1" x14ac:dyDescent="0.3">
      <c r="A18" s="285">
        <v>1399</v>
      </c>
      <c r="B18" s="214">
        <v>1000</v>
      </c>
      <c r="C18" s="210">
        <v>3</v>
      </c>
      <c r="D18" s="210"/>
      <c r="E18" s="210">
        <v>20</v>
      </c>
      <c r="F18" s="324" t="str">
        <f>+'REC20'!F83</f>
        <v>Mejoramiento de la Infraestructura Tecnológica en la  Supersolidaria</v>
      </c>
      <c r="G18" s="320">
        <v>2645151267</v>
      </c>
      <c r="H18" s="322"/>
      <c r="I18" s="318"/>
      <c r="J18" s="321">
        <v>1202747484</v>
      </c>
      <c r="K18" s="321">
        <v>1134573699</v>
      </c>
      <c r="L18" s="323"/>
      <c r="M18" s="320">
        <v>1442403783</v>
      </c>
      <c r="N18" s="316">
        <v>42.89258286112225</v>
      </c>
    </row>
    <row r="19" spans="1:15" s="42" customFormat="1" ht="15" customHeight="1" x14ac:dyDescent="0.2">
      <c r="A19" s="107"/>
      <c r="B19" s="73"/>
      <c r="C19" s="73"/>
      <c r="D19" s="73"/>
      <c r="E19" s="73"/>
      <c r="F19" s="73"/>
      <c r="G19" s="108"/>
      <c r="H19" s="51"/>
      <c r="I19" s="104"/>
      <c r="J19" s="73"/>
      <c r="K19" s="73"/>
      <c r="L19" s="45"/>
      <c r="M19" s="73"/>
      <c r="N19" s="254"/>
    </row>
    <row r="20" spans="1:15" s="43" customFormat="1" ht="7.5" customHeight="1" x14ac:dyDescent="0.2">
      <c r="A20" s="114"/>
      <c r="B20" s="72"/>
      <c r="C20" s="72"/>
      <c r="D20" s="72"/>
      <c r="E20" s="72"/>
      <c r="F20" s="72"/>
      <c r="G20" s="104"/>
      <c r="H20" s="51"/>
      <c r="I20" s="104"/>
      <c r="J20" s="80"/>
      <c r="K20" s="80"/>
      <c r="L20" s="45"/>
      <c r="M20" s="145"/>
      <c r="N20" s="255"/>
    </row>
    <row r="21" spans="1:15" x14ac:dyDescent="0.2">
      <c r="A21" s="114"/>
      <c r="B21" s="72"/>
      <c r="C21" s="72"/>
      <c r="D21" s="72"/>
      <c r="E21" s="72"/>
      <c r="F21" s="72"/>
      <c r="G21" s="104"/>
      <c r="H21" s="30"/>
      <c r="I21" s="104"/>
      <c r="J21" s="47"/>
      <c r="K21" s="146"/>
      <c r="L21" s="127"/>
      <c r="M21" s="146"/>
      <c r="N21" s="255"/>
      <c r="O21" s="52"/>
    </row>
    <row r="22" spans="1:15" ht="13.5" customHeight="1" x14ac:dyDescent="0.2">
      <c r="A22" s="116"/>
      <c r="B22" s="72"/>
      <c r="C22" s="117" t="str">
        <f>+CONSOLIDACION!E90</f>
        <v xml:space="preserve">VICTORIA AMALIA JATTIN MARTINEZ </v>
      </c>
      <c r="D22" s="72"/>
      <c r="E22" s="117"/>
      <c r="F22" s="72"/>
      <c r="G22" s="104"/>
      <c r="H22" s="8"/>
      <c r="I22" s="104"/>
      <c r="J22" s="117" t="s">
        <v>82</v>
      </c>
      <c r="K22" s="117"/>
      <c r="L22" s="29"/>
      <c r="M22" s="62"/>
      <c r="N22" s="255"/>
    </row>
    <row r="23" spans="1:15" x14ac:dyDescent="0.2">
      <c r="A23" s="114"/>
      <c r="B23" s="72"/>
      <c r="C23" s="106" t="s">
        <v>98</v>
      </c>
      <c r="D23" s="72"/>
      <c r="E23" s="106"/>
      <c r="F23" s="72"/>
      <c r="G23" s="104"/>
      <c r="H23" s="8"/>
      <c r="I23" s="104"/>
      <c r="J23" s="106" t="s">
        <v>83</v>
      </c>
      <c r="K23" s="106"/>
      <c r="L23" s="29"/>
      <c r="M23" s="62"/>
      <c r="N23" s="255"/>
    </row>
    <row r="24" spans="1:15" ht="13.5" thickBot="1" x14ac:dyDescent="0.25">
      <c r="A24" s="119"/>
      <c r="B24" s="74"/>
      <c r="C24" s="74"/>
      <c r="D24" s="74"/>
      <c r="E24" s="123"/>
      <c r="F24" s="74"/>
      <c r="G24" s="120"/>
      <c r="H24" s="120"/>
      <c r="I24" s="120"/>
      <c r="J24" s="123" t="s">
        <v>84</v>
      </c>
      <c r="K24" s="123"/>
      <c r="L24" s="74"/>
      <c r="M24" s="74"/>
      <c r="N24" s="256"/>
    </row>
    <row r="25" spans="1:15" x14ac:dyDescent="0.2">
      <c r="A25" s="9"/>
      <c r="B25" s="7"/>
      <c r="C25" s="7"/>
      <c r="D25" s="7"/>
      <c r="E25" s="9"/>
      <c r="F25" s="24"/>
      <c r="G25" s="28"/>
      <c r="H25" s="8"/>
      <c r="I25" s="25"/>
      <c r="J25" s="80"/>
      <c r="K25" s="118"/>
      <c r="L25" s="29"/>
      <c r="M25" s="62"/>
      <c r="N25" s="253"/>
    </row>
    <row r="26" spans="1:15" x14ac:dyDescent="0.2">
      <c r="A26" s="7"/>
      <c r="B26" s="7"/>
      <c r="C26" s="7"/>
      <c r="D26" s="7"/>
      <c r="E26" s="7"/>
      <c r="F26" s="24"/>
      <c r="G26" s="28"/>
      <c r="H26" s="8"/>
      <c r="I26" s="25"/>
      <c r="J26" s="80"/>
      <c r="K26" s="149"/>
      <c r="L26" s="29"/>
      <c r="M26" s="62"/>
      <c r="N26" s="147"/>
    </row>
    <row r="27" spans="1:15" x14ac:dyDescent="0.2">
      <c r="A27" s="7"/>
      <c r="B27" s="7"/>
      <c r="C27" s="7"/>
      <c r="D27" s="7"/>
      <c r="E27" s="7"/>
      <c r="F27" s="24"/>
      <c r="G27" s="28"/>
      <c r="H27" s="8"/>
      <c r="I27" s="25"/>
      <c r="J27" s="80"/>
      <c r="K27" s="80"/>
      <c r="L27" s="29"/>
      <c r="M27" s="62"/>
      <c r="N27" s="147"/>
    </row>
    <row r="28" spans="1:15" x14ac:dyDescent="0.2">
      <c r="A28" s="153"/>
    </row>
    <row r="29" spans="1:15" x14ac:dyDescent="0.2">
      <c r="A29" s="153"/>
    </row>
    <row r="30" spans="1:15" x14ac:dyDescent="0.2">
      <c r="A30" s="153"/>
    </row>
    <row r="31" spans="1:15" x14ac:dyDescent="0.2">
      <c r="A31" s="153"/>
    </row>
    <row r="32" spans="1:15" x14ac:dyDescent="0.2">
      <c r="A32" s="153"/>
      <c r="F32" s="6"/>
      <c r="G32" s="6"/>
      <c r="H32" s="6"/>
      <c r="I32" s="6"/>
      <c r="J32" s="6"/>
      <c r="K32" s="6"/>
      <c r="L32" s="6"/>
      <c r="M32" s="6"/>
      <c r="N32" s="6"/>
    </row>
    <row r="33" spans="1:14" x14ac:dyDescent="0.2">
      <c r="A33" s="153"/>
      <c r="F33" s="6"/>
      <c r="G33" s="6"/>
      <c r="H33" s="6"/>
      <c r="I33" s="6"/>
      <c r="J33" s="6"/>
      <c r="K33" s="6"/>
      <c r="L33" s="6"/>
      <c r="M33" s="6"/>
      <c r="N33" s="6"/>
    </row>
    <row r="34" spans="1:14" x14ac:dyDescent="0.2">
      <c r="A34" s="153"/>
      <c r="F34" s="6"/>
      <c r="G34" s="6"/>
      <c r="H34" s="6"/>
      <c r="I34" s="6"/>
      <c r="J34" s="6"/>
      <c r="K34" s="6"/>
      <c r="L34" s="6"/>
      <c r="M34" s="6"/>
      <c r="N34" s="6"/>
    </row>
    <row r="35" spans="1:14" x14ac:dyDescent="0.2">
      <c r="A35" s="153"/>
      <c r="F35" s="6"/>
      <c r="G35" s="6"/>
      <c r="H35" s="6"/>
      <c r="I35" s="6"/>
      <c r="J35" s="6"/>
      <c r="K35" s="6"/>
      <c r="L35" s="6"/>
      <c r="M35" s="6"/>
      <c r="N35" s="6"/>
    </row>
    <row r="36" spans="1:14" x14ac:dyDescent="0.2">
      <c r="A36" s="153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2">
      <c r="A37" s="153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2">
      <c r="A38" s="153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2">
      <c r="A39" s="153"/>
      <c r="F39" s="6"/>
      <c r="G39" s="6"/>
      <c r="H39" s="6"/>
      <c r="I39" s="6"/>
      <c r="J39" s="6"/>
      <c r="K39" s="6"/>
      <c r="L39" s="6"/>
      <c r="M39" s="6"/>
      <c r="N39" s="6"/>
    </row>
    <row r="40" spans="1:14" x14ac:dyDescent="0.2">
      <c r="A40" s="153"/>
      <c r="F40" s="6"/>
      <c r="G40" s="6"/>
      <c r="H40" s="6"/>
      <c r="I40" s="6"/>
      <c r="J40" s="6"/>
      <c r="K40" s="6"/>
      <c r="L40" s="6"/>
      <c r="M40" s="6"/>
      <c r="N40" s="6"/>
    </row>
  </sheetData>
  <mergeCells count="13">
    <mergeCell ref="J5:K5"/>
    <mergeCell ref="M5:M6"/>
    <mergeCell ref="N5:N6"/>
    <mergeCell ref="A1:M1"/>
    <mergeCell ref="A2:M2"/>
    <mergeCell ref="A3:M3"/>
    <mergeCell ref="A5:A6"/>
    <mergeCell ref="B5:B6"/>
    <mergeCell ref="C5:C6"/>
    <mergeCell ref="D5:D6"/>
    <mergeCell ref="E5:E6"/>
    <mergeCell ref="F5:F6"/>
    <mergeCell ref="G5:G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7</vt:i4>
      </vt:variant>
    </vt:vector>
  </HeadingPairs>
  <TitlesOfParts>
    <vt:vector size="12" baseType="lpstr">
      <vt:lpstr>REC20</vt:lpstr>
      <vt:lpstr>REC21</vt:lpstr>
      <vt:lpstr>CONSOLIDACION</vt:lpstr>
      <vt:lpstr>RESUMEN</vt:lpstr>
      <vt:lpstr>Hoja1</vt:lpstr>
      <vt:lpstr>'REC20'!Área_de_impresión</vt:lpstr>
      <vt:lpstr>'REC21'!Área_de_impresión</vt:lpstr>
      <vt:lpstr>RESUMEN!Área_de_impresión</vt:lpstr>
      <vt:lpstr>CONSOLIDACION!Títulos_a_imprimir</vt:lpstr>
      <vt:lpstr>'REC20'!Títulos_a_imprimir</vt:lpstr>
      <vt:lpstr>'REC21'!Títulos_a_imprimir</vt:lpstr>
      <vt:lpstr>RESUMEN!Títulos_a_imprimir</vt:lpstr>
    </vt:vector>
  </TitlesOfParts>
  <Company>Supersolidaria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suribe</dc:creator>
  <cp:lastModifiedBy>Magda Yiber Ramirez Rodriguez</cp:lastModifiedBy>
  <cp:lastPrinted>2016-08-08T21:40:51Z</cp:lastPrinted>
  <dcterms:created xsi:type="dcterms:W3CDTF">2006-02-22T14:18:00Z</dcterms:created>
  <dcterms:modified xsi:type="dcterms:W3CDTF">2017-06-06T23:22:16Z</dcterms:modified>
</cp:coreProperties>
</file>