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GASTOS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M83" i="4" l="1"/>
  <c r="M14" i="4"/>
  <c r="M52" i="4"/>
  <c r="M45" i="4"/>
  <c r="M42" i="4"/>
  <c r="M38" i="4"/>
  <c r="M36" i="4"/>
  <c r="M25" i="4"/>
  <c r="M21" i="4"/>
  <c r="M16" i="4"/>
  <c r="M12" i="4"/>
  <c r="M17" i="4" l="1"/>
  <c r="P64" i="4" l="1"/>
  <c r="O68" i="4"/>
  <c r="P60" i="4"/>
  <c r="J63" i="4"/>
  <c r="I59" i="4"/>
  <c r="J52" i="7"/>
  <c r="I52" i="7"/>
  <c r="I68" i="4"/>
  <c r="I66" i="4"/>
  <c r="J60" i="4"/>
  <c r="J49" i="4"/>
  <c r="J32" i="4"/>
  <c r="J27" i="4"/>
  <c r="J18" i="4"/>
  <c r="I8" i="7"/>
  <c r="I12" i="7"/>
  <c r="I14" i="4"/>
  <c r="I36" i="4"/>
  <c r="J43" i="7"/>
  <c r="M29" i="7"/>
  <c r="M30" i="7"/>
  <c r="M65" i="7" l="1"/>
  <c r="M58" i="7" l="1"/>
  <c r="M45" i="7"/>
  <c r="M25" i="7" l="1"/>
  <c r="O64" i="4" l="1"/>
  <c r="M33" i="7"/>
  <c r="M36" i="7"/>
  <c r="L85" i="5" l="1"/>
  <c r="L84" i="5"/>
  <c r="L83" i="5"/>
  <c r="L82" i="5"/>
  <c r="L81" i="5"/>
  <c r="L80" i="5"/>
  <c r="L65" i="5"/>
  <c r="L58" i="5"/>
  <c r="L54" i="5"/>
  <c r="L53" i="5"/>
  <c r="L22" i="5"/>
  <c r="L79" i="5" l="1"/>
  <c r="R26" i="4"/>
  <c r="Q26" i="4"/>
  <c r="P26" i="4"/>
  <c r="L26" i="5" l="1"/>
  <c r="K85" i="5"/>
  <c r="O66" i="4" l="1"/>
  <c r="J68" i="4" l="1"/>
  <c r="I71" i="4"/>
  <c r="J66" i="4"/>
  <c r="M59" i="7" l="1"/>
  <c r="O61" i="4" l="1"/>
  <c r="P61" i="4"/>
  <c r="M37" i="7" l="1"/>
  <c r="I17" i="4"/>
  <c r="J17" i="4"/>
  <c r="I40" i="4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L17" i="5" l="1"/>
  <c r="J62" i="4"/>
  <c r="G35" i="5" l="1"/>
  <c r="R71" i="4"/>
  <c r="Q71" i="4"/>
  <c r="P71" i="4"/>
  <c r="L70" i="5" l="1"/>
  <c r="R19" i="4"/>
  <c r="Q19" i="4"/>
  <c r="P19" i="4"/>
  <c r="R14" i="7"/>
  <c r="Q14" i="7"/>
  <c r="O14" i="7"/>
  <c r="P14" i="7"/>
  <c r="O71" i="4"/>
  <c r="L19" i="5" l="1"/>
  <c r="G14" i="7"/>
  <c r="K19" i="5" l="1"/>
  <c r="Q19" i="7"/>
  <c r="G71" i="4"/>
  <c r="G60" i="4"/>
  <c r="G59" i="4"/>
  <c r="O19" i="4" l="1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L73" i="5" l="1"/>
  <c r="U84" i="4"/>
  <c r="R39" i="7"/>
  <c r="Q39" i="7"/>
  <c r="P39" i="7"/>
  <c r="O39" i="7"/>
  <c r="L39" i="7"/>
  <c r="K39" i="7"/>
  <c r="J39" i="7"/>
  <c r="I39" i="7"/>
  <c r="M21" i="7"/>
  <c r="G19" i="5"/>
  <c r="P19" i="5" s="1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O26" i="4"/>
  <c r="O23" i="4"/>
  <c r="I22" i="4"/>
  <c r="J53" i="7"/>
  <c r="M67" i="7"/>
  <c r="M66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N58" i="5" l="1"/>
  <c r="E74" i="7"/>
  <c r="E90" i="4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P83" i="5" s="1"/>
  <c r="R50" i="4"/>
  <c r="Q50" i="4"/>
  <c r="P50" i="4"/>
  <c r="R49" i="4"/>
  <c r="Q49" i="4"/>
  <c r="P49" i="4"/>
  <c r="O65" i="4"/>
  <c r="I65" i="4"/>
  <c r="M46" i="7"/>
  <c r="L49" i="5" l="1"/>
  <c r="L48" i="5"/>
  <c r="O39" i="4"/>
  <c r="L33" i="4"/>
  <c r="K33" i="4"/>
  <c r="J33" i="4"/>
  <c r="I33" i="4"/>
  <c r="N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N84" i="5"/>
  <c r="O85" i="5"/>
  <c r="N85" i="5"/>
  <c r="R77" i="4"/>
  <c r="Q77" i="4"/>
  <c r="P77" i="4"/>
  <c r="U77" i="4" s="1"/>
  <c r="G77" i="4"/>
  <c r="M77" i="4" s="1"/>
  <c r="G71" i="6"/>
  <c r="N82" i="5" l="1"/>
  <c r="O82" i="5"/>
  <c r="T77" i="4"/>
  <c r="G77" i="5"/>
  <c r="W77" i="4"/>
  <c r="V77" i="4"/>
  <c r="N77" i="5" l="1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M18" i="6"/>
  <c r="O80" i="5" l="1"/>
  <c r="P80" i="5"/>
  <c r="N80" i="5"/>
  <c r="M17" i="6"/>
  <c r="G45" i="5" l="1"/>
  <c r="J70" i="4" l="1"/>
  <c r="J31" i="4"/>
  <c r="G47" i="4"/>
  <c r="M21" i="6"/>
  <c r="R18" i="4" l="1"/>
  <c r="Q18" i="4"/>
  <c r="P18" i="4"/>
  <c r="J18" i="5"/>
  <c r="L18" i="5" l="1"/>
  <c r="K18" i="5"/>
  <c r="Q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Q60" i="4"/>
  <c r="R60" i="4"/>
  <c r="I62" i="4"/>
  <c r="K62" i="4"/>
  <c r="L62" i="4"/>
  <c r="I63" i="4"/>
  <c r="K63" i="4"/>
  <c r="L63" i="4"/>
  <c r="I64" i="4"/>
  <c r="K64" i="4"/>
  <c r="L64" i="4"/>
  <c r="R64" i="4"/>
  <c r="J65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26" i="7"/>
  <c r="M27" i="7"/>
  <c r="M28" i="7"/>
  <c r="P31" i="4"/>
  <c r="Q31" i="4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39" i="4"/>
  <c r="P35" i="7"/>
  <c r="J38" i="5"/>
  <c r="R43" i="4"/>
  <c r="R42" i="4" s="1"/>
  <c r="Q62" i="4"/>
  <c r="R27" i="4"/>
  <c r="P19" i="7"/>
  <c r="M23" i="7" l="1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 s="1"/>
  <c r="J8" i="7" s="1"/>
  <c r="I10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24" i="6"/>
  <c r="Q27" i="4"/>
  <c r="Q36" i="6"/>
  <c r="Q39" i="4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Q47" i="4"/>
  <c r="O19" i="7"/>
  <c r="O12" i="7" s="1"/>
  <c r="P55" i="6"/>
  <c r="Q55" i="6"/>
  <c r="V63" i="4"/>
  <c r="V48" i="4"/>
  <c r="V40" i="4"/>
  <c r="U39" i="4"/>
  <c r="V32" i="4"/>
  <c r="P25" i="4"/>
  <c r="U32" i="4"/>
  <c r="J10" i="4" l="1"/>
  <c r="P59" i="5"/>
  <c r="O48" i="7"/>
  <c r="P31" i="5"/>
  <c r="L72" i="5"/>
  <c r="V39" i="4"/>
  <c r="L38" i="5"/>
  <c r="Q57" i="4"/>
  <c r="V57" i="4" s="1"/>
  <c r="L60" i="5"/>
  <c r="L46" i="5"/>
  <c r="Q42" i="4"/>
  <c r="L42" i="5"/>
  <c r="L41" i="5" s="1"/>
  <c r="W27" i="4"/>
  <c r="L27" i="5"/>
  <c r="P27" i="5" s="1"/>
  <c r="L21" i="5"/>
  <c r="L16" i="5"/>
  <c r="P14" i="4"/>
  <c r="M12" i="7"/>
  <c r="T84" i="4"/>
  <c r="W42" i="4"/>
  <c r="U63" i="4"/>
  <c r="O57" i="4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2" i="4"/>
  <c r="I10" i="4" s="1"/>
  <c r="I8" i="4" s="1"/>
  <c r="J14" i="4"/>
  <c r="K14" i="4"/>
  <c r="K12" i="4" s="1"/>
  <c r="K10" i="4" s="1"/>
  <c r="K8" i="4" s="1"/>
  <c r="O10" i="7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U38" i="4"/>
  <c r="M20" i="6"/>
  <c r="M36" i="6"/>
  <c r="V42" i="4"/>
  <c r="V43" i="4"/>
  <c r="V49" i="4"/>
  <c r="O10" i="6"/>
  <c r="O8" i="6" s="1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O8" i="7" l="1"/>
  <c r="Q52" i="4"/>
  <c r="W52" i="4" s="1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U57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V45" i="4"/>
  <c r="U80" i="4"/>
  <c r="V25" i="4"/>
  <c r="W16" i="4"/>
  <c r="V16" i="4"/>
  <c r="G52" i="4"/>
  <c r="V38" i="4"/>
  <c r="W38" i="4"/>
  <c r="G8" i="7"/>
  <c r="M8" i="7" s="1"/>
  <c r="M10" i="7"/>
  <c r="R10" i="4"/>
  <c r="L51" i="5" l="1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 l="1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 l="1"/>
  <c r="K8" i="5"/>
  <c r="J10" i="5"/>
  <c r="O8" i="4"/>
  <c r="U10" i="4"/>
  <c r="Q8" i="4"/>
  <c r="V10" i="4"/>
  <c r="W10" i="4"/>
  <c r="L8" i="5" l="1"/>
  <c r="V8" i="4"/>
  <c r="J8" i="5"/>
  <c r="U8" i="4"/>
  <c r="W8" i="4"/>
  <c r="L49" i="4" l="1"/>
  <c r="M49" i="4" s="1"/>
  <c r="M45" i="6"/>
  <c r="L43" i="6"/>
  <c r="M43" i="6" s="1"/>
  <c r="L47" i="4" l="1"/>
  <c r="L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4" i="4" s="1"/>
  <c r="G12" i="4" s="1"/>
  <c r="G12" i="6"/>
  <c r="M12" i="6" s="1"/>
  <c r="G10" i="4" l="1"/>
  <c r="T36" i="4"/>
  <c r="T14" i="4" l="1"/>
  <c r="G14" i="5"/>
  <c r="P14" i="5" s="1"/>
  <c r="G8" i="4"/>
  <c r="N14" i="5" l="1"/>
  <c r="O14" i="5"/>
  <c r="M55" i="6" l="1"/>
  <c r="G50" i="6"/>
  <c r="M50" i="6" s="1"/>
  <c r="G10" i="6" l="1"/>
  <c r="G8" i="6" s="1"/>
  <c r="M8" i="6" s="1"/>
  <c r="M10" i="6" l="1"/>
  <c r="M43" i="4"/>
  <c r="G42" i="5" s="1"/>
  <c r="P42" i="5" s="1"/>
  <c r="T43" i="4" l="1"/>
  <c r="T42" i="4"/>
  <c r="G41" i="5"/>
  <c r="O42" i="5"/>
  <c r="N42" i="5"/>
  <c r="J12" i="4"/>
  <c r="J8" i="4" l="1"/>
  <c r="N41" i="5"/>
  <c r="O41" i="5"/>
  <c r="M10" i="4" l="1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<sst xmlns="http://schemas.openxmlformats.org/spreadsheetml/2006/main" count="328" uniqueCount="106">
  <si>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</si>
  <si>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</si>
  <si>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</si>
  <si>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</si>
  <si>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</si>
  <si>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</si>
  <si>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</si>
  <si>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</si>
  <si>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</si>
  <si>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</si>
  <si>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</si>
  <si>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</si>
  <si>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</si>
  <si>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</si>
  <si>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</si>
  <si>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</si>
  <si>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</si>
  <si>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</si>
  <si>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</si>
  <si>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</si>
  <si>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</si>
  <si>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</si>
  <si>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</si>
  <si>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</si>
  <si>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</si>
  <si>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</si>
  <si>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</si>
  <si>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</si>
  <si>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</si>
  <si>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</si>
  <si>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</si>
  <si>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</si>
  <si>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</si>
  <si>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</si>
  <si>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</si>
  <si>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</si>
  <si>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</si>
  <si>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</si>
  <si>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</si>
  <si>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</si>
  <si>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</si>
  <si>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</si>
  <si>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</si>
  <si>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</si>
  <si>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</si>
  <si>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</si>
  <si>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</si>
  <si>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</si>
  <si>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</si>
  <si>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</si>
  <si>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</si>
  <si>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</si>
  <si>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</si>
  <si>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</si>
  <si>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</si>
  <si>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</si>
  <si>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</si>
  <si>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</si>
  <si>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</si>
  <si>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</si>
  <si>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</si>
  <si>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</si>
  <si>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</si>
  <si>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</si>
  <si>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</si>
  <si>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</si>
  <si>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</si>
  <si>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</si>
  <si>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</si>
  <si>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</si>
  <si>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</si>
  <si>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</si>
  <si>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</si>
  <si>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</si>
  <si>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</si>
  <si>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</si>
  <si>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</si>
  <si>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</si>
  <si>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</si>
  <si>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</si>
  <si>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</si>
  <si>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</si>
  <si>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</si>
  <si>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</si>
  <si>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</si>
  <si>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</si>
  <si>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</si>
  <si>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</si>
  <si>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</si>
  <si>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</si>
  <si>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</si>
  <si>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</si>
  <si>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</si>
  <si>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</si>
  <si>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</si>
  <si>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</si>
  <si>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</si>
  <si>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</si>
  <si>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</si>
  <si>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</si>
  <si>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</si>
  <si>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</si>
  <si>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</si>
  <si>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</si>
  <si>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</si>
  <si>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EJECUCION ACUMULADA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</si>
</sst>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D1" zoomScaleNormal="100" workbookViewId="0">
      <selection activeCell="R8" sqref="R8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23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3" x14ac:dyDescent="0.2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3" t="s">
        <v>3</v>
      </c>
      <c r="B5" s="313" t="s">
        <v>4</v>
      </c>
      <c r="C5" s="313" t="s">
        <v>5</v>
      </c>
      <c r="D5" s="313" t="s">
        <v>6</v>
      </c>
      <c r="E5" s="313" t="s">
        <v>7</v>
      </c>
      <c r="F5" s="313" t="s">
        <v>8</v>
      </c>
      <c r="G5" s="315" t="s">
        <v>9</v>
      </c>
      <c r="H5" s="192"/>
      <c r="I5" s="320" t="s">
        <v>10</v>
      </c>
      <c r="J5" s="321"/>
      <c r="K5" s="321"/>
      <c r="L5" s="322"/>
      <c r="M5" s="318" t="s">
        <v>13</v>
      </c>
      <c r="N5" s="193"/>
      <c r="O5" s="317" t="s">
        <v>105</v>
      </c>
      <c r="P5" s="317"/>
      <c r="Q5" s="317"/>
      <c r="R5" s="317"/>
      <c r="S5" s="153"/>
      <c r="T5" s="257"/>
      <c r="U5" s="257"/>
      <c r="V5" s="257"/>
    </row>
    <row r="6" spans="1:23" s="154" customFormat="1" ht="24.75" thickBot="1" x14ac:dyDescent="0.25">
      <c r="A6" s="314"/>
      <c r="B6" s="314"/>
      <c r="C6" s="314"/>
      <c r="D6" s="314"/>
      <c r="E6" s="314"/>
      <c r="F6" s="314"/>
      <c r="G6" s="316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19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 t="s">
        <v>93</v>
      </c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16225021867</v>
      </c>
      <c r="H8" s="200"/>
      <c r="I8" s="200">
        <f>+I10+I76</f>
        <v>185795060</v>
      </c>
      <c r="J8" s="200">
        <f>+J10+J76</f>
        <v>185795060</v>
      </c>
      <c r="K8" s="200">
        <f>+K10+K76</f>
        <v>1924080486</v>
      </c>
      <c r="L8" s="200">
        <f>+L10+L76</f>
        <v>0</v>
      </c>
      <c r="M8" s="205">
        <f>+G8-I8+J8-L8-K8</f>
        <v>14300941381</v>
      </c>
      <c r="N8" s="202"/>
      <c r="O8" s="200">
        <f>+O10+O76</f>
        <v>11714387939</v>
      </c>
      <c r="P8" s="200">
        <f>+P10+P76</f>
        <v>11474130960</v>
      </c>
      <c r="Q8" s="200">
        <f>+Q10+Q76</f>
        <v>9941111469</v>
      </c>
      <c r="R8" s="200">
        <f>+R10+R76</f>
        <v>8666974711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3476070176</v>
      </c>
      <c r="H10" s="200"/>
      <c r="I10" s="200">
        <f>+I12+I50+I71</f>
        <v>185795060</v>
      </c>
      <c r="J10" s="200">
        <f>+J12+J50+J71</f>
        <v>185795060</v>
      </c>
      <c r="K10" s="200">
        <f>+K12+K50+K71</f>
        <v>824080486</v>
      </c>
      <c r="L10" s="200">
        <f>+L12+L50+L71</f>
        <v>0</v>
      </c>
      <c r="M10" s="205">
        <f>+G10-I10+J10-L10-K10</f>
        <v>2651989690</v>
      </c>
      <c r="N10" s="202"/>
      <c r="O10" s="202">
        <f>+O12+O50+O71</f>
        <v>249783266</v>
      </c>
      <c r="P10" s="202">
        <f>+P12+P50+P71</f>
        <v>249783266</v>
      </c>
      <c r="Q10" s="202">
        <f>+Q12+Q50+Q71</f>
        <v>173307873</v>
      </c>
      <c r="R10" s="202">
        <f>+R12+R50+R71</f>
        <v>163723513</v>
      </c>
      <c r="S10" s="58"/>
      <c r="T10" s="269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2196421840</v>
      </c>
      <c r="H12" s="203"/>
      <c r="I12" s="203">
        <f>+I14+I40+I43</f>
        <v>0</v>
      </c>
      <c r="J12" s="203">
        <f>+J14+J40+J43</f>
        <v>0</v>
      </c>
      <c r="K12" s="203">
        <f>+K14+K40+K43</f>
        <v>0</v>
      </c>
      <c r="L12" s="203">
        <f>+L14+L40+L43</f>
        <v>0</v>
      </c>
      <c r="M12" s="205">
        <f>+G12-I12+J12-L12-K12</f>
        <v>2196421840</v>
      </c>
      <c r="N12" s="205"/>
      <c r="O12" s="202">
        <f>+O14+O40+O43</f>
        <v>0</v>
      </c>
      <c r="P12" s="202">
        <f>+P14+P40+P43</f>
        <v>0</v>
      </c>
      <c r="Q12" s="202">
        <f>+Q14+Q40+Q43</f>
        <v>0</v>
      </c>
      <c r="R12" s="202">
        <f>+R14+R40+R43</f>
        <v>0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2196421840</v>
      </c>
      <c r="H14" s="203"/>
      <c r="I14" s="203">
        <f>+I16+I20+I24+I36</f>
        <v>0</v>
      </c>
      <c r="J14" s="203">
        <f>+J16+J20+J24+J36</f>
        <v>0</v>
      </c>
      <c r="K14" s="203">
        <f>+K16+K20+K24+K36</f>
        <v>0</v>
      </c>
      <c r="L14" s="203">
        <f>+L16+L20+L24+L36</f>
        <v>0</v>
      </c>
      <c r="M14" s="205">
        <f>+G14-I14+J14-L14-K14</f>
        <v>2196421840</v>
      </c>
      <c r="N14" s="204"/>
      <c r="O14" s="202">
        <f>+O16+O20+O24+O36</f>
        <v>0</v>
      </c>
      <c r="P14" s="202">
        <f>+P16+P20+P24+P36</f>
        <v>0</v>
      </c>
      <c r="Q14" s="202">
        <f>+Q16+Q20+Q24+Q36</f>
        <v>0</v>
      </c>
      <c r="R14" s="202">
        <f>+R16+R20+R24+R36</f>
        <v>0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0</v>
      </c>
      <c r="K16" s="203">
        <f>+K17+K18</f>
        <v>0</v>
      </c>
      <c r="L16" s="203">
        <f>+L17+L18</f>
        <v>0</v>
      </c>
      <c r="M16" s="205">
        <f>+G16-I16+J16-L16+K16</f>
        <v>0</v>
      </c>
      <c r="N16" s="204"/>
      <c r="O16" s="202">
        <f>SUM(O17:O18)</f>
        <v>0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6"/>
      <c r="K17" s="206"/>
      <c r="L17" s="206"/>
      <c r="M17" s="206">
        <f>+G17-I17+J17-L17+K17</f>
        <v>0</v>
      </c>
      <c r="N17" s="206"/>
      <c r="O17" s="250"/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0</v>
      </c>
      <c r="K20" s="203">
        <f>+K21+K22</f>
        <v>0</v>
      </c>
      <c r="L20" s="203">
        <f>+L21+L22</f>
        <v>0</v>
      </c>
      <c r="M20" s="205">
        <f>+G20-I20+J20-L20+K20</f>
        <v>0</v>
      </c>
      <c r="N20" s="204"/>
      <c r="O20" s="202">
        <f>SUM(O21:O22)</f>
        <v>0</v>
      </c>
      <c r="P20" s="202">
        <f>SUM(P21:P22)</f>
        <v>0</v>
      </c>
      <c r="Q20" s="202">
        <f>SUM(Q21:Q22)</f>
        <v>0</v>
      </c>
      <c r="R20" s="202">
        <f>SUM(R21:R22)</f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6"/>
      <c r="K22" s="206"/>
      <c r="L22" s="206"/>
      <c r="M22" s="206">
        <f>+G22-I22+J22-L22+K22</f>
        <v>0</v>
      </c>
      <c r="N22" s="206"/>
      <c r="O22" s="208"/>
      <c r="P22" s="208"/>
      <c r="Q22" s="208"/>
      <c r="R22" s="208"/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0</v>
      </c>
      <c r="K24" s="203">
        <f>SUM(K25:K32)</f>
        <v>0</v>
      </c>
      <c r="L24" s="203">
        <f>SUM(L25:L32)</f>
        <v>0</v>
      </c>
      <c r="M24" s="205">
        <f>+G24-I24+J24-L24+K24</f>
        <v>0</v>
      </c>
      <c r="N24" s="204"/>
      <c r="O24" s="202">
        <f>SUM(O25:O32)</f>
        <v>0</v>
      </c>
      <c r="P24" s="202">
        <f>SUM(P25:P32)</f>
        <v>0</v>
      </c>
      <c r="Q24" s="202">
        <f>SUM(Q25:Q32)</f>
        <v>0</v>
      </c>
      <c r="R24" s="202">
        <f>SUM(R25:R32)</f>
        <v>0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33">
        <v>0</v>
      </c>
      <c r="H25" s="208"/>
      <c r="I25" s="206"/>
      <c r="J25" s="206"/>
      <c r="K25" s="206"/>
      <c r="L25" s="206"/>
      <c r="M25" s="206">
        <f t="shared" ref="M25:M32" si="0">+G25-I25+J25-L25+K25</f>
        <v>0</v>
      </c>
      <c r="N25" s="206"/>
      <c r="O25" s="208"/>
      <c r="P25" s="208"/>
      <c r="Q25" s="208"/>
      <c r="R25" s="208"/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33">
        <v>0</v>
      </c>
      <c r="H26" s="208"/>
      <c r="I26" s="206"/>
      <c r="J26" s="206"/>
      <c r="K26" s="206"/>
      <c r="L26" s="206"/>
      <c r="M26" s="206">
        <f t="shared" si="0"/>
        <v>0</v>
      </c>
      <c r="N26" s="206"/>
      <c r="O26" s="208"/>
      <c r="P26" s="208"/>
      <c r="Q26" s="208"/>
      <c r="R26" s="208"/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33">
        <v>0</v>
      </c>
      <c r="H27" s="208"/>
      <c r="I27" s="206"/>
      <c r="J27" s="206"/>
      <c r="K27" s="206"/>
      <c r="L27" s="206"/>
      <c r="M27" s="206">
        <f t="shared" si="0"/>
        <v>0</v>
      </c>
      <c r="N27" s="206"/>
      <c r="O27" s="208"/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33">
        <v>0</v>
      </c>
      <c r="H28" s="208"/>
      <c r="I28" s="206"/>
      <c r="J28" s="206"/>
      <c r="K28" s="206"/>
      <c r="L28" s="206"/>
      <c r="M28" s="206">
        <f t="shared" si="0"/>
        <v>0</v>
      </c>
      <c r="N28" s="206"/>
      <c r="O28" s="208"/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6">
        <v>0</v>
      </c>
      <c r="H29" s="208"/>
      <c r="I29" s="206"/>
      <c r="J29" s="206"/>
      <c r="K29" s="206"/>
      <c r="L29" s="206"/>
      <c r="M29" s="206">
        <f t="shared" si="0"/>
        <v>0</v>
      </c>
      <c r="N29" s="206"/>
      <c r="O29" s="208"/>
      <c r="P29" s="208"/>
      <c r="Q29" s="208"/>
      <c r="R29" s="208"/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33">
        <v>0</v>
      </c>
      <c r="H30" s="208"/>
      <c r="I30" s="206"/>
      <c r="J30" s="206"/>
      <c r="K30" s="206"/>
      <c r="L30" s="206"/>
      <c r="M30" s="206">
        <f t="shared" si="0"/>
        <v>0</v>
      </c>
      <c r="N30" s="206"/>
      <c r="O30" s="208"/>
      <c r="P30" s="208"/>
      <c r="Q30" s="208"/>
      <c r="R30" s="208"/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33">
        <v>0</v>
      </c>
      <c r="H31" s="208"/>
      <c r="I31" s="206"/>
      <c r="J31" s="206"/>
      <c r="K31" s="206"/>
      <c r="L31" s="206"/>
      <c r="M31" s="206">
        <f t="shared" si="0"/>
        <v>0</v>
      </c>
      <c r="N31" s="206"/>
      <c r="O31" s="208"/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33">
        <v>0</v>
      </c>
      <c r="H32" s="208"/>
      <c r="I32" s="206"/>
      <c r="J32" s="206"/>
      <c r="K32" s="206"/>
      <c r="L32" s="206"/>
      <c r="M32" s="206">
        <f t="shared" si="0"/>
        <v>0</v>
      </c>
      <c r="N32" s="206"/>
      <c r="O32" s="208"/>
      <c r="P32" s="208"/>
      <c r="Q32" s="208"/>
      <c r="R32" s="208"/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2196421840</v>
      </c>
      <c r="H34" s="203"/>
      <c r="I34" s="232">
        <v>0</v>
      </c>
      <c r="J34" s="232">
        <v>0</v>
      </c>
      <c r="K34" s="232">
        <v>0</v>
      </c>
      <c r="L34" s="232">
        <v>0</v>
      </c>
      <c r="M34" s="232">
        <f>+G34+I34-J34</f>
        <v>2196421840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/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f>SUM(I45:I48)</f>
        <v>0</v>
      </c>
      <c r="J43" s="203">
        <f>SUM(J45:J48)</f>
        <v>0</v>
      </c>
      <c r="K43" s="203">
        <f>SUM(K45:K48)</f>
        <v>0</v>
      </c>
      <c r="L43" s="203">
        <f>SUM(L45:L48)</f>
        <v>0</v>
      </c>
      <c r="M43" s="205">
        <f>+G43-I43+J43-L43+K43</f>
        <v>0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219567850</v>
      </c>
      <c r="H50" s="203"/>
      <c r="I50" s="203">
        <f>+I52+I55</f>
        <v>185795060</v>
      </c>
      <c r="J50" s="203">
        <f>+J52+J55</f>
        <v>174152210</v>
      </c>
      <c r="K50" s="203">
        <f>+K52+K55</f>
        <v>0</v>
      </c>
      <c r="L50" s="203">
        <f>+L52+L55</f>
        <v>0</v>
      </c>
      <c r="M50" s="205">
        <f>+G50-I50+J50-L50+K50</f>
        <v>207925000</v>
      </c>
      <c r="N50" s="204"/>
      <c r="O50" s="202">
        <f>+O52+O55</f>
        <v>205986240</v>
      </c>
      <c r="P50" s="202">
        <f>+P52+P55</f>
        <v>205986240</v>
      </c>
      <c r="Q50" s="202">
        <f>+Q52+Q55</f>
        <v>129510847</v>
      </c>
      <c r="R50" s="202">
        <f>+R52+R55</f>
        <v>119926487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65000000</v>
      </c>
      <c r="H52" s="203"/>
      <c r="I52" s="203">
        <f>+I53</f>
        <v>0</v>
      </c>
      <c r="J52" s="203">
        <f>+J53</f>
        <v>0</v>
      </c>
      <c r="K52" s="203">
        <f>+K53</f>
        <v>0</v>
      </c>
      <c r="L52" s="203">
        <f>+L53</f>
        <v>0</v>
      </c>
      <c r="M52" s="205">
        <f>+G52-I52+J52-L52+K52</f>
        <v>65000000</v>
      </c>
      <c r="N52" s="204"/>
      <c r="O52" s="202">
        <f>+O53</f>
        <v>63061240</v>
      </c>
      <c r="P52" s="202">
        <f>+P53</f>
        <v>63061240</v>
      </c>
      <c r="Q52" s="202">
        <f>+Q53</f>
        <v>63061240</v>
      </c>
      <c r="R52" s="202">
        <f>+R53</f>
        <v>63061240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65000000</v>
      </c>
      <c r="H53" s="208"/>
      <c r="I53" s="155">
        <v>0</v>
      </c>
      <c r="J53" s="206">
        <v>0</v>
      </c>
      <c r="K53" s="206"/>
      <c r="L53" s="206"/>
      <c r="M53" s="206">
        <f>+G53-I53+J53-L53+K53</f>
        <v>65000000</v>
      </c>
      <c r="N53" s="206"/>
      <c r="O53" s="208">
        <v>63061240</v>
      </c>
      <c r="P53" s="208">
        <v>63061240</v>
      </c>
      <c r="Q53" s="208">
        <v>63061240</v>
      </c>
      <c r="R53" s="208">
        <v>63061240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154567850</v>
      </c>
      <c r="H55" s="203"/>
      <c r="I55" s="203">
        <f>SUM(I56:I69)</f>
        <v>185795060</v>
      </c>
      <c r="J55" s="203">
        <f>SUM(J56:J69)</f>
        <v>174152210</v>
      </c>
      <c r="K55" s="203">
        <f>SUM(K56:K69)</f>
        <v>0</v>
      </c>
      <c r="L55" s="203">
        <f>SUM(L56:L69)</f>
        <v>0</v>
      </c>
      <c r="M55" s="205">
        <f>+G55-I55+J55-L55+K55</f>
        <v>142925000</v>
      </c>
      <c r="N55" s="204"/>
      <c r="O55" s="202">
        <f>SUM(O56:O69)</f>
        <v>142925000</v>
      </c>
      <c r="P55" s="202">
        <f>SUM(P56:P69)</f>
        <v>142925000</v>
      </c>
      <c r="Q55" s="202">
        <f>SUM(Q56:Q69)</f>
        <v>66449607</v>
      </c>
      <c r="R55" s="202">
        <f>SUM(R56:R69)</f>
        <v>56865247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76</v>
      </c>
      <c r="G56" s="208">
        <v>0</v>
      </c>
      <c r="H56" s="208"/>
      <c r="I56" s="209">
        <v>0</v>
      </c>
      <c r="J56" s="209">
        <v>0</v>
      </c>
      <c r="K56" s="204"/>
      <c r="L56" s="204"/>
      <c r="M56" s="206">
        <f t="shared" ref="M56:M69" si="1">+G56-I56+J56-L56+K56</f>
        <v>0</v>
      </c>
      <c r="N56" s="204"/>
      <c r="O56" s="206">
        <v>0</v>
      </c>
      <c r="P56" s="206"/>
      <c r="Q56" s="206"/>
      <c r="R56" s="206"/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78</v>
      </c>
      <c r="G57" s="208">
        <v>0</v>
      </c>
      <c r="H57" s="208"/>
      <c r="I57" s="209"/>
      <c r="J57" s="209">
        <v>86059753</v>
      </c>
      <c r="K57" s="204"/>
      <c r="L57" s="204"/>
      <c r="M57" s="206">
        <f t="shared" si="1"/>
        <v>86059753</v>
      </c>
      <c r="N57" s="204"/>
      <c r="O57" s="208">
        <v>86059753</v>
      </c>
      <c r="P57" s="208">
        <v>86059753</v>
      </c>
      <c r="Q57" s="208">
        <v>9584360</v>
      </c>
      <c r="R57" s="208">
        <v>0</v>
      </c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>
        <v>0</v>
      </c>
      <c r="J58" s="209">
        <v>0</v>
      </c>
      <c r="K58" s="204"/>
      <c r="L58" s="204"/>
      <c r="M58" s="206">
        <f t="shared" si="1"/>
        <v>0</v>
      </c>
      <c r="N58" s="204"/>
      <c r="O58" s="206"/>
      <c r="P58" s="206"/>
      <c r="Q58" s="206"/>
      <c r="R58" s="206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0</v>
      </c>
      <c r="H59" s="208"/>
      <c r="I59" s="209">
        <v>0</v>
      </c>
      <c r="J59" s="209">
        <v>0</v>
      </c>
      <c r="K59" s="204"/>
      <c r="L59" s="204"/>
      <c r="M59" s="206">
        <f t="shared" si="1"/>
        <v>0</v>
      </c>
      <c r="N59" s="204"/>
      <c r="O59" s="261"/>
      <c r="P59" s="261"/>
      <c r="Q59" s="261"/>
      <c r="R59" s="261"/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1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1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1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>
        <v>31227210</v>
      </c>
      <c r="J63" s="209">
        <v>88092457</v>
      </c>
      <c r="K63" s="204"/>
      <c r="L63" s="204"/>
      <c r="M63" s="206">
        <f t="shared" si="1"/>
        <v>56865247</v>
      </c>
      <c r="N63" s="204"/>
      <c r="O63" s="208">
        <v>56865247</v>
      </c>
      <c r="P63" s="208">
        <v>56865247</v>
      </c>
      <c r="Q63" s="208">
        <v>56865247</v>
      </c>
      <c r="R63" s="208">
        <v>56865247</v>
      </c>
      <c r="U63" s="309"/>
      <c r="V63" s="310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>
        <v>0</v>
      </c>
      <c r="J64" s="209">
        <v>0</v>
      </c>
      <c r="K64" s="204"/>
      <c r="L64" s="204"/>
      <c r="M64" s="206">
        <f t="shared" si="1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0</v>
      </c>
      <c r="H65" s="208"/>
      <c r="I65" s="204"/>
      <c r="J65" s="204"/>
      <c r="K65" s="204"/>
      <c r="L65" s="204"/>
      <c r="M65" s="206">
        <f t="shared" si="1"/>
        <v>0</v>
      </c>
      <c r="N65" s="204"/>
      <c r="O65" s="208"/>
      <c r="P65" s="208"/>
      <c r="Q65" s="208"/>
      <c r="R65" s="208"/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1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1"/>
        <v>0</v>
      </c>
      <c r="N67" s="204"/>
      <c r="O67" s="265"/>
      <c r="P67" s="265"/>
      <c r="Q67" s="265"/>
      <c r="R67" s="265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1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154567850</v>
      </c>
      <c r="H69" s="208"/>
      <c r="I69" s="77">
        <v>154567850</v>
      </c>
      <c r="J69" s="204">
        <v>0</v>
      </c>
      <c r="K69" s="206">
        <v>0</v>
      </c>
      <c r="L69" s="206"/>
      <c r="M69" s="206">
        <f t="shared" si="1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1060080486</v>
      </c>
      <c r="H71" s="208"/>
      <c r="I71" s="210">
        <f>+I72+I73</f>
        <v>0</v>
      </c>
      <c r="J71" s="210">
        <f>+J72+J73</f>
        <v>11642850</v>
      </c>
      <c r="K71" s="210">
        <f>+K72+K73+K74</f>
        <v>824080486</v>
      </c>
      <c r="L71" s="210">
        <f>+L72+L73</f>
        <v>0</v>
      </c>
      <c r="M71" s="205">
        <f>+G71-I71+J71-L71-K71</f>
        <v>247642850</v>
      </c>
      <c r="N71" s="208"/>
      <c r="O71" s="210">
        <f>+O72+O73</f>
        <v>43797026</v>
      </c>
      <c r="P71" s="210">
        <f>+P72+P73</f>
        <v>43797026</v>
      </c>
      <c r="Q71" s="210">
        <f>+Q72+Q73</f>
        <v>43797026</v>
      </c>
      <c r="R71" s="210">
        <f>+R72+R73</f>
        <v>43797026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27000000</v>
      </c>
      <c r="H72" s="208"/>
      <c r="I72" s="208"/>
      <c r="J72" s="208">
        <v>11642850</v>
      </c>
      <c r="K72" s="208"/>
      <c r="L72" s="208"/>
      <c r="M72" s="206">
        <f>+G72-I72+J72-L72+K72</f>
        <v>38642850</v>
      </c>
      <c r="N72" s="208"/>
      <c r="O72" s="208">
        <v>38642850</v>
      </c>
      <c r="P72" s="208">
        <v>38642850</v>
      </c>
      <c r="Q72" s="208">
        <v>38642850</v>
      </c>
      <c r="R72" s="208">
        <v>38642850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209000000</v>
      </c>
      <c r="H73" s="208"/>
      <c r="I73" s="208"/>
      <c r="J73" s="208"/>
      <c r="K73" s="208"/>
      <c r="L73" s="208"/>
      <c r="M73" s="206">
        <f>+G73-I73+J73-L73+K73</f>
        <v>209000000</v>
      </c>
      <c r="N73" s="208"/>
      <c r="O73" s="208">
        <v>5154176</v>
      </c>
      <c r="P73" s="208">
        <v>5154176</v>
      </c>
      <c r="Q73" s="208">
        <v>5154176</v>
      </c>
      <c r="R73" s="208">
        <v>5154176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824080486</v>
      </c>
      <c r="H74" s="208"/>
      <c r="I74" s="208"/>
      <c r="J74" s="208"/>
      <c r="K74" s="208">
        <v>824080486</v>
      </c>
      <c r="L74" s="208"/>
      <c r="M74" s="206">
        <f>+G74-I74+J74-L74-K74</f>
        <v>0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12748951691</v>
      </c>
      <c r="H76" s="208"/>
      <c r="I76" s="203">
        <f>SUM(I78:I80)</f>
        <v>0</v>
      </c>
      <c r="J76" s="203">
        <f>SUM(J78:J80)</f>
        <v>0</v>
      </c>
      <c r="K76" s="203">
        <f>SUM(K78:K84)</f>
        <v>1100000000</v>
      </c>
      <c r="L76" s="203">
        <f>SUM(L78:L80)</f>
        <v>0</v>
      </c>
      <c r="M76" s="203">
        <f>+G76-I76+J76+L76-K76</f>
        <v>11648951691</v>
      </c>
      <c r="N76" s="208"/>
      <c r="O76" s="202">
        <f>SUM(O78:O84)</f>
        <v>11464604673</v>
      </c>
      <c r="P76" s="202">
        <f t="shared" ref="P76:R76" si="2">SUM(P78:P84)</f>
        <v>11224347694</v>
      </c>
      <c r="Q76" s="202">
        <f t="shared" si="2"/>
        <v>9767803596</v>
      </c>
      <c r="R76" s="202">
        <f t="shared" si="2"/>
        <v>8503251198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6">
        <v>1304</v>
      </c>
      <c r="B78" s="276">
        <v>1000</v>
      </c>
      <c r="C78" s="276">
        <v>1</v>
      </c>
      <c r="D78" s="208"/>
      <c r="E78" s="208">
        <v>20</v>
      </c>
      <c r="F78" s="213" t="s">
        <v>85</v>
      </c>
      <c r="G78" s="208">
        <v>4611955613</v>
      </c>
      <c r="H78" s="208"/>
      <c r="I78" s="208">
        <v>0</v>
      </c>
      <c r="J78" s="208"/>
      <c r="K78" s="208">
        <v>700000000</v>
      </c>
      <c r="L78" s="208">
        <v>0</v>
      </c>
      <c r="M78" s="206">
        <f>+G78-I78+J78+L78-K78</f>
        <v>3911955613</v>
      </c>
      <c r="N78" s="208"/>
      <c r="O78" s="96">
        <v>3884772082</v>
      </c>
      <c r="P78" s="96">
        <v>3816925674</v>
      </c>
      <c r="Q78" s="96">
        <v>3784304939</v>
      </c>
      <c r="R78" s="96">
        <v>3576378006</v>
      </c>
    </row>
    <row r="79" spans="1:22" ht="36" customHeight="1" x14ac:dyDescent="0.2">
      <c r="A79" s="276">
        <v>1304</v>
      </c>
      <c r="B79" s="276">
        <v>1000</v>
      </c>
      <c r="C79" s="276" t="s">
        <v>99</v>
      </c>
      <c r="D79" s="208"/>
      <c r="E79" s="208">
        <v>20</v>
      </c>
      <c r="F79" s="213" t="s">
        <v>90</v>
      </c>
      <c r="G79" s="208">
        <v>1430575857</v>
      </c>
      <c r="H79" s="208"/>
      <c r="I79" s="208"/>
      <c r="J79" s="208"/>
      <c r="K79" s="208"/>
      <c r="L79" s="208">
        <v>0</v>
      </c>
      <c r="M79" s="206">
        <f>+G79-I79+J79+L79-K79</f>
        <v>1430575857</v>
      </c>
      <c r="N79" s="208"/>
      <c r="O79" s="96">
        <v>1369489114</v>
      </c>
      <c r="P79" s="96">
        <v>1297134922</v>
      </c>
      <c r="Q79" s="96">
        <v>1255397823</v>
      </c>
      <c r="R79" s="96">
        <v>1213988823</v>
      </c>
    </row>
    <row r="80" spans="1:22" ht="44.25" customHeight="1" x14ac:dyDescent="0.2">
      <c r="A80" s="276">
        <v>1304</v>
      </c>
      <c r="B80" s="276">
        <v>1000</v>
      </c>
      <c r="C80" s="276" t="s">
        <v>100</v>
      </c>
      <c r="D80" s="208"/>
      <c r="E80" s="208">
        <v>20</v>
      </c>
      <c r="F80" s="213" t="s">
        <v>89</v>
      </c>
      <c r="G80" s="208">
        <v>1273080000</v>
      </c>
      <c r="H80" s="208"/>
      <c r="I80" s="208">
        <v>0</v>
      </c>
      <c r="J80" s="208"/>
      <c r="K80" s="208">
        <v>400000000</v>
      </c>
      <c r="L80" s="208">
        <v>0</v>
      </c>
      <c r="M80" s="206">
        <f>+G80-I80+J80+L80-K80</f>
        <v>873080000</v>
      </c>
      <c r="N80" s="208"/>
      <c r="O80" s="96">
        <v>814906400</v>
      </c>
      <c r="P80" s="96">
        <v>812008515</v>
      </c>
      <c r="Q80" s="96">
        <v>630395049</v>
      </c>
      <c r="R80" s="96">
        <v>372705989</v>
      </c>
    </row>
    <row r="81" spans="1:18" ht="44.25" customHeight="1" x14ac:dyDescent="0.2">
      <c r="A81" s="276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142188954</v>
      </c>
      <c r="H81" s="208"/>
      <c r="I81" s="208"/>
      <c r="J81" s="208"/>
      <c r="K81" s="208">
        <v>0</v>
      </c>
      <c r="L81" s="208"/>
      <c r="M81" s="206">
        <f>+G81-I81+J81+L81-K81</f>
        <v>142188954</v>
      </c>
      <c r="N81" s="271"/>
      <c r="O81" s="96">
        <v>114183507</v>
      </c>
      <c r="P81" s="96">
        <v>103328081</v>
      </c>
      <c r="Q81" s="96">
        <v>103328081</v>
      </c>
      <c r="R81" s="96">
        <v>102605683</v>
      </c>
    </row>
    <row r="82" spans="1:18" ht="48.75" customHeight="1" x14ac:dyDescent="0.2">
      <c r="A82" s="276">
        <v>1399</v>
      </c>
      <c r="B82" s="212">
        <v>1000</v>
      </c>
      <c r="C82" s="208">
        <v>2</v>
      </c>
      <c r="D82" s="208"/>
      <c r="E82" s="208">
        <v>20</v>
      </c>
      <c r="F82" s="272" t="s">
        <v>88</v>
      </c>
      <c r="G82" s="208">
        <v>2646000000</v>
      </c>
      <c r="H82" s="208"/>
      <c r="I82" s="208"/>
      <c r="J82" s="208"/>
      <c r="K82" s="208">
        <v>0</v>
      </c>
      <c r="L82" s="208"/>
      <c r="M82" s="206">
        <f>+G82-I82+J82-L82+K82</f>
        <v>2646000000</v>
      </c>
      <c r="N82" s="271"/>
      <c r="O82" s="96">
        <v>2638293781</v>
      </c>
      <c r="P82" s="96">
        <v>2633248447</v>
      </c>
      <c r="Q82" s="96">
        <v>1632183935</v>
      </c>
      <c r="R82" s="96">
        <v>1587109377</v>
      </c>
    </row>
    <row r="83" spans="1:18" ht="39" customHeight="1" thickBot="1" x14ac:dyDescent="0.25">
      <c r="A83" s="276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2645151267</v>
      </c>
      <c r="H83" s="208"/>
      <c r="I83" s="208"/>
      <c r="J83" s="208"/>
      <c r="K83" s="208">
        <v>0</v>
      </c>
      <c r="L83" s="208"/>
      <c r="M83" s="206">
        <f>+G83-I83+J83+L83-K83</f>
        <v>2645151267</v>
      </c>
      <c r="N83" s="208"/>
      <c r="O83" s="96">
        <v>2642959789</v>
      </c>
      <c r="P83" s="96">
        <v>2561702055</v>
      </c>
      <c r="Q83" s="96">
        <v>2362193769</v>
      </c>
      <c r="R83" s="96">
        <v>1650463320</v>
      </c>
    </row>
    <row r="84" spans="1:18" ht="6.75" hidden="1" customHeight="1" thickBot="1" x14ac:dyDescent="0.25">
      <c r="A84" s="276"/>
      <c r="B84" s="212"/>
      <c r="C84" s="208"/>
      <c r="D84" s="208"/>
      <c r="E84" s="208"/>
      <c r="F84" s="272"/>
      <c r="G84" s="208"/>
      <c r="H84" s="208"/>
      <c r="I84" s="208"/>
      <c r="J84" s="208"/>
      <c r="K84" s="208"/>
      <c r="L84" s="208"/>
      <c r="M84" s="206"/>
      <c r="N84" s="271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C1" zoomScaleNormal="100" workbookViewId="0">
      <selection activeCell="F33" sqref="F33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3.710937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5" x14ac:dyDescent="0.2">
      <c r="A3" s="312" t="s">
        <v>64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3" t="s">
        <v>3</v>
      </c>
      <c r="B5" s="313" t="s">
        <v>4</v>
      </c>
      <c r="C5" s="313" t="s">
        <v>5</v>
      </c>
      <c r="D5" s="313" t="s">
        <v>6</v>
      </c>
      <c r="E5" s="313" t="s">
        <v>7</v>
      </c>
      <c r="F5" s="323" t="s">
        <v>8</v>
      </c>
      <c r="G5" s="318" t="s">
        <v>9</v>
      </c>
      <c r="H5" s="192"/>
      <c r="I5" s="320" t="s">
        <v>10</v>
      </c>
      <c r="J5" s="321"/>
      <c r="K5" s="321"/>
      <c r="L5" s="322"/>
      <c r="M5" s="318" t="s">
        <v>13</v>
      </c>
      <c r="N5" s="193"/>
      <c r="O5" s="318" t="str">
        <f>+'REC20'!O5:R5</f>
        <v>EJECUCION ACUMULADA DICIEMBRE  DE 2017</v>
      </c>
      <c r="P5" s="318"/>
      <c r="Q5" s="318"/>
      <c r="R5" s="318"/>
      <c r="S5" s="153"/>
      <c r="T5" s="153"/>
      <c r="U5" s="58"/>
      <c r="V5" s="153"/>
    </row>
    <row r="6" spans="1:25" s="154" customFormat="1" ht="24.75" thickBot="1" x14ac:dyDescent="0.25">
      <c r="A6" s="314"/>
      <c r="B6" s="314"/>
      <c r="C6" s="314"/>
      <c r="D6" s="314"/>
      <c r="E6" s="314"/>
      <c r="F6" s="324"/>
      <c r="G6" s="319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19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10531445765</v>
      </c>
      <c r="H8" s="200"/>
      <c r="I8" s="229">
        <f>+I10+I48</f>
        <v>624297118</v>
      </c>
      <c r="J8" s="229">
        <f>+J10+J48</f>
        <v>624297118</v>
      </c>
      <c r="K8" s="229">
        <f>+K10+K48</f>
        <v>0</v>
      </c>
      <c r="L8" s="229">
        <f>+L10+L48</f>
        <v>0</v>
      </c>
      <c r="M8" s="229">
        <f>+G8+I8-J8</f>
        <v>10531445765</v>
      </c>
      <c r="N8" s="202"/>
      <c r="O8" s="202">
        <f>+O10+O48</f>
        <v>7986584022</v>
      </c>
      <c r="P8" s="202">
        <f>+P10+P48</f>
        <v>7933908125</v>
      </c>
      <c r="Q8" s="202">
        <f>+Q10+Q48</f>
        <v>7830714706</v>
      </c>
      <c r="R8" s="202">
        <f>+R10+R48</f>
        <v>7772765135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8789566615</v>
      </c>
      <c r="H10" s="203"/>
      <c r="I10" s="232">
        <f>+I12+I39+I42</f>
        <v>441132461</v>
      </c>
      <c r="J10" s="232">
        <f>+J12+J39+J42</f>
        <v>441132461</v>
      </c>
      <c r="K10" s="232">
        <f>+K12+K39+K42</f>
        <v>0</v>
      </c>
      <c r="L10" s="232">
        <f>+L12+L39+L42</f>
        <v>0</v>
      </c>
      <c r="M10" s="229">
        <f>+G10+I10-J10</f>
        <v>8789566615</v>
      </c>
      <c r="N10" s="205"/>
      <c r="O10" s="204">
        <f>+O12+O39+O42</f>
        <v>6282124956</v>
      </c>
      <c r="P10" s="204">
        <f>+P12+P39+P42</f>
        <v>6245707729</v>
      </c>
      <c r="Q10" s="204">
        <f>+Q12+Q39+Q42</f>
        <v>6245707729</v>
      </c>
      <c r="R10" s="204">
        <f>+R12+R39+R42</f>
        <v>6222763362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7086666380</v>
      </c>
      <c r="H12" s="203"/>
      <c r="I12" s="232">
        <f>+I14+I19+I23+I35+I39+I33</f>
        <v>441132461</v>
      </c>
      <c r="J12" s="232">
        <f>+J14+J19+J23+J35</f>
        <v>349832461</v>
      </c>
      <c r="K12" s="232">
        <f>+K14+K19+K23++K35+K39+K42</f>
        <v>0</v>
      </c>
      <c r="L12" s="232">
        <f>+L14+L19+L23++L35+L39+L42</f>
        <v>0</v>
      </c>
      <c r="M12" s="232">
        <f>+G12+I12-J12</f>
        <v>7177966380</v>
      </c>
      <c r="N12" s="204"/>
      <c r="O12" s="204">
        <f>+O14+O19+O23++O35</f>
        <v>4544340611</v>
      </c>
      <c r="P12" s="204">
        <f>+P14+P19+P23++P35</f>
        <v>4510045551</v>
      </c>
      <c r="Q12" s="204">
        <f>+Q14+Q19+Q23++Q35</f>
        <v>4510045551</v>
      </c>
      <c r="R12" s="204">
        <f>+R14+R19+R23++R35</f>
        <v>4510045551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3347521992</v>
      </c>
      <c r="H14" s="203"/>
      <c r="I14" s="232">
        <f>SUM(I15:I16)</f>
        <v>64257461</v>
      </c>
      <c r="J14" s="232">
        <f>SUM(J15:J16)</f>
        <v>223650000</v>
      </c>
      <c r="K14" s="232">
        <f>SUM(K15:K16)</f>
        <v>0</v>
      </c>
      <c r="L14" s="232">
        <f>SUM(L15:L16)</f>
        <v>0</v>
      </c>
      <c r="M14" s="232">
        <f>+G14-I14+J14</f>
        <v>3506914531</v>
      </c>
      <c r="N14" s="204"/>
      <c r="O14" s="204">
        <f>SUM(O15:O17)</f>
        <v>3252367592</v>
      </c>
      <c r="P14" s="204">
        <f>SUM(P15:P17)</f>
        <v>3239681042</v>
      </c>
      <c r="Q14" s="204">
        <f t="shared" ref="Q14:R14" si="0">SUM(Q15:Q17)</f>
        <v>3239681042</v>
      </c>
      <c r="R14" s="204">
        <f t="shared" si="0"/>
        <v>3239681042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3109932666</v>
      </c>
      <c r="H15" s="208"/>
      <c r="I15" s="234">
        <v>64257461</v>
      </c>
      <c r="J15" s="234">
        <v>219300000</v>
      </c>
      <c r="K15" s="206"/>
      <c r="L15" s="206"/>
      <c r="M15" s="233">
        <f>+G15-I15+J15</f>
        <v>3264975205</v>
      </c>
      <c r="N15" s="206"/>
      <c r="O15" s="206">
        <v>3042946132</v>
      </c>
      <c r="P15" s="206">
        <v>3036402744</v>
      </c>
      <c r="Q15" s="206">
        <v>3036402744</v>
      </c>
      <c r="R15" s="206">
        <v>3036402744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197589326</v>
      </c>
      <c r="H16" s="208"/>
      <c r="I16" s="206">
        <v>0</v>
      </c>
      <c r="J16" s="206">
        <v>4350000</v>
      </c>
      <c r="K16" s="206"/>
      <c r="L16" s="206"/>
      <c r="M16" s="233">
        <f>+G16-I16+J16</f>
        <v>201939326</v>
      </c>
      <c r="N16" s="206"/>
      <c r="O16" s="234">
        <v>181421460</v>
      </c>
      <c r="P16" s="234">
        <v>180643581</v>
      </c>
      <c r="Q16" s="234">
        <v>180643581</v>
      </c>
      <c r="R16" s="234">
        <v>180643581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/>
      <c r="K17" s="206"/>
      <c r="L17" s="206"/>
      <c r="M17" s="233">
        <f>+G17-I17+J17</f>
        <v>40000000</v>
      </c>
      <c r="N17" s="206"/>
      <c r="O17" s="234">
        <v>28000000</v>
      </c>
      <c r="P17" s="234">
        <v>22634717</v>
      </c>
      <c r="Q17" s="234">
        <v>22634717</v>
      </c>
      <c r="R17" s="234">
        <v>22634717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455989144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455989144</v>
      </c>
      <c r="N19" s="204"/>
      <c r="O19" s="204">
        <f>SUM(O20:O21)</f>
        <v>364791315</v>
      </c>
      <c r="P19" s="204">
        <f>SUM(P20:P21)</f>
        <v>352172261</v>
      </c>
      <c r="Q19" s="204">
        <f>SUM(Q20:Q21)</f>
        <v>352172261</v>
      </c>
      <c r="R19" s="204">
        <f>SUM(R20:R21)</f>
        <v>352172261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455989144</v>
      </c>
      <c r="H21" s="208"/>
      <c r="I21" s="206"/>
      <c r="J21" s="206"/>
      <c r="K21" s="206"/>
      <c r="L21" s="206"/>
      <c r="M21" s="233">
        <f t="shared" si="1"/>
        <v>455989144</v>
      </c>
      <c r="N21" s="206"/>
      <c r="O21" s="206">
        <v>364791315</v>
      </c>
      <c r="P21" s="206">
        <v>352172261</v>
      </c>
      <c r="Q21" s="206">
        <v>352172261</v>
      </c>
      <c r="R21" s="206">
        <v>352172261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845577184</v>
      </c>
      <c r="H23" s="203"/>
      <c r="I23" s="232">
        <f>SUM(I24:I31)</f>
        <v>13875000</v>
      </c>
      <c r="J23" s="232">
        <f>SUM(J24:J31)</f>
        <v>52313512</v>
      </c>
      <c r="K23" s="232">
        <f>SUM(K24:K31)</f>
        <v>0</v>
      </c>
      <c r="L23" s="232">
        <f>SUM(L24:L31)</f>
        <v>0</v>
      </c>
      <c r="M23" s="232">
        <f>+G23-I23+J23</f>
        <v>884015696</v>
      </c>
      <c r="N23" s="204"/>
      <c r="O23" s="204">
        <f>SUM(O24:O31)</f>
        <v>838312755</v>
      </c>
      <c r="P23" s="204">
        <f>SUM(P24:P31)</f>
        <v>829333472</v>
      </c>
      <c r="Q23" s="204">
        <f>SUM(Q24:Q31)</f>
        <v>829333472</v>
      </c>
      <c r="R23" s="204">
        <f>SUM(R24:R31)</f>
        <v>829333472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103714692</v>
      </c>
      <c r="H24" s="208"/>
      <c r="I24" s="206">
        <v>0</v>
      </c>
      <c r="J24" s="206">
        <v>1175000</v>
      </c>
      <c r="K24" s="206"/>
      <c r="L24" s="206"/>
      <c r="M24" s="233">
        <f t="shared" ref="M24:M25" si="2">+G24-I24+J24</f>
        <v>104889692</v>
      </c>
      <c r="N24" s="206"/>
      <c r="O24" s="206">
        <v>104746753</v>
      </c>
      <c r="P24" s="206">
        <v>104742842</v>
      </c>
      <c r="Q24" s="206">
        <v>104742842</v>
      </c>
      <c r="R24" s="206">
        <v>104742842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18597345</v>
      </c>
      <c r="H25" s="208"/>
      <c r="I25" s="206"/>
      <c r="J25" s="206">
        <v>2200000</v>
      </c>
      <c r="K25" s="206"/>
      <c r="L25" s="206"/>
      <c r="M25" s="233">
        <f t="shared" si="2"/>
        <v>20797345</v>
      </c>
      <c r="N25" s="206"/>
      <c r="O25" s="206">
        <v>20797345</v>
      </c>
      <c r="P25" s="206">
        <v>20770418</v>
      </c>
      <c r="Q25" s="206">
        <v>20770418</v>
      </c>
      <c r="R25" s="206">
        <v>20770418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8366900</v>
      </c>
      <c r="H26" s="208"/>
      <c r="I26" s="206"/>
      <c r="J26" s="206"/>
      <c r="K26" s="206"/>
      <c r="L26" s="206"/>
      <c r="M26" s="233">
        <f t="shared" ref="M26:M31" si="3">+G26+I26-J26</f>
        <v>8366900</v>
      </c>
      <c r="N26" s="206"/>
      <c r="O26" s="206">
        <v>8366900</v>
      </c>
      <c r="P26" s="206">
        <v>7624306</v>
      </c>
      <c r="Q26" s="206">
        <v>7624306</v>
      </c>
      <c r="R26" s="206">
        <v>7624306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9324000</v>
      </c>
      <c r="H27" s="208"/>
      <c r="I27" s="206"/>
      <c r="J27" s="206"/>
      <c r="K27" s="206"/>
      <c r="L27" s="206"/>
      <c r="M27" s="233">
        <f t="shared" si="3"/>
        <v>9324000</v>
      </c>
      <c r="N27" s="206"/>
      <c r="O27" s="206">
        <v>9324000</v>
      </c>
      <c r="P27" s="206">
        <v>8644974</v>
      </c>
      <c r="Q27" s="206">
        <v>8644974</v>
      </c>
      <c r="R27" s="206">
        <v>8644974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149751910</v>
      </c>
      <c r="H28" s="208"/>
      <c r="I28" s="206"/>
      <c r="J28" s="206"/>
      <c r="K28" s="206"/>
      <c r="L28" s="206"/>
      <c r="M28" s="233">
        <f t="shared" si="3"/>
        <v>149751910</v>
      </c>
      <c r="N28" s="206"/>
      <c r="O28" s="206">
        <v>149751910</v>
      </c>
      <c r="P28" s="206">
        <v>146424160</v>
      </c>
      <c r="Q28" s="206">
        <v>146424160</v>
      </c>
      <c r="R28" s="206">
        <v>146424160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155991573</v>
      </c>
      <c r="H29" s="208"/>
      <c r="I29" s="206">
        <v>0</v>
      </c>
      <c r="J29" s="206">
        <v>10500000</v>
      </c>
      <c r="K29" s="206"/>
      <c r="L29" s="206"/>
      <c r="M29" s="233">
        <f t="shared" ref="M29" si="4">+G29-I29+J29</f>
        <v>166491573</v>
      </c>
      <c r="N29" s="206"/>
      <c r="O29" s="206">
        <v>166491573</v>
      </c>
      <c r="P29" s="206">
        <v>166395167</v>
      </c>
      <c r="Q29" s="206">
        <v>166395167</v>
      </c>
      <c r="R29" s="206">
        <v>166395167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324982450</v>
      </c>
      <c r="H30" s="208"/>
      <c r="I30" s="206">
        <v>13875000</v>
      </c>
      <c r="J30" s="206">
        <v>38438512</v>
      </c>
      <c r="K30" s="206"/>
      <c r="L30" s="206"/>
      <c r="M30" s="233">
        <f t="shared" ref="M30" si="5">+G30-I30+J30</f>
        <v>349545962</v>
      </c>
      <c r="N30" s="206"/>
      <c r="O30" s="206">
        <v>303985960</v>
      </c>
      <c r="P30" s="206">
        <v>303059541</v>
      </c>
      <c r="Q30" s="206">
        <v>303059541</v>
      </c>
      <c r="R30" s="206">
        <v>303059541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74848314</v>
      </c>
      <c r="H31" s="208"/>
      <c r="I31" s="206"/>
      <c r="J31" s="206"/>
      <c r="K31" s="206"/>
      <c r="L31" s="206"/>
      <c r="M31" s="233">
        <f t="shared" si="3"/>
        <v>74848314</v>
      </c>
      <c r="N31" s="206"/>
      <c r="O31" s="206">
        <v>74848314</v>
      </c>
      <c r="P31" s="206">
        <v>71672064</v>
      </c>
      <c r="Q31" s="206">
        <v>71672064</v>
      </c>
      <c r="R31" s="206">
        <v>71672064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2422578060</v>
      </c>
      <c r="H33" s="203"/>
      <c r="I33" s="232">
        <v>363000000</v>
      </c>
      <c r="J33" s="232">
        <v>0</v>
      </c>
      <c r="K33" s="232">
        <v>0</v>
      </c>
      <c r="L33" s="232">
        <v>0</v>
      </c>
      <c r="M33" s="232">
        <f>+G33-I33+J33</f>
        <v>2059578060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73868949</v>
      </c>
      <c r="K35" s="232">
        <f>+K36</f>
        <v>0</v>
      </c>
      <c r="L35" s="232">
        <f>+L36</f>
        <v>0</v>
      </c>
      <c r="M35" s="232">
        <f t="shared" ref="M35" si="6">+G35-I35+J35</f>
        <v>88868949</v>
      </c>
      <c r="N35" s="205"/>
      <c r="O35" s="204">
        <f>+O36+O37</f>
        <v>88868949</v>
      </c>
      <c r="P35" s="204">
        <f>+P36+P37</f>
        <v>88858776</v>
      </c>
      <c r="Q35" s="204">
        <f>+Q36+Q37</f>
        <v>88858776</v>
      </c>
      <c r="R35" s="204">
        <f>+R36+R37</f>
        <v>88858776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>
        <v>3500000</v>
      </c>
      <c r="K36" s="206"/>
      <c r="L36" s="206"/>
      <c r="M36" s="233">
        <f>+G36-I36+J36</f>
        <v>18500000</v>
      </c>
      <c r="N36" s="206"/>
      <c r="O36" s="234">
        <v>18500000</v>
      </c>
      <c r="P36" s="234">
        <v>18489827</v>
      </c>
      <c r="Q36" s="234">
        <v>18489827</v>
      </c>
      <c r="R36" s="234">
        <v>18489827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70368949</v>
      </c>
      <c r="K37" s="206"/>
      <c r="L37" s="206"/>
      <c r="M37" s="233">
        <f>+G37-I37+J37</f>
        <v>70368949</v>
      </c>
      <c r="N37" s="206"/>
      <c r="O37" s="234">
        <v>70368949</v>
      </c>
      <c r="P37" s="234">
        <v>70368949</v>
      </c>
      <c r="Q37" s="234">
        <v>70368949</v>
      </c>
      <c r="R37" s="234">
        <v>70368949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363992500</v>
      </c>
      <c r="H39" s="203"/>
      <c r="I39" s="232">
        <f>+I40</f>
        <v>0</v>
      </c>
      <c r="J39" s="232">
        <f t="shared" ref="J39:M39" si="7">+J40</f>
        <v>0</v>
      </c>
      <c r="K39" s="232">
        <f t="shared" si="7"/>
        <v>0</v>
      </c>
      <c r="L39" s="232">
        <f t="shared" si="7"/>
        <v>0</v>
      </c>
      <c r="M39" s="232">
        <f t="shared" si="7"/>
        <v>363992500</v>
      </c>
      <c r="N39" s="204"/>
      <c r="O39" s="204">
        <f>+O40</f>
        <v>363578867</v>
      </c>
      <c r="P39" s="204">
        <f t="shared" ref="P39:R39" si="8">+P40</f>
        <v>361456700</v>
      </c>
      <c r="Q39" s="204">
        <f t="shared" si="8"/>
        <v>361456700</v>
      </c>
      <c r="R39" s="204">
        <f t="shared" si="8"/>
        <v>338512333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363992500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363992500</v>
      </c>
      <c r="N40" s="206"/>
      <c r="O40" s="234">
        <v>363578867</v>
      </c>
      <c r="P40" s="234">
        <v>361456700</v>
      </c>
      <c r="Q40" s="234">
        <v>361456700</v>
      </c>
      <c r="R40" s="234">
        <v>338512333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1338907735</v>
      </c>
      <c r="H42" s="203"/>
      <c r="I42" s="232">
        <f>SUM(I43:I46)</f>
        <v>0</v>
      </c>
      <c r="J42" s="232">
        <f>SUM(J43:J46)</f>
        <v>91300000</v>
      </c>
      <c r="K42" s="232">
        <f>SUM(K43:K46)</f>
        <v>0</v>
      </c>
      <c r="L42" s="232">
        <f>SUM(L43:L46)</f>
        <v>0</v>
      </c>
      <c r="M42" s="232">
        <f t="shared" ref="M42" si="9">+G42-I42+J42</f>
        <v>1430207735</v>
      </c>
      <c r="N42" s="204"/>
      <c r="O42" s="232">
        <f>SUM(O43:O46)</f>
        <v>1374205478</v>
      </c>
      <c r="P42" s="232">
        <f>SUM(P43:P46)</f>
        <v>1374205478</v>
      </c>
      <c r="Q42" s="232">
        <f>SUM(Q43:Q46)</f>
        <v>1374205478</v>
      </c>
      <c r="R42" s="232">
        <f>SUM(R43:R46)</f>
        <v>1374205478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233">
        <v>572407735</v>
      </c>
      <c r="H43" s="203"/>
      <c r="I43" s="209">
        <v>0</v>
      </c>
      <c r="J43" s="209">
        <f>20000000+20300000</f>
        <v>40300000</v>
      </c>
      <c r="K43" s="204"/>
      <c r="L43" s="204"/>
      <c r="M43" s="233">
        <f t="shared" ref="M43:M45" si="10">+G43-I43+J43</f>
        <v>612707735</v>
      </c>
      <c r="N43" s="204"/>
      <c r="O43" s="209">
        <v>577303484</v>
      </c>
      <c r="P43" s="209">
        <v>577303484</v>
      </c>
      <c r="Q43" s="209">
        <v>577303484</v>
      </c>
      <c r="R43" s="209">
        <v>577303484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586500000</v>
      </c>
      <c r="H44" s="203"/>
      <c r="I44" s="209">
        <v>0</v>
      </c>
      <c r="J44" s="209">
        <v>41000000</v>
      </c>
      <c r="K44" s="204"/>
      <c r="L44" s="204"/>
      <c r="M44" s="233">
        <f t="shared" si="10"/>
        <v>627500000</v>
      </c>
      <c r="N44" s="204"/>
      <c r="O44" s="209">
        <v>612704339</v>
      </c>
      <c r="P44" s="209">
        <v>612704339</v>
      </c>
      <c r="Q44" s="209">
        <v>612704339</v>
      </c>
      <c r="R44" s="209">
        <v>612704339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105000000</v>
      </c>
      <c r="H45" s="208"/>
      <c r="I45" s="202"/>
      <c r="J45" s="306">
        <v>10000000</v>
      </c>
      <c r="K45" s="202"/>
      <c r="L45" s="202"/>
      <c r="M45" s="233">
        <f t="shared" si="10"/>
        <v>115000000</v>
      </c>
      <c r="N45" s="202"/>
      <c r="O45" s="209">
        <v>110505761</v>
      </c>
      <c r="P45" s="209">
        <v>110505761</v>
      </c>
      <c r="Q45" s="209">
        <v>110505761</v>
      </c>
      <c r="R45" s="209">
        <v>110505761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75000000</v>
      </c>
      <c r="H46" s="208"/>
      <c r="I46" s="202"/>
      <c r="J46" s="202"/>
      <c r="K46" s="202"/>
      <c r="L46" s="202"/>
      <c r="M46" s="233">
        <f>+G46+I46-J46</f>
        <v>75000000</v>
      </c>
      <c r="N46" s="202"/>
      <c r="O46" s="209">
        <v>73691894</v>
      </c>
      <c r="P46" s="209">
        <v>73691894</v>
      </c>
      <c r="Q46" s="209">
        <v>73691894</v>
      </c>
      <c r="R46" s="209">
        <v>73691894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1741879150</v>
      </c>
      <c r="H48" s="203"/>
      <c r="I48" s="232">
        <f>+I50+I53</f>
        <v>183164657</v>
      </c>
      <c r="J48" s="232">
        <f>+J50+J53</f>
        <v>183164657</v>
      </c>
      <c r="K48" s="232">
        <f>+K50+K53</f>
        <v>0</v>
      </c>
      <c r="L48" s="232">
        <f>+L50+L53</f>
        <v>0</v>
      </c>
      <c r="M48" s="232">
        <f>+G48-I48+J48</f>
        <v>1741879150</v>
      </c>
      <c r="N48" s="204"/>
      <c r="O48" s="204">
        <f>+O50+O53</f>
        <v>1704459066</v>
      </c>
      <c r="P48" s="204">
        <f>+P50+P53</f>
        <v>1688200396</v>
      </c>
      <c r="Q48" s="204">
        <f>+Q50+Q53</f>
        <v>1585006977</v>
      </c>
      <c r="R48" s="204">
        <f>+R50+R53</f>
        <v>1550001773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>
        <f>+I53+'REC20'!I55</f>
        <v>368959717</v>
      </c>
      <c r="J52" s="209">
        <f>+J53+'REC20'!J55</f>
        <v>357316867</v>
      </c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1741879150</v>
      </c>
      <c r="H53" s="203"/>
      <c r="I53" s="232">
        <f>SUM(I55:I69)</f>
        <v>183164657</v>
      </c>
      <c r="J53" s="232">
        <f>SUM(J55:J67)</f>
        <v>183164657</v>
      </c>
      <c r="K53" s="232">
        <f>SUM(K55:K69)</f>
        <v>0</v>
      </c>
      <c r="L53" s="232">
        <f>SUM(L55:L69)</f>
        <v>0</v>
      </c>
      <c r="M53" s="232">
        <f>+G53-I53+J53</f>
        <v>1741879150</v>
      </c>
      <c r="N53" s="204"/>
      <c r="O53" s="235">
        <f>SUM(O55:O69)</f>
        <v>1704459066</v>
      </c>
      <c r="P53" s="235">
        <f>SUM(P55:P69)</f>
        <v>1688200396</v>
      </c>
      <c r="Q53" s="235">
        <f>SUM(Q55:Q69)</f>
        <v>1585006977</v>
      </c>
      <c r="R53" s="235">
        <f>SUM(R55:R69)</f>
        <v>1550001773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5000000</v>
      </c>
      <c r="H55" s="208"/>
      <c r="I55" s="209">
        <v>5000000</v>
      </c>
      <c r="J55" s="209"/>
      <c r="K55" s="204"/>
      <c r="L55" s="204"/>
      <c r="M55" s="233">
        <f t="shared" ref="M55:M67" si="11">+G55-I55+J55</f>
        <v>0</v>
      </c>
      <c r="N55" s="204"/>
      <c r="O55" s="234"/>
      <c r="P55" s="234"/>
      <c r="Q55" s="234"/>
      <c r="R55" s="234"/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20000000</v>
      </c>
      <c r="H56" s="208"/>
      <c r="I56" s="209">
        <v>0</v>
      </c>
      <c r="J56" s="209">
        <v>43870437</v>
      </c>
      <c r="K56" s="209">
        <v>0</v>
      </c>
      <c r="L56" s="204"/>
      <c r="M56" s="233">
        <f t="shared" si="11"/>
        <v>63870437</v>
      </c>
      <c r="N56" s="204"/>
      <c r="O56" s="234">
        <v>63870437</v>
      </c>
      <c r="P56" s="234">
        <v>63678603</v>
      </c>
      <c r="Q56" s="234">
        <v>10884296</v>
      </c>
      <c r="R56" s="234">
        <v>5087906</v>
      </c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114000000</v>
      </c>
      <c r="H57" s="208"/>
      <c r="I57" s="209">
        <v>7600000</v>
      </c>
      <c r="J57" s="209">
        <v>20204758</v>
      </c>
      <c r="K57" s="204"/>
      <c r="L57" s="204"/>
      <c r="M57" s="233">
        <f t="shared" si="11"/>
        <v>126604758</v>
      </c>
      <c r="N57" s="204"/>
      <c r="O57" s="234">
        <v>121303796</v>
      </c>
      <c r="P57" s="234">
        <v>118694013</v>
      </c>
      <c r="Q57" s="234">
        <v>113616852</v>
      </c>
      <c r="R57" s="234">
        <v>109213431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669879150</v>
      </c>
      <c r="H58" s="208"/>
      <c r="I58" s="209">
        <v>80331027</v>
      </c>
      <c r="J58" s="209">
        <v>55316782</v>
      </c>
      <c r="K58" s="204"/>
      <c r="L58" s="204"/>
      <c r="M58" s="233">
        <f t="shared" si="11"/>
        <v>644864905</v>
      </c>
      <c r="N58" s="204"/>
      <c r="O58" s="234">
        <v>641681930</v>
      </c>
      <c r="P58" s="234">
        <v>636522145</v>
      </c>
      <c r="Q58" s="234">
        <v>602669083</v>
      </c>
      <c r="R58" s="234">
        <v>596829083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105000000</v>
      </c>
      <c r="H59" s="208"/>
      <c r="I59" s="209">
        <v>7300000</v>
      </c>
      <c r="J59" s="209">
        <v>6700000</v>
      </c>
      <c r="K59" s="204"/>
      <c r="L59" s="204"/>
      <c r="M59" s="233">
        <f>+G59-I59+J59</f>
        <v>104400000</v>
      </c>
      <c r="N59" s="234"/>
      <c r="O59" s="234">
        <v>103013470</v>
      </c>
      <c r="P59" s="234">
        <v>102813470</v>
      </c>
      <c r="Q59" s="234">
        <v>94221702</v>
      </c>
      <c r="R59" s="234">
        <v>94221702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18000000</v>
      </c>
      <c r="H60" s="208"/>
      <c r="I60" s="209">
        <v>4378100</v>
      </c>
      <c r="J60" s="209">
        <v>0</v>
      </c>
      <c r="K60" s="204"/>
      <c r="L60" s="204"/>
      <c r="M60" s="233">
        <f t="shared" si="11"/>
        <v>13621900</v>
      </c>
      <c r="N60" s="204"/>
      <c r="O60" s="209">
        <v>13621900</v>
      </c>
      <c r="P60" s="209">
        <v>11257300</v>
      </c>
      <c r="Q60" s="209">
        <v>11257300</v>
      </c>
      <c r="R60" s="209">
        <v>11257300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225000000</v>
      </c>
      <c r="H61" s="208"/>
      <c r="I61" s="209">
        <v>50796390</v>
      </c>
      <c r="J61" s="209"/>
      <c r="K61" s="204"/>
      <c r="L61" s="204"/>
      <c r="M61" s="233">
        <f t="shared" si="11"/>
        <v>174203610</v>
      </c>
      <c r="N61" s="204"/>
      <c r="O61" s="209">
        <v>170363140</v>
      </c>
      <c r="P61" s="209">
        <v>168932881</v>
      </c>
      <c r="Q61" s="209">
        <v>168932881</v>
      </c>
      <c r="R61" s="209">
        <v>168932881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80000000</v>
      </c>
      <c r="H62" s="208"/>
      <c r="I62" s="204"/>
      <c r="J62" s="204"/>
      <c r="K62" s="204"/>
      <c r="L62" s="204"/>
      <c r="M62" s="233">
        <f t="shared" si="11"/>
        <v>80000000</v>
      </c>
      <c r="N62" s="204"/>
      <c r="O62" s="209">
        <v>79946523</v>
      </c>
      <c r="P62" s="209">
        <v>79946523</v>
      </c>
      <c r="Q62" s="209">
        <v>79946523</v>
      </c>
      <c r="R62" s="209">
        <v>79946523</v>
      </c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310000000</v>
      </c>
      <c r="H63" s="208"/>
      <c r="I63" s="209">
        <v>4403000</v>
      </c>
      <c r="J63" s="209">
        <v>55000000</v>
      </c>
      <c r="K63" s="204"/>
      <c r="L63" s="204"/>
      <c r="M63" s="233">
        <f t="shared" si="11"/>
        <v>360597000</v>
      </c>
      <c r="N63" s="204"/>
      <c r="O63" s="234">
        <v>345936060</v>
      </c>
      <c r="P63" s="234">
        <v>345936060</v>
      </c>
      <c r="Q63" s="234">
        <v>344727599</v>
      </c>
      <c r="R63" s="234">
        <v>342082078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18000000</v>
      </c>
      <c r="H64" s="208"/>
      <c r="I64" s="209">
        <v>4426560</v>
      </c>
      <c r="J64" s="209">
        <v>2072680</v>
      </c>
      <c r="K64" s="204"/>
      <c r="L64" s="204"/>
      <c r="M64" s="233">
        <f t="shared" si="11"/>
        <v>15646120</v>
      </c>
      <c r="N64" s="204"/>
      <c r="O64" s="234">
        <v>15646120</v>
      </c>
      <c r="P64" s="234">
        <v>13276445</v>
      </c>
      <c r="Q64" s="234">
        <v>13276445</v>
      </c>
      <c r="R64" s="234">
        <v>13276445</v>
      </c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164000000</v>
      </c>
      <c r="H65" s="208"/>
      <c r="I65" s="209">
        <v>16056900</v>
      </c>
      <c r="J65" s="209">
        <v>0</v>
      </c>
      <c r="K65" s="204"/>
      <c r="L65" s="204"/>
      <c r="M65" s="233">
        <f t="shared" si="11"/>
        <v>147943100</v>
      </c>
      <c r="N65" s="204"/>
      <c r="O65" s="234">
        <v>147942890</v>
      </c>
      <c r="P65" s="234">
        <v>146010156</v>
      </c>
      <c r="Q65" s="234">
        <v>144341496</v>
      </c>
      <c r="R65" s="234">
        <v>128021624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11"/>
        <v>3000000</v>
      </c>
      <c r="N66" s="205"/>
      <c r="O66" s="234">
        <v>272600</v>
      </c>
      <c r="P66" s="234">
        <v>272600</v>
      </c>
      <c r="Q66" s="234">
        <v>272600</v>
      </c>
      <c r="R66" s="234">
        <v>272600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10000000</v>
      </c>
      <c r="H67" s="208"/>
      <c r="I67" s="209">
        <v>2872680</v>
      </c>
      <c r="J67" s="204"/>
      <c r="K67" s="204"/>
      <c r="L67" s="204"/>
      <c r="M67" s="275">
        <f t="shared" si="11"/>
        <v>7127320</v>
      </c>
      <c r="N67" s="205"/>
      <c r="O67" s="234">
        <v>860200</v>
      </c>
      <c r="P67" s="234">
        <v>860200</v>
      </c>
      <c r="Q67" s="234">
        <v>860200</v>
      </c>
      <c r="R67" s="234">
        <v>860200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5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2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B1" workbookViewId="0">
      <selection activeCell="Q23" sqref="Q23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14062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6" customWidth="1"/>
    <col min="26" max="16384" width="11.5703125" style="74"/>
  </cols>
  <sheetData>
    <row r="1" spans="1:25" x14ac:dyDescent="0.2">
      <c r="A1" s="311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spans="1:25" x14ac:dyDescent="0.2">
      <c r="A2" s="311" t="s">
        <v>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</row>
    <row r="3" spans="1:25" x14ac:dyDescent="0.2">
      <c r="A3" s="311" t="s">
        <v>66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3" t="s">
        <v>3</v>
      </c>
      <c r="B5" s="313" t="s">
        <v>4</v>
      </c>
      <c r="C5" s="313" t="s">
        <v>5</v>
      </c>
      <c r="D5" s="313" t="s">
        <v>6</v>
      </c>
      <c r="E5" s="313" t="s">
        <v>7</v>
      </c>
      <c r="F5" s="313" t="s">
        <v>8</v>
      </c>
      <c r="G5" s="325" t="s">
        <v>9</v>
      </c>
      <c r="H5" s="82"/>
      <c r="I5" s="327" t="s">
        <v>10</v>
      </c>
      <c r="J5" s="327"/>
      <c r="K5" s="325" t="s">
        <v>11</v>
      </c>
      <c r="L5" s="325" t="s">
        <v>12</v>
      </c>
      <c r="M5" s="325" t="s">
        <v>13</v>
      </c>
      <c r="N5" s="83"/>
      <c r="O5" s="325" t="str">
        <f>+'REC21'!O5:R5</f>
        <v>EJECUCION ACUMULADA DICIEMBRE  DE 2017</v>
      </c>
      <c r="P5" s="325"/>
      <c r="Q5" s="325"/>
      <c r="R5" s="325"/>
      <c r="S5" s="84"/>
      <c r="T5" s="325" t="s">
        <v>65</v>
      </c>
      <c r="U5" s="325"/>
      <c r="V5" s="325"/>
      <c r="W5" s="325"/>
      <c r="Y5" s="267"/>
    </row>
    <row r="6" spans="1:25" s="85" customFormat="1" ht="24.75" thickBot="1" x14ac:dyDescent="0.25">
      <c r="A6" s="314"/>
      <c r="B6" s="314"/>
      <c r="C6" s="314"/>
      <c r="D6" s="314"/>
      <c r="E6" s="314"/>
      <c r="F6" s="314"/>
      <c r="G6" s="326"/>
      <c r="H6" s="82"/>
      <c r="I6" s="86" t="s">
        <v>14</v>
      </c>
      <c r="J6" s="87" t="s">
        <v>15</v>
      </c>
      <c r="K6" s="326"/>
      <c r="L6" s="326"/>
      <c r="M6" s="326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7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26756467632</v>
      </c>
      <c r="H8" s="200"/>
      <c r="I8" s="200">
        <f>+I10+I80</f>
        <v>810092178</v>
      </c>
      <c r="J8" s="202">
        <f>+J10+J80</f>
        <v>810092178</v>
      </c>
      <c r="K8" s="202">
        <f>+K10+K80</f>
        <v>1924080486</v>
      </c>
      <c r="L8" s="202">
        <f>+L10+L80</f>
        <v>0</v>
      </c>
      <c r="M8" s="200">
        <f>+M10+M80</f>
        <v>24832387146</v>
      </c>
      <c r="N8" s="202"/>
      <c r="O8" s="200">
        <f>+O10+O80</f>
        <v>19700971961</v>
      </c>
      <c r="P8" s="200">
        <f>+P10+P80</f>
        <v>19408039085</v>
      </c>
      <c r="Q8" s="200">
        <f>+Q10+Q80</f>
        <v>17771826175</v>
      </c>
      <c r="R8" s="200">
        <f>+R10+R80</f>
        <v>16439739846</v>
      </c>
      <c r="T8" s="38">
        <f>+M8-O8</f>
        <v>5131415185</v>
      </c>
      <c r="U8" s="38">
        <f>+O8-P8</f>
        <v>292932876</v>
      </c>
      <c r="V8" s="38">
        <f>+P8-Q8</f>
        <v>1636212910</v>
      </c>
      <c r="W8" s="38">
        <f>+Q8-R8</f>
        <v>1332086329</v>
      </c>
      <c r="X8" s="262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2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14007515941</v>
      </c>
      <c r="H10" s="89"/>
      <c r="I10" s="92">
        <f>+I12+I52+I73</f>
        <v>810092178</v>
      </c>
      <c r="J10" s="92">
        <f>+J12+J52+J73</f>
        <v>810092178</v>
      </c>
      <c r="K10" s="92">
        <f>+K12+K52+K73</f>
        <v>824080486</v>
      </c>
      <c r="L10" s="92">
        <f>+L12+L52+L73</f>
        <v>0</v>
      </c>
      <c r="M10" s="171">
        <f>+G10-I10+J10+L10-K10</f>
        <v>13183435455</v>
      </c>
      <c r="N10" s="38"/>
      <c r="O10" s="92">
        <f>+O12+O52+O73</f>
        <v>8236367288</v>
      </c>
      <c r="P10" s="92">
        <f>+P12+P52+P73</f>
        <v>8183691391</v>
      </c>
      <c r="Q10" s="92">
        <f>+Q12+Q52+Q73</f>
        <v>8004022579</v>
      </c>
      <c r="R10" s="92">
        <f>+R12+R52+R73</f>
        <v>7936488648</v>
      </c>
      <c r="T10" s="38">
        <f>+M10-O10</f>
        <v>4947068167</v>
      </c>
      <c r="U10" s="38">
        <f>+O10-P10</f>
        <v>52675897</v>
      </c>
      <c r="V10" s="38">
        <f>+P10-Q10</f>
        <v>179668812</v>
      </c>
      <c r="W10" s="38">
        <f>+Q10-R10</f>
        <v>67533931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441132461</v>
      </c>
      <c r="J12" s="54">
        <f>+J14+J42+J45</f>
        <v>441132461</v>
      </c>
      <c r="K12" s="34">
        <f>+K14+K42+K45</f>
        <v>0</v>
      </c>
      <c r="L12" s="34">
        <f>+L14+L42+L45</f>
        <v>0</v>
      </c>
      <c r="M12" s="171">
        <f>+G12-I12+J12+L12-K12</f>
        <v>10985988455</v>
      </c>
      <c r="N12" s="93"/>
      <c r="O12" s="36">
        <f>+O14+O42+O45</f>
        <v>6282124956</v>
      </c>
      <c r="P12" s="36">
        <f>+P14+P42+P45</f>
        <v>6245707729</v>
      </c>
      <c r="Q12" s="36">
        <f>+Q14+Q42+Q45</f>
        <v>6245707729</v>
      </c>
      <c r="R12" s="36">
        <f>+R14+R42+R45</f>
        <v>6222763362</v>
      </c>
      <c r="S12" s="37"/>
      <c r="T12" s="38">
        <f>+M12-O12</f>
        <v>4703863499</v>
      </c>
      <c r="U12" s="38">
        <f>+O12-P12</f>
        <v>36417227</v>
      </c>
      <c r="V12" s="38">
        <f>+P12-Q12</f>
        <v>0</v>
      </c>
      <c r="W12" s="38">
        <f>+Q12-R12</f>
        <v>22944367</v>
      </c>
      <c r="Y12" s="268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441132461</v>
      </c>
      <c r="J14" s="54">
        <f t="shared" ref="J14:R14" si="0">+J16+J21+J25++J38+J36</f>
        <v>349832461</v>
      </c>
      <c r="K14" s="54">
        <f t="shared" si="0"/>
        <v>0</v>
      </c>
      <c r="L14" s="54">
        <f t="shared" si="0"/>
        <v>0</v>
      </c>
      <c r="M14" s="171">
        <f>+G14-I14+J14+L14-K14</f>
        <v>9191788220</v>
      </c>
      <c r="N14" s="36"/>
      <c r="O14" s="54">
        <f t="shared" si="0"/>
        <v>4544340611</v>
      </c>
      <c r="P14" s="54">
        <f>+P16+P21+P25++P38+P36</f>
        <v>4510045551</v>
      </c>
      <c r="Q14" s="54">
        <f t="shared" si="0"/>
        <v>4510045551</v>
      </c>
      <c r="R14" s="54">
        <f t="shared" si="0"/>
        <v>4510045551</v>
      </c>
      <c r="S14" s="37"/>
      <c r="T14" s="36">
        <f>+M14-O14</f>
        <v>4647447609</v>
      </c>
      <c r="U14" s="38">
        <f>+O14-P14</f>
        <v>34295060</v>
      </c>
      <c r="V14" s="38">
        <f>+P14-Q14</f>
        <v>0</v>
      </c>
      <c r="W14" s="38">
        <f>+Q14-R14</f>
        <v>0</v>
      </c>
      <c r="Y14" s="268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8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64257461</v>
      </c>
      <c r="J16" s="34">
        <f>+J17+J18</f>
        <v>223650000</v>
      </c>
      <c r="K16" s="34">
        <f>+K17+K18</f>
        <v>0</v>
      </c>
      <c r="L16" s="34">
        <f>+L17+L18</f>
        <v>0</v>
      </c>
      <c r="M16" s="171">
        <f>+G16-I16+J16+L16-K16</f>
        <v>3506914531</v>
      </c>
      <c r="N16" s="36"/>
      <c r="O16" s="36">
        <f>SUM(O17:O19)</f>
        <v>3252367592</v>
      </c>
      <c r="P16" s="36">
        <f t="shared" ref="P16:R16" si="1">SUM(P17:P19)</f>
        <v>3239681042</v>
      </c>
      <c r="Q16" s="36">
        <f t="shared" si="1"/>
        <v>3239681042</v>
      </c>
      <c r="R16" s="36">
        <f t="shared" si="1"/>
        <v>3239681042</v>
      </c>
      <c r="S16" s="37"/>
      <c r="T16" s="38">
        <f>+M16-O16</f>
        <v>254546939</v>
      </c>
      <c r="U16" s="38">
        <f>+O16-P16</f>
        <v>12686550</v>
      </c>
      <c r="V16" s="38">
        <f>+P16-Q16</f>
        <v>0</v>
      </c>
      <c r="W16" s="38">
        <f>+Q16-R16</f>
        <v>0</v>
      </c>
      <c r="Y16" s="268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3109932666</v>
      </c>
      <c r="H17" s="70"/>
      <c r="I17" s="96">
        <f>+'REC21'!I15</f>
        <v>64257461</v>
      </c>
      <c r="J17" s="96">
        <f>+'REC21'!J15</f>
        <v>219300000</v>
      </c>
      <c r="K17" s="96">
        <f>+'REC20'!K15+'REC21'!K15</f>
        <v>0</v>
      </c>
      <c r="L17" s="96">
        <f>+'REC20'!L15+'REC21'!L15</f>
        <v>0</v>
      </c>
      <c r="M17" s="174">
        <f>+G17+J17-I17</f>
        <v>3264975205</v>
      </c>
      <c r="N17" s="95"/>
      <c r="O17" s="181">
        <f>'REC20'!O17+'REC21'!O15</f>
        <v>3042946132</v>
      </c>
      <c r="P17" s="181">
        <f>'REC20'!P17+'REC21'!P15</f>
        <v>3036402744</v>
      </c>
      <c r="Q17" s="181">
        <f>'REC20'!Q17+'REC21'!Q15</f>
        <v>3036402744</v>
      </c>
      <c r="R17" s="181">
        <f>'REC20'!R17+'REC21'!R15</f>
        <v>3036402744</v>
      </c>
      <c r="T17" s="97">
        <f>+M17-O17</f>
        <v>222029073</v>
      </c>
      <c r="U17" s="97">
        <f t="shared" ref="U17:W18" si="2">+O17-P17</f>
        <v>6543388</v>
      </c>
      <c r="V17" s="97">
        <f t="shared" si="2"/>
        <v>0</v>
      </c>
      <c r="W17" s="97">
        <f t="shared" si="2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197589326</v>
      </c>
      <c r="H18" s="70"/>
      <c r="I18" s="96">
        <f>+'REC20'!I16+'REC21'!I16</f>
        <v>0</v>
      </c>
      <c r="J18" s="96">
        <f>+'REC21'!J16</f>
        <v>4350000</v>
      </c>
      <c r="K18" s="96">
        <f>+'REC20'!K16+'REC21'!K16</f>
        <v>0</v>
      </c>
      <c r="L18" s="96">
        <f>+'REC20'!L16+'REC21'!L16</f>
        <v>0</v>
      </c>
      <c r="M18" s="174">
        <f>+G18-I18+J18</f>
        <v>201939326</v>
      </c>
      <c r="N18" s="95"/>
      <c r="O18" s="181">
        <f>'REC20'!O18+'REC21'!O16</f>
        <v>181421460</v>
      </c>
      <c r="P18" s="96">
        <f>+'REC20'!P18+'REC21'!P16</f>
        <v>180643581</v>
      </c>
      <c r="Q18" s="96">
        <f>+'REC20'!Q18+'REC21'!Q16</f>
        <v>180643581</v>
      </c>
      <c r="R18" s="96">
        <f>+'REC20'!R18+'REC21'!R16</f>
        <v>180643581</v>
      </c>
      <c r="T18" s="97">
        <f>+M18-O18</f>
        <v>20517866</v>
      </c>
      <c r="U18" s="97">
        <f t="shared" si="2"/>
        <v>777879</v>
      </c>
      <c r="V18" s="97">
        <f t="shared" si="2"/>
        <v>0</v>
      </c>
      <c r="W18" s="97">
        <f t="shared" si="2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/>
      <c r="K19" s="206"/>
      <c r="L19" s="206"/>
      <c r="M19" s="233">
        <f>+G19-I19+J19</f>
        <v>40000000</v>
      </c>
      <c r="N19" s="95"/>
      <c r="O19" s="181">
        <f>+'REC21'!O17</f>
        <v>28000000</v>
      </c>
      <c r="P19" s="181">
        <f>+'REC21'!P17</f>
        <v>22634717</v>
      </c>
      <c r="Q19" s="181">
        <f>+'REC21'!Q17</f>
        <v>22634717</v>
      </c>
      <c r="R19" s="181">
        <f>+'REC21'!R17</f>
        <v>22634717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1">
        <f>+G21-I21+J21+L21-K21</f>
        <v>455989144</v>
      </c>
      <c r="N21" s="36"/>
      <c r="O21" s="36">
        <f>SUM(O22:O23)</f>
        <v>364791315</v>
      </c>
      <c r="P21" s="36">
        <f>SUM(P22:P23)</f>
        <v>352172261</v>
      </c>
      <c r="Q21" s="36">
        <f>SUM(Q22:Q23)</f>
        <v>352172261</v>
      </c>
      <c r="R21" s="36">
        <f>SUM(R22:R23)</f>
        <v>352172261</v>
      </c>
      <c r="S21" s="37"/>
      <c r="T21" s="38">
        <f>+M21-O21</f>
        <v>91197829</v>
      </c>
      <c r="U21" s="38">
        <f>+O21-P21</f>
        <v>12619054</v>
      </c>
      <c r="V21" s="38">
        <f>+P21-Q21</f>
        <v>0</v>
      </c>
      <c r="W21" s="38">
        <f>+Q21-R21</f>
        <v>0</v>
      </c>
      <c r="Y21" s="268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3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4">+O22-P22</f>
        <v>0</v>
      </c>
      <c r="V22" s="97">
        <f t="shared" si="4"/>
        <v>0</v>
      </c>
      <c r="W22" s="97">
        <f t="shared" si="4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455989144</v>
      </c>
      <c r="H23" s="70"/>
      <c r="I23" s="96"/>
      <c r="J23" s="96">
        <f>+'REC20'!J20+'REC21'!J21</f>
        <v>0</v>
      </c>
      <c r="K23" s="96">
        <f>+'REC20'!K20+'REC21'!K21</f>
        <v>0</v>
      </c>
      <c r="L23" s="96">
        <f>+'REC20'!L20+'REC21'!L21</f>
        <v>0</v>
      </c>
      <c r="M23" s="174">
        <f t="shared" si="3"/>
        <v>455989144</v>
      </c>
      <c r="N23" s="95"/>
      <c r="O23" s="96">
        <f>+'REC21'!O21</f>
        <v>364791315</v>
      </c>
      <c r="P23" s="96">
        <f>+'REC20'!P22+'REC21'!P21</f>
        <v>352172261</v>
      </c>
      <c r="Q23" s="96">
        <f>+'REC20'!Q22+'REC21'!Q21</f>
        <v>352172261</v>
      </c>
      <c r="R23" s="96">
        <f>+'REC20'!R22+'REC21'!R21</f>
        <v>352172261</v>
      </c>
      <c r="T23" s="97">
        <f>+M23-O23</f>
        <v>91197829</v>
      </c>
      <c r="U23" s="97">
        <f t="shared" si="4"/>
        <v>12619054</v>
      </c>
      <c r="V23" s="97">
        <f t="shared" si="4"/>
        <v>0</v>
      </c>
      <c r="W23" s="97">
        <f t="shared" si="4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845577184</v>
      </c>
      <c r="H25" s="35"/>
      <c r="I25" s="34">
        <f>SUM(I26:I33)</f>
        <v>13875000</v>
      </c>
      <c r="J25" s="34">
        <f>SUM(J26:J33)</f>
        <v>52313512</v>
      </c>
      <c r="K25" s="34">
        <f>SUM(K26:K33)</f>
        <v>0</v>
      </c>
      <c r="L25" s="34">
        <f>SUM(L26:L33)</f>
        <v>0</v>
      </c>
      <c r="M25" s="171">
        <f>+G25-I25+J25+L25-K25</f>
        <v>884015696</v>
      </c>
      <c r="N25" s="36"/>
      <c r="O25" s="36">
        <f>SUM(O26:O33)</f>
        <v>838312755</v>
      </c>
      <c r="P25" s="36">
        <f>SUM(P26:P33)</f>
        <v>829333472</v>
      </c>
      <c r="Q25" s="36">
        <f>SUM(Q26:Q33)</f>
        <v>829333472</v>
      </c>
      <c r="R25" s="36">
        <f>SUM(R26:R33)</f>
        <v>829333472</v>
      </c>
      <c r="T25" s="38">
        <f>+M25-O25</f>
        <v>45702941</v>
      </c>
      <c r="U25" s="38">
        <f>+O25-P25</f>
        <v>8979283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103714692</v>
      </c>
      <c r="H26" s="70"/>
      <c r="I26" s="96">
        <f>+'REC20'!I23+'REC21'!I24</f>
        <v>0</v>
      </c>
      <c r="J26" s="96">
        <f>+'REC20'!J23+'REC21'!J24</f>
        <v>1175000</v>
      </c>
      <c r="K26" s="96">
        <f>+'REC20'!K23+'REC21'!K24</f>
        <v>0</v>
      </c>
      <c r="L26" s="96">
        <f>+'REC20'!L23+'REC21'!L24</f>
        <v>0</v>
      </c>
      <c r="M26" s="174">
        <f t="shared" ref="M26:M33" si="5">+G26-I26+J26</f>
        <v>104889692</v>
      </c>
      <c r="N26" s="95"/>
      <c r="O26" s="96">
        <f>+'REC21'!O24</f>
        <v>104746753</v>
      </c>
      <c r="P26" s="96">
        <f>+'REC21'!P24</f>
        <v>104742842</v>
      </c>
      <c r="Q26" s="96">
        <f>+'REC21'!Q24</f>
        <v>104742842</v>
      </c>
      <c r="R26" s="96">
        <f>+'REC21'!R24</f>
        <v>104742842</v>
      </c>
      <c r="T26" s="97">
        <f t="shared" ref="T26:T33" si="6">+M26-O26</f>
        <v>142939</v>
      </c>
      <c r="U26" s="97">
        <f t="shared" ref="U26:W33" si="7">+O26-P26</f>
        <v>3911</v>
      </c>
      <c r="V26" s="97">
        <f t="shared" si="7"/>
        <v>0</v>
      </c>
      <c r="W26" s="97">
        <f t="shared" si="7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18597345</v>
      </c>
      <c r="H27" s="70"/>
      <c r="I27" s="96">
        <f>+'REC20'!I26+'REC21'!I27</f>
        <v>0</v>
      </c>
      <c r="J27" s="96">
        <f>+'REC21'!J25</f>
        <v>2200000</v>
      </c>
      <c r="K27" s="96">
        <f>+'REC20'!K24+'REC21'!K25</f>
        <v>0</v>
      </c>
      <c r="L27" s="96">
        <f>+'REC20'!L24+'REC21'!L25</f>
        <v>0</v>
      </c>
      <c r="M27" s="174">
        <f t="shared" si="5"/>
        <v>20797345</v>
      </c>
      <c r="N27" s="95"/>
      <c r="O27" s="96">
        <f>+'REC20'!O26+'REC21'!O25</f>
        <v>20797345</v>
      </c>
      <c r="P27" s="96">
        <f>+'REC20'!P26+'REC21'!P25</f>
        <v>20770418</v>
      </c>
      <c r="Q27" s="96">
        <f>+'REC20'!Q26+'REC21'!Q25</f>
        <v>20770418</v>
      </c>
      <c r="R27" s="96">
        <f>+'REC20'!R26+'REC21'!R25</f>
        <v>20770418</v>
      </c>
      <c r="T27" s="97">
        <f t="shared" si="6"/>
        <v>0</v>
      </c>
      <c r="U27" s="97">
        <f t="shared" si="7"/>
        <v>26927</v>
      </c>
      <c r="V27" s="97">
        <f t="shared" si="7"/>
        <v>0</v>
      </c>
      <c r="W27" s="97">
        <f t="shared" si="7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8366900</v>
      </c>
      <c r="H28" s="70"/>
      <c r="I28" s="96">
        <f>+'REC20'!I25+'REC21'!I26</f>
        <v>0</v>
      </c>
      <c r="J28" s="96">
        <f>+'REC20'!J25+'REC21'!J26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5"/>
        <v>8366900</v>
      </c>
      <c r="N28" s="95"/>
      <c r="O28" s="96">
        <f>+'REC20'!O27+'REC21'!O26</f>
        <v>8366900</v>
      </c>
      <c r="P28" s="96">
        <f>+'REC20'!P27+'REC21'!P26</f>
        <v>7624306</v>
      </c>
      <c r="Q28" s="96">
        <f>+'REC20'!Q27+'REC21'!Q26</f>
        <v>7624306</v>
      </c>
      <c r="R28" s="96">
        <f>+'REC20'!R27+'REC21'!R26</f>
        <v>7624306</v>
      </c>
      <c r="T28" s="97">
        <f t="shared" si="6"/>
        <v>0</v>
      </c>
      <c r="U28" s="97">
        <f t="shared" si="7"/>
        <v>742594</v>
      </c>
      <c r="V28" s="97">
        <f t="shared" si="7"/>
        <v>0</v>
      </c>
      <c r="W28" s="97">
        <f t="shared" si="7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9324000</v>
      </c>
      <c r="H29" s="70"/>
      <c r="I29" s="96">
        <f>+'REC20'!I28+'REC21'!I29</f>
        <v>0</v>
      </c>
      <c r="J29" s="96">
        <f>+'REC20'!J28+'REC21'!J29</f>
        <v>10500000</v>
      </c>
      <c r="K29" s="96">
        <f>+'REC20'!K26+'REC21'!K27</f>
        <v>0</v>
      </c>
      <c r="L29" s="96">
        <f>+'REC20'!L26+'REC21'!L27</f>
        <v>0</v>
      </c>
      <c r="M29" s="174">
        <f t="shared" si="5"/>
        <v>19824000</v>
      </c>
      <c r="N29" s="95"/>
      <c r="O29" s="96">
        <f>+'REC20'!O28+'REC21'!O27</f>
        <v>9324000</v>
      </c>
      <c r="P29" s="96">
        <f>+'REC20'!P28+'REC21'!P27</f>
        <v>8644974</v>
      </c>
      <c r="Q29" s="96">
        <f>+'REC20'!Q28+'REC21'!Q27</f>
        <v>8644974</v>
      </c>
      <c r="R29" s="96">
        <f>+'REC20'!R28+'REC21'!R27</f>
        <v>8644974</v>
      </c>
      <c r="T29" s="97">
        <f t="shared" si="6"/>
        <v>10500000</v>
      </c>
      <c r="U29" s="97">
        <f t="shared" si="7"/>
        <v>679026</v>
      </c>
      <c r="V29" s="97">
        <f t="shared" si="7"/>
        <v>0</v>
      </c>
      <c r="W29" s="97">
        <f t="shared" si="7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149751910</v>
      </c>
      <c r="H30" s="70"/>
      <c r="I30" s="96">
        <f>+'REC20'!I27+'REC21'!I28</f>
        <v>0</v>
      </c>
      <c r="J30" s="96">
        <f>+'REC20'!J27+'REC21'!J28</f>
        <v>0</v>
      </c>
      <c r="K30" s="96">
        <f>+'REC20'!K27+'REC21'!K28</f>
        <v>0</v>
      </c>
      <c r="L30" s="96">
        <f>+'REC20'!L27+'REC21'!L28</f>
        <v>0</v>
      </c>
      <c r="M30" s="174">
        <f t="shared" si="5"/>
        <v>149751910</v>
      </c>
      <c r="N30" s="95"/>
      <c r="O30" s="96">
        <f>+'REC21'!O28+'REC20'!O29</f>
        <v>149751910</v>
      </c>
      <c r="P30" s="96">
        <f>+'REC21'!P28+'REC20'!P29</f>
        <v>146424160</v>
      </c>
      <c r="Q30" s="96">
        <f>+'REC21'!Q28+'REC20'!Q29</f>
        <v>146424160</v>
      </c>
      <c r="R30" s="96">
        <f>+'REC21'!R28+'REC20'!R29</f>
        <v>146424160</v>
      </c>
      <c r="T30" s="97">
        <f t="shared" si="6"/>
        <v>0</v>
      </c>
      <c r="U30" s="97">
        <f t="shared" si="7"/>
        <v>3327750</v>
      </c>
      <c r="V30" s="97">
        <f t="shared" si="7"/>
        <v>0</v>
      </c>
      <c r="W30" s="97">
        <f t="shared" si="7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155991573</v>
      </c>
      <c r="H31" s="70"/>
      <c r="I31" s="96">
        <f>+'REC20'!I30+'REC21'!I31</f>
        <v>0</v>
      </c>
      <c r="J31" s="96">
        <f>+'REC20'!J30</f>
        <v>0</v>
      </c>
      <c r="K31" s="96">
        <f>+'REC20'!K28+'REC21'!K29</f>
        <v>0</v>
      </c>
      <c r="L31" s="96">
        <f>+'REC20'!L28+'REC21'!L29</f>
        <v>0</v>
      </c>
      <c r="M31" s="174">
        <f t="shared" si="5"/>
        <v>155991573</v>
      </c>
      <c r="N31" s="95"/>
      <c r="O31" s="96">
        <f>+'REC20'!O30+'REC21'!O29</f>
        <v>166491573</v>
      </c>
      <c r="P31" s="96">
        <f>+'REC20'!P30+'REC21'!P29</f>
        <v>166395167</v>
      </c>
      <c r="Q31" s="96">
        <f>+'REC20'!Q30+'REC21'!Q29</f>
        <v>166395167</v>
      </c>
      <c r="R31" s="96">
        <f>+'REC20'!R30+'REC21'!R29</f>
        <v>166395167</v>
      </c>
      <c r="T31" s="97">
        <f t="shared" si="6"/>
        <v>-10500000</v>
      </c>
      <c r="U31" s="97">
        <f t="shared" si="7"/>
        <v>96406</v>
      </c>
      <c r="V31" s="97">
        <f t="shared" si="7"/>
        <v>0</v>
      </c>
      <c r="W31" s="97">
        <f t="shared" si="7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324982450</v>
      </c>
      <c r="H32" s="70"/>
      <c r="I32" s="96">
        <f>+'REC20'!I29+'REC21'!I30</f>
        <v>13875000</v>
      </c>
      <c r="J32" s="96">
        <f>+'REC21'!J30</f>
        <v>38438512</v>
      </c>
      <c r="K32" s="96">
        <f>+'REC20'!K29+'REC21'!K30</f>
        <v>0</v>
      </c>
      <c r="L32" s="96">
        <f>+'REC20'!L29+'REC21'!L30</f>
        <v>0</v>
      </c>
      <c r="M32" s="174">
        <f t="shared" si="5"/>
        <v>349545962</v>
      </c>
      <c r="N32" s="95"/>
      <c r="O32" s="96">
        <f>+'REC20'!O31+'REC21'!O30</f>
        <v>303985960</v>
      </c>
      <c r="P32" s="96">
        <f>+'REC20'!P31+'REC21'!P30</f>
        <v>303059541</v>
      </c>
      <c r="Q32" s="96">
        <f>+'REC20'!Q31+'REC21'!Q30</f>
        <v>303059541</v>
      </c>
      <c r="R32" s="96">
        <f>+'REC20'!R31+'REC21'!R30</f>
        <v>303059541</v>
      </c>
      <c r="T32" s="97">
        <f t="shared" si="6"/>
        <v>45560002</v>
      </c>
      <c r="U32" s="97">
        <f t="shared" si="7"/>
        <v>926419</v>
      </c>
      <c r="V32" s="97">
        <f t="shared" si="7"/>
        <v>0</v>
      </c>
      <c r="W32" s="97">
        <f t="shared" si="7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74848314</v>
      </c>
      <c r="H33" s="70"/>
      <c r="I33" s="96">
        <f>+'REC20'!I30+'REC21'!I31</f>
        <v>0</v>
      </c>
      <c r="J33" s="96">
        <f>+'REC20'!J32</f>
        <v>0</v>
      </c>
      <c r="K33" s="96">
        <f>+'REC20'!K30+'REC21'!K31</f>
        <v>0</v>
      </c>
      <c r="L33" s="96">
        <f>+'REC20'!L30+'REC21'!L31</f>
        <v>0</v>
      </c>
      <c r="M33" s="174">
        <f t="shared" si="5"/>
        <v>74848314</v>
      </c>
      <c r="N33" s="95"/>
      <c r="O33" s="96">
        <f>+'REC20'!O32+'REC21'!O31</f>
        <v>74848314</v>
      </c>
      <c r="P33" s="96">
        <f>+'REC20'!P32+'REC21'!P31</f>
        <v>71672064</v>
      </c>
      <c r="Q33" s="96">
        <f>+'REC20'!Q32+'REC21'!Q31</f>
        <v>71672064</v>
      </c>
      <c r="R33" s="96">
        <f>+'REC20'!R32+'REC21'!R31</f>
        <v>71672064</v>
      </c>
      <c r="T33" s="97">
        <f t="shared" si="6"/>
        <v>0</v>
      </c>
      <c r="U33" s="97">
        <f t="shared" si="7"/>
        <v>3176250</v>
      </c>
      <c r="V33" s="97">
        <f t="shared" si="7"/>
        <v>0</v>
      </c>
      <c r="W33" s="97">
        <f t="shared" si="7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4618999900</v>
      </c>
      <c r="H36" s="203"/>
      <c r="I36" s="232">
        <f>+'REC21'!I33</f>
        <v>363000000</v>
      </c>
      <c r="J36" s="232">
        <v>0</v>
      </c>
      <c r="K36" s="232">
        <v>0</v>
      </c>
      <c r="L36" s="232">
        <v>0</v>
      </c>
      <c r="M36" s="171">
        <f>+G36-I36+J36+L36-K36</f>
        <v>4255999900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4255999900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73868949</v>
      </c>
      <c r="K38" s="34">
        <f>+K39+K40</f>
        <v>0</v>
      </c>
      <c r="L38" s="34">
        <f>+L39+L40</f>
        <v>0</v>
      </c>
      <c r="M38" s="171">
        <f>+G38-I38+J38+L38-K38</f>
        <v>88868949</v>
      </c>
      <c r="N38" s="93"/>
      <c r="O38" s="36">
        <f>+O39+O40</f>
        <v>88868949</v>
      </c>
      <c r="P38" s="36">
        <f>+P39+P40</f>
        <v>88858776</v>
      </c>
      <c r="Q38" s="36">
        <f>+Q39+Q40</f>
        <v>88858776</v>
      </c>
      <c r="R38" s="36">
        <f>+R39+R40</f>
        <v>88858776</v>
      </c>
      <c r="T38" s="36">
        <f>+T39+T40</f>
        <v>0</v>
      </c>
      <c r="U38" s="34">
        <f>+O38-P38</f>
        <v>10173</v>
      </c>
      <c r="V38" s="34">
        <f>+P38-Q38</f>
        <v>0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3500000</v>
      </c>
      <c r="K39" s="96">
        <v>0</v>
      </c>
      <c r="L39" s="96">
        <v>0</v>
      </c>
      <c r="M39" s="174">
        <f t="shared" ref="M38:M39" si="8">+G39-I39+J39</f>
        <v>18500000</v>
      </c>
      <c r="N39" s="95"/>
      <c r="O39" s="96">
        <f>+'REC21'!O36</f>
        <v>18500000</v>
      </c>
      <c r="P39" s="96">
        <f>+'REC20'!P37+'REC21'!P36</f>
        <v>18489827</v>
      </c>
      <c r="Q39" s="96">
        <f>+'REC20'!Q37+'REC21'!Q36</f>
        <v>18489827</v>
      </c>
      <c r="R39" s="96">
        <f>+'REC20'!R37+'REC21'!R36</f>
        <v>18489827</v>
      </c>
      <c r="T39" s="97">
        <f>+M39-O39</f>
        <v>0</v>
      </c>
      <c r="U39" s="97">
        <f t="shared" ref="U39:W40" si="9">+O39-P39</f>
        <v>10173</v>
      </c>
      <c r="V39" s="97">
        <f t="shared" si="9"/>
        <v>0</v>
      </c>
      <c r="W39" s="97">
        <f t="shared" si="9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70368949</v>
      </c>
      <c r="K40" s="96">
        <f>+'REC20'!K38+'REC21'!K37</f>
        <v>0</v>
      </c>
      <c r="L40" s="96">
        <f>+'REC20'!L36+'REC21'!L37</f>
        <v>0</v>
      </c>
      <c r="M40" s="174">
        <f t="shared" ref="M40" si="10">+G40+J40-I40</f>
        <v>70368949</v>
      </c>
      <c r="N40" s="95"/>
      <c r="O40" s="96">
        <f>+'REC20'!O38+'REC21'!O37</f>
        <v>70368949</v>
      </c>
      <c r="P40" s="96">
        <f>+'REC20'!P38+'REC21'!P37</f>
        <v>70368949</v>
      </c>
      <c r="Q40" s="96">
        <f>+'REC20'!Q38+'REC21'!Q37</f>
        <v>70368949</v>
      </c>
      <c r="R40" s="96">
        <f>+'REC20'!R38+'REC21'!R37</f>
        <v>70368949</v>
      </c>
      <c r="T40" s="97">
        <f>+M40-O40</f>
        <v>0</v>
      </c>
      <c r="U40" s="97">
        <f t="shared" si="9"/>
        <v>0</v>
      </c>
      <c r="V40" s="97">
        <f t="shared" si="9"/>
        <v>0</v>
      </c>
      <c r="W40" s="97">
        <f t="shared" si="9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363992500</v>
      </c>
      <c r="N42" s="36"/>
      <c r="O42" s="36">
        <f>+O43</f>
        <v>363578867</v>
      </c>
      <c r="P42" s="36">
        <f t="shared" ref="P42:R42" si="11">+P43</f>
        <v>361456700</v>
      </c>
      <c r="Q42" s="36">
        <f t="shared" si="11"/>
        <v>361456700</v>
      </c>
      <c r="R42" s="36">
        <f t="shared" si="11"/>
        <v>338512333</v>
      </c>
      <c r="S42" s="37"/>
      <c r="T42" s="38">
        <f>+M42-O42</f>
        <v>413633</v>
      </c>
      <c r="U42" s="38">
        <f t="shared" ref="U42:W43" si="12">+O42-P42</f>
        <v>2122167</v>
      </c>
      <c r="V42" s="38">
        <f t="shared" si="12"/>
        <v>0</v>
      </c>
      <c r="W42" s="38">
        <f t="shared" si="12"/>
        <v>22944367</v>
      </c>
      <c r="Y42" s="268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363992500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363992500</v>
      </c>
      <c r="N43" s="95"/>
      <c r="O43" s="96">
        <f>+'REC20'!O41+'REC21'!O40</f>
        <v>363578867</v>
      </c>
      <c r="P43" s="96">
        <f>+'REC20'!P41+'REC21'!P40</f>
        <v>361456700</v>
      </c>
      <c r="Q43" s="96">
        <f>+'REC20'!Q41+'REC21'!Q40</f>
        <v>361456700</v>
      </c>
      <c r="R43" s="96">
        <f>+'REC20'!R41+'REC21'!R40</f>
        <v>338512333</v>
      </c>
      <c r="T43" s="97">
        <f>+M43-O43</f>
        <v>413633</v>
      </c>
      <c r="U43" s="97">
        <f t="shared" si="12"/>
        <v>2122167</v>
      </c>
      <c r="V43" s="97">
        <f t="shared" si="12"/>
        <v>0</v>
      </c>
      <c r="W43" s="97">
        <f t="shared" si="12"/>
        <v>22944367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91300000</v>
      </c>
      <c r="K45" s="34">
        <f>SUM(K47:K50)</f>
        <v>0</v>
      </c>
      <c r="L45" s="34">
        <f>SUM(L47:L50)</f>
        <v>0</v>
      </c>
      <c r="M45" s="171">
        <f>+G45-I45+J45+L45-K45</f>
        <v>1430207735</v>
      </c>
      <c r="N45" s="36"/>
      <c r="O45" s="34">
        <f>SUM(O47:O50)</f>
        <v>1374205478</v>
      </c>
      <c r="P45" s="34">
        <f>SUM(P47:P50)</f>
        <v>1374205478</v>
      </c>
      <c r="Q45" s="34">
        <f>SUM(Q47:Q50)</f>
        <v>1374205478</v>
      </c>
      <c r="R45" s="34">
        <f>SUM(R47:R50)</f>
        <v>1374205478</v>
      </c>
      <c r="S45" s="37"/>
      <c r="T45" s="36">
        <f>+M45-O45</f>
        <v>56002257</v>
      </c>
      <c r="U45" s="36">
        <f>+O45-P45</f>
        <v>0</v>
      </c>
      <c r="V45" s="38">
        <f>+P45-Q45</f>
        <v>0</v>
      </c>
      <c r="W45" s="38">
        <f>+Q45-R45</f>
        <v>0</v>
      </c>
      <c r="Y45" s="268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6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572407735</v>
      </c>
      <c r="H47" s="70"/>
      <c r="I47" s="96">
        <f>+'REC20'!I43+'REC21'!I43</f>
        <v>0</v>
      </c>
      <c r="J47" s="96">
        <f>+'REC21'!J43</f>
        <v>40300000</v>
      </c>
      <c r="K47" s="96">
        <f>+'REC20'!K43+'REC21'!K43</f>
        <v>0</v>
      </c>
      <c r="L47" s="96">
        <f>+'REC20'!L43+'REC21'!L43</f>
        <v>0</v>
      </c>
      <c r="M47" s="174">
        <f>+G47-I47+J47+L47-K47</f>
        <v>612707735</v>
      </c>
      <c r="N47" s="95"/>
      <c r="O47" s="96">
        <f>+'REC20'!O45+'REC21'!O43</f>
        <v>577303484</v>
      </c>
      <c r="P47" s="96">
        <f>+'REC20'!P45+'REC21'!P43</f>
        <v>577303484</v>
      </c>
      <c r="Q47" s="96">
        <f>+'REC20'!Q45+'REC21'!Q43</f>
        <v>577303484</v>
      </c>
      <c r="R47" s="96">
        <f>+'REC20'!R45+'REC21'!R43</f>
        <v>577303484</v>
      </c>
      <c r="T47" s="97">
        <f>+M47-O47</f>
        <v>35404251</v>
      </c>
      <c r="U47" s="97">
        <f t="shared" ref="U47:W50" si="13">+O47-P47</f>
        <v>0</v>
      </c>
      <c r="V47" s="97">
        <f t="shared" si="13"/>
        <v>0</v>
      </c>
      <c r="W47" s="97">
        <f t="shared" si="13"/>
        <v>0</v>
      </c>
      <c r="X47" s="266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586500000</v>
      </c>
      <c r="H48" s="35"/>
      <c r="I48" s="96">
        <f>+'REC20'!I44+'REC21'!I44</f>
        <v>0</v>
      </c>
      <c r="J48" s="96">
        <f>+'REC20'!J44+'REC21'!J44</f>
        <v>41000000</v>
      </c>
      <c r="K48" s="96">
        <f>+'REC20'!K44+'REC21'!K44</f>
        <v>0</v>
      </c>
      <c r="L48" s="96">
        <f>+'REC20'!L44+'REC21'!L44</f>
        <v>0</v>
      </c>
      <c r="M48" s="174">
        <f>+G48-I48+J48+L48-K48</f>
        <v>627500000</v>
      </c>
      <c r="N48" s="95"/>
      <c r="O48" s="96">
        <f>+'REC20'!O46+'REC21'!O44</f>
        <v>612704339</v>
      </c>
      <c r="P48" s="96">
        <f>+'REC20'!P46+'REC21'!P44</f>
        <v>612704339</v>
      </c>
      <c r="Q48" s="96">
        <f>+'REC20'!Q46+'REC21'!Q44</f>
        <v>612704339</v>
      </c>
      <c r="R48" s="96">
        <f>+'REC20'!R46+'REC21'!R44</f>
        <v>612704339</v>
      </c>
      <c r="S48" s="37"/>
      <c r="T48" s="97">
        <f>+M48-O48</f>
        <v>14795661</v>
      </c>
      <c r="U48" s="97">
        <f t="shared" si="13"/>
        <v>0</v>
      </c>
      <c r="V48" s="97">
        <f t="shared" si="13"/>
        <v>0</v>
      </c>
      <c r="W48" s="97">
        <f t="shared" si="13"/>
        <v>0</v>
      </c>
      <c r="X48" s="268"/>
      <c r="Y48" s="268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105000000</v>
      </c>
      <c r="H49" s="70"/>
      <c r="I49" s="96">
        <f>+'REC20'!I45+'REC21'!I45</f>
        <v>0</v>
      </c>
      <c r="J49" s="96">
        <f>+'REC21'!J45</f>
        <v>10000000</v>
      </c>
      <c r="K49" s="96">
        <f>+'REC20'!K45+'REC21'!K45</f>
        <v>0</v>
      </c>
      <c r="L49" s="96">
        <f>+'REC20'!L45+'REC21'!L45</f>
        <v>0</v>
      </c>
      <c r="M49" s="174">
        <f>+G49-I49+J49+L49-K49</f>
        <v>115000000</v>
      </c>
      <c r="N49" s="95"/>
      <c r="O49" s="96">
        <f>+'REC20'!O47+'REC21'!O45</f>
        <v>110505761</v>
      </c>
      <c r="P49" s="96">
        <f>+'REC20'!P47+'REC21'!P45</f>
        <v>110505761</v>
      </c>
      <c r="Q49" s="96">
        <f>+'REC20'!Q47+'REC21'!Q45</f>
        <v>110505761</v>
      </c>
      <c r="R49" s="96">
        <f>+'REC20'!R47+'REC21'!R45</f>
        <v>110505761</v>
      </c>
      <c r="T49" s="97">
        <f>+M49-O49</f>
        <v>4494239</v>
      </c>
      <c r="U49" s="97">
        <f t="shared" si="13"/>
        <v>0</v>
      </c>
      <c r="V49" s="97">
        <f t="shared" si="13"/>
        <v>0</v>
      </c>
      <c r="W49" s="97">
        <f t="shared" si="13"/>
        <v>0</v>
      </c>
      <c r="X49" s="266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75000000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75000000</v>
      </c>
      <c r="N50" s="95"/>
      <c r="O50" s="96">
        <f>+'REC20'!O48+'REC21'!O46</f>
        <v>73691894</v>
      </c>
      <c r="P50" s="96">
        <f>+'REC20'!P48+'REC21'!P46</f>
        <v>73691894</v>
      </c>
      <c r="Q50" s="96">
        <f>+'REC20'!Q48+'REC21'!Q46</f>
        <v>73691894</v>
      </c>
      <c r="R50" s="96">
        <f>+'REC20'!R48+'REC21'!R46</f>
        <v>73691894</v>
      </c>
      <c r="T50" s="97">
        <f>+M50-O50</f>
        <v>1308106</v>
      </c>
      <c r="U50" s="97">
        <f t="shared" si="13"/>
        <v>0</v>
      </c>
      <c r="V50" s="97">
        <f t="shared" si="13"/>
        <v>0</v>
      </c>
      <c r="W50" s="97">
        <f t="shared" si="13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368959717</v>
      </c>
      <c r="J52" s="34">
        <f>+J54+J57</f>
        <v>357316867</v>
      </c>
      <c r="K52" s="34">
        <f>+K54+K57</f>
        <v>0</v>
      </c>
      <c r="L52" s="34">
        <f>+L54+L57</f>
        <v>0</v>
      </c>
      <c r="M52" s="171">
        <f>+G52-I52+J52+L52-K52</f>
        <v>1949804150</v>
      </c>
      <c r="N52" s="36"/>
      <c r="O52" s="36">
        <f>+O54+O57</f>
        <v>1910445306</v>
      </c>
      <c r="P52" s="36">
        <f>+P54+P57</f>
        <v>1894186636</v>
      </c>
      <c r="Q52" s="36">
        <f>+Q54+Q57</f>
        <v>1714517824</v>
      </c>
      <c r="R52" s="36">
        <f>+R54+R57</f>
        <v>1669928260</v>
      </c>
      <c r="S52" s="37"/>
      <c r="T52" s="38">
        <f>+M52-O52</f>
        <v>39358844</v>
      </c>
      <c r="U52" s="38">
        <f>+O52-P52</f>
        <v>16258670</v>
      </c>
      <c r="V52" s="38">
        <f>+P52-Q52</f>
        <v>179668812</v>
      </c>
      <c r="W52" s="38">
        <f>+Q52-R52</f>
        <v>44589564</v>
      </c>
      <c r="Y52" s="268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1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4">+O54-P54</f>
        <v>0</v>
      </c>
      <c r="V54" s="38">
        <f t="shared" si="14"/>
        <v>0</v>
      </c>
      <c r="W54" s="38">
        <f t="shared" si="14"/>
        <v>0</v>
      </c>
      <c r="Y54" s="268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65000000</v>
      </c>
      <c r="H55" s="70"/>
      <c r="I55" s="96">
        <f>+'REC20'!I53</f>
        <v>0</v>
      </c>
      <c r="J55" s="96">
        <f>+'REC20'!J53</f>
        <v>0</v>
      </c>
      <c r="K55" s="96">
        <f>+'REC20'!K53+'REC21'!K51</f>
        <v>0</v>
      </c>
      <c r="L55" s="96">
        <f>+'REC20'!L53+'REC21'!L51</f>
        <v>0</v>
      </c>
      <c r="M55" s="174">
        <f>+G55+J55-I55</f>
        <v>65000000</v>
      </c>
      <c r="N55" s="95"/>
      <c r="O55" s="96">
        <f>+'REC20'!O53+'REC21'!O51</f>
        <v>63061240</v>
      </c>
      <c r="P55" s="96">
        <f>+'REC20'!P53+'REC21'!P51</f>
        <v>63061240</v>
      </c>
      <c r="Q55" s="96">
        <f>+'REC20'!Q53+'REC21'!Q51</f>
        <v>63061240</v>
      </c>
      <c r="R55" s="96">
        <f>+'REC20'!R53+'REC21'!R51</f>
        <v>63061240</v>
      </c>
      <c r="T55" s="97">
        <f>+M55-O55</f>
        <v>1938760</v>
      </c>
      <c r="U55" s="97">
        <f t="shared" si="14"/>
        <v>0</v>
      </c>
      <c r="V55" s="97">
        <f t="shared" si="14"/>
        <v>0</v>
      </c>
      <c r="W55" s="97">
        <f t="shared" si="14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368959717</v>
      </c>
      <c r="J57" s="34">
        <f>SUM(J59:J71)</f>
        <v>357316867</v>
      </c>
      <c r="K57" s="34">
        <f>SUM(K59:K71)</f>
        <v>0</v>
      </c>
      <c r="L57" s="34">
        <f>SUM(L60:L71)</f>
        <v>0</v>
      </c>
      <c r="M57" s="171">
        <f>+G57-I57+J57+L57-K57</f>
        <v>1884804150</v>
      </c>
      <c r="N57" s="36"/>
      <c r="O57" s="34">
        <f>SUM(O58:O71)</f>
        <v>1847384066</v>
      </c>
      <c r="P57" s="34">
        <f>SUM(P58:P71)</f>
        <v>1831125396</v>
      </c>
      <c r="Q57" s="34">
        <f>SUM(Q58:Q71)</f>
        <v>1651456584</v>
      </c>
      <c r="R57" s="34">
        <f>SUM(R58:R71)</f>
        <v>1606867020</v>
      </c>
      <c r="S57" s="37"/>
      <c r="T57" s="38">
        <f>+M57-O57</f>
        <v>37420084</v>
      </c>
      <c r="U57" s="38">
        <f>+O57-P57</f>
        <v>16258670</v>
      </c>
      <c r="V57" s="38">
        <f>+P57-Q57</f>
        <v>179668812</v>
      </c>
      <c r="W57" s="38">
        <f>+Q57-R57</f>
        <v>44589564</v>
      </c>
      <c r="Y57" s="268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8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">
        <v>76</v>
      </c>
      <c r="G59" s="233">
        <f>+'REC21'!G55</f>
        <v>5000000</v>
      </c>
      <c r="H59" s="208"/>
      <c r="I59" s="209">
        <f>+'REC21'!I55</f>
        <v>5000000</v>
      </c>
      <c r="J59" s="209">
        <f>+'REC21'!J55+'REC20'!J56</f>
        <v>0</v>
      </c>
      <c r="K59" s="204"/>
      <c r="L59" s="204"/>
      <c r="M59" s="174">
        <f t="shared" ref="M59:M71" si="15">+G59+J59-I59</f>
        <v>0</v>
      </c>
      <c r="N59" s="204"/>
      <c r="O59" s="234">
        <f>+'REC21'!O55+'REC20'!O56</f>
        <v>0</v>
      </c>
      <c r="P59" s="234">
        <f>+'REC21'!P55+'REC20'!P56</f>
        <v>0</v>
      </c>
      <c r="Q59" s="234">
        <f>+'REC21'!Q55+'REC20'!Q56</f>
        <v>0</v>
      </c>
      <c r="R59" s="234">
        <f>+'REC21'!R55+'REC20'!R56</f>
        <v>0</v>
      </c>
      <c r="S59" s="58"/>
      <c r="T59" s="97">
        <f t="shared" ref="T59" si="16">+M59-O59</f>
        <v>0</v>
      </c>
      <c r="U59" s="97">
        <f t="shared" ref="U59:W60" si="17">+O59-P59</f>
        <v>0</v>
      </c>
      <c r="V59" s="97">
        <f t="shared" si="17"/>
        <v>0</v>
      </c>
      <c r="W59" s="97">
        <f t="shared" si="17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">
        <v>78</v>
      </c>
      <c r="G60" s="96">
        <f>+'REC20'!G57+'REC21'!G56</f>
        <v>20000000</v>
      </c>
      <c r="H60" s="70"/>
      <c r="I60" s="96">
        <f>+'REC21'!I56</f>
        <v>0</v>
      </c>
      <c r="J60" s="96">
        <f>+'REC20'!J57+'REC21'!J56</f>
        <v>129930190</v>
      </c>
      <c r="K60" s="96">
        <f>+'REC21'!K56</f>
        <v>0</v>
      </c>
      <c r="L60" s="96">
        <f>+'REC21'!L56</f>
        <v>0</v>
      </c>
      <c r="M60" s="174">
        <f t="shared" si="15"/>
        <v>149930190</v>
      </c>
      <c r="N60" s="95"/>
      <c r="O60" s="96">
        <f>+'REC20'!O57+'REC21'!O56</f>
        <v>149930190</v>
      </c>
      <c r="P60" s="96">
        <f>+'REC20'!P57+'REC21'!P56</f>
        <v>149738356</v>
      </c>
      <c r="Q60" s="96">
        <f>+'REC20'!Q57+'REC21'!Q56</f>
        <v>20468656</v>
      </c>
      <c r="R60" s="96">
        <f>+'REC20'!R57+'REC21'!R56</f>
        <v>5087906</v>
      </c>
      <c r="S60" s="37"/>
      <c r="T60" s="97">
        <f t="shared" ref="T60:T71" si="18">+M60-O60</f>
        <v>0</v>
      </c>
      <c r="U60" s="97">
        <f t="shared" si="17"/>
        <v>191834</v>
      </c>
      <c r="V60" s="97">
        <f t="shared" si="17"/>
        <v>129269700</v>
      </c>
      <c r="W60" s="97">
        <f t="shared" si="17"/>
        <v>15380750</v>
      </c>
      <c r="Y60" s="268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114000000</v>
      </c>
      <c r="H61" s="70"/>
      <c r="I61" s="96">
        <f>+'REC21'!I57</f>
        <v>7600000</v>
      </c>
      <c r="J61" s="96">
        <f>+'REC21'!J57+'REC20'!J58</f>
        <v>20204758</v>
      </c>
      <c r="K61" s="96">
        <f>+'REC21'!K57</f>
        <v>0</v>
      </c>
      <c r="L61" s="96">
        <f>+'REC21'!L57</f>
        <v>0</v>
      </c>
      <c r="M61" s="174">
        <f t="shared" si="15"/>
        <v>126604758</v>
      </c>
      <c r="N61" s="95"/>
      <c r="O61" s="96">
        <f>+'REC20'!O58+'REC21'!O57</f>
        <v>121303796</v>
      </c>
      <c r="P61" s="96">
        <f>+'REC20'!P58+'REC21'!P57</f>
        <v>118694013</v>
      </c>
      <c r="Q61" s="96">
        <f>+'REC20'!Q58+'REC21'!Q57</f>
        <v>113616852</v>
      </c>
      <c r="R61" s="96">
        <f>+'REC20'!R58+'REC21'!R57</f>
        <v>109213431</v>
      </c>
      <c r="S61" s="37"/>
      <c r="T61" s="97">
        <f t="shared" si="18"/>
        <v>5300962</v>
      </c>
      <c r="U61" s="97">
        <f>+O61-P61</f>
        <v>2609783</v>
      </c>
      <c r="V61" s="97">
        <f t="shared" ref="U61:W71" si="19">+P61-Q61</f>
        <v>5077161</v>
      </c>
      <c r="W61" s="97">
        <f t="shared" si="19"/>
        <v>4403421</v>
      </c>
      <c r="Y61" s="268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669879150</v>
      </c>
      <c r="H62" s="70"/>
      <c r="I62" s="96">
        <f>+'REC20'!I56+'REC21'!I58</f>
        <v>80331027</v>
      </c>
      <c r="J62" s="96">
        <f>+'REC21'!J58</f>
        <v>55316782</v>
      </c>
      <c r="K62" s="96">
        <f>+'REC20'!K56+'REC21'!K58</f>
        <v>0</v>
      </c>
      <c r="L62" s="96">
        <f>+'REC20'!L56+'REC21'!L58</f>
        <v>0</v>
      </c>
      <c r="M62" s="174">
        <f t="shared" si="15"/>
        <v>644864905</v>
      </c>
      <c r="N62" s="95"/>
      <c r="O62" s="96">
        <f>+'REC20'!O59+'REC21'!O58</f>
        <v>641681930</v>
      </c>
      <c r="P62" s="96">
        <f>+'REC20'!P59+'REC21'!P58</f>
        <v>636522145</v>
      </c>
      <c r="Q62" s="96">
        <f>+'REC20'!Q59+'REC21'!Q58</f>
        <v>602669083</v>
      </c>
      <c r="R62" s="96">
        <f>+'REC20'!R59+'REC21'!R58</f>
        <v>596829083</v>
      </c>
      <c r="S62" s="37"/>
      <c r="T62" s="97">
        <f>+M62-O62</f>
        <v>3182975</v>
      </c>
      <c r="U62" s="97">
        <f>+O62-P62</f>
        <v>5159785</v>
      </c>
      <c r="V62" s="97">
        <f t="shared" si="19"/>
        <v>33853062</v>
      </c>
      <c r="W62" s="97">
        <f t="shared" si="19"/>
        <v>5840000</v>
      </c>
      <c r="Y62" s="268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105000000</v>
      </c>
      <c r="H63" s="70"/>
      <c r="I63" s="96">
        <f>+'REC20'!I58+'REC21'!I59</f>
        <v>7300000</v>
      </c>
      <c r="J63" s="96">
        <f>+'REC21'!J59</f>
        <v>6700000</v>
      </c>
      <c r="K63" s="96">
        <f>+'REC20'!K58+'REC21'!K59</f>
        <v>0</v>
      </c>
      <c r="L63" s="96">
        <f>+'REC20'!L58+'REC21'!L59</f>
        <v>0</v>
      </c>
      <c r="M63" s="174">
        <f t="shared" si="15"/>
        <v>104400000</v>
      </c>
      <c r="N63" s="95"/>
      <c r="O63" s="96">
        <f>+'REC20'!O60+'REC21'!O59</f>
        <v>103013470</v>
      </c>
      <c r="P63" s="96">
        <f>+'REC20'!P60+'REC21'!P59</f>
        <v>102813470</v>
      </c>
      <c r="Q63" s="96">
        <f>+'REC20'!Q60+'REC21'!Q59</f>
        <v>94221702</v>
      </c>
      <c r="R63" s="96">
        <f>+'REC20'!R60+'REC21'!R59</f>
        <v>94221702</v>
      </c>
      <c r="S63" s="37"/>
      <c r="T63" s="97">
        <f t="shared" si="18"/>
        <v>1386530</v>
      </c>
      <c r="U63" s="97">
        <f>+O63-P63</f>
        <v>200000</v>
      </c>
      <c r="V63" s="97">
        <f t="shared" si="19"/>
        <v>8591768</v>
      </c>
      <c r="W63" s="97">
        <f t="shared" si="19"/>
        <v>0</v>
      </c>
      <c r="Y63" s="268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18000000</v>
      </c>
      <c r="H64" s="70"/>
      <c r="I64" s="96">
        <f>+'REC20'!I59+'REC21'!I60</f>
        <v>4378100</v>
      </c>
      <c r="J64" s="96">
        <v>0</v>
      </c>
      <c r="K64" s="96">
        <f>+'REC20'!K59+'REC21'!K60</f>
        <v>0</v>
      </c>
      <c r="L64" s="96">
        <f>+'REC20'!L59+'REC21'!L60</f>
        <v>0</v>
      </c>
      <c r="M64" s="174">
        <f t="shared" si="15"/>
        <v>13621900</v>
      </c>
      <c r="N64" s="95"/>
      <c r="O64" s="96">
        <f>+'REC21'!O60</f>
        <v>13621900</v>
      </c>
      <c r="P64" s="96">
        <f>+'REC21'!P60</f>
        <v>11257300</v>
      </c>
      <c r="Q64" s="96">
        <f>+'REC20'!Q61+'REC21'!Q60</f>
        <v>11257300</v>
      </c>
      <c r="R64" s="96">
        <f>+'REC20'!R61+'REC21'!R60</f>
        <v>11257300</v>
      </c>
      <c r="S64" s="37"/>
      <c r="T64" s="97">
        <f t="shared" si="18"/>
        <v>0</v>
      </c>
      <c r="U64" s="97">
        <f t="shared" si="19"/>
        <v>2364600</v>
      </c>
      <c r="V64" s="97">
        <f t="shared" si="19"/>
        <v>0</v>
      </c>
      <c r="W64" s="97">
        <f t="shared" si="19"/>
        <v>0</v>
      </c>
      <c r="Y64" s="268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225000000</v>
      </c>
      <c r="H65" s="70"/>
      <c r="I65" s="96">
        <f>+'REC21'!I61</f>
        <v>50796390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5"/>
        <v>174203610</v>
      </c>
      <c r="N65" s="95"/>
      <c r="O65" s="96">
        <f>+'REC20'!O62+'REC21'!O61</f>
        <v>170363140</v>
      </c>
      <c r="P65" s="96">
        <f>+'REC20'!P62+'REC21'!P61</f>
        <v>168932881</v>
      </c>
      <c r="Q65" s="96">
        <f>+'REC20'!Q62+'REC21'!Q61</f>
        <v>168932881</v>
      </c>
      <c r="R65" s="96">
        <f>+'REC20'!R62+'REC21'!R61</f>
        <v>168932881</v>
      </c>
      <c r="S65" s="37"/>
      <c r="T65" s="97">
        <f t="shared" si="18"/>
        <v>3840470</v>
      </c>
      <c r="U65" s="97">
        <f>+O65-P65</f>
        <v>1430259</v>
      </c>
      <c r="V65" s="97">
        <f t="shared" si="19"/>
        <v>0</v>
      </c>
      <c r="W65" s="97">
        <f t="shared" si="19"/>
        <v>0</v>
      </c>
      <c r="Y65" s="268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80000000</v>
      </c>
      <c r="H66" s="70"/>
      <c r="I66" s="96">
        <f>+'REC20'!I63+'REC21'!I62</f>
        <v>31227210</v>
      </c>
      <c r="J66" s="96">
        <f>+'REC20'!J63</f>
        <v>88092457</v>
      </c>
      <c r="K66" s="96">
        <f>+'REC20'!K61+'REC21'!K62</f>
        <v>0</v>
      </c>
      <c r="L66" s="96">
        <f>+'REC20'!L61+'REC21'!L62</f>
        <v>0</v>
      </c>
      <c r="M66" s="174">
        <f t="shared" si="15"/>
        <v>136865247</v>
      </c>
      <c r="N66" s="95"/>
      <c r="O66" s="96">
        <f>+'REC20'!O63+'REC21'!O62</f>
        <v>136811770</v>
      </c>
      <c r="P66" s="96">
        <f>+'REC20'!P63+'REC21'!P62</f>
        <v>136811770</v>
      </c>
      <c r="Q66" s="96">
        <f>+'REC20'!Q63+'REC21'!Q62</f>
        <v>136811770</v>
      </c>
      <c r="R66" s="96">
        <f>+'REC20'!R63+'REC21'!R62</f>
        <v>136811770</v>
      </c>
      <c r="S66" s="37"/>
      <c r="T66" s="97">
        <f t="shared" si="18"/>
        <v>53477</v>
      </c>
      <c r="U66" s="97">
        <f t="shared" si="19"/>
        <v>0</v>
      </c>
      <c r="V66" s="97">
        <f t="shared" si="19"/>
        <v>0</v>
      </c>
      <c r="W66" s="97">
        <f t="shared" si="19"/>
        <v>0</v>
      </c>
      <c r="X66" s="100"/>
      <c r="Y66" s="268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310000000</v>
      </c>
      <c r="H67" s="70"/>
      <c r="I67" s="96">
        <f>+'REC20'!I64+'REC21'!I63</f>
        <v>4403000</v>
      </c>
      <c r="J67" s="96">
        <f>+'REC20'!J64+'REC21'!J63</f>
        <v>55000000</v>
      </c>
      <c r="K67" s="96">
        <f>+'REC20'!K64+'REC21'!K63</f>
        <v>0</v>
      </c>
      <c r="L67" s="96">
        <f>+'REC20'!L64+'REC21'!L63</f>
        <v>0</v>
      </c>
      <c r="M67" s="174">
        <f t="shared" si="15"/>
        <v>360597000</v>
      </c>
      <c r="N67" s="95"/>
      <c r="O67" s="96">
        <f>+'REC20'!O64+'REC21'!O63</f>
        <v>345936060</v>
      </c>
      <c r="P67" s="96">
        <f>+'REC20'!P64+'REC21'!P63</f>
        <v>345936060</v>
      </c>
      <c r="Q67" s="96">
        <f>+'REC20'!Q64+'REC21'!Q63</f>
        <v>344727599</v>
      </c>
      <c r="R67" s="96">
        <f>+'REC20'!R64+'REC21'!R63</f>
        <v>342082078</v>
      </c>
      <c r="S67" s="37"/>
      <c r="T67" s="97">
        <f t="shared" si="18"/>
        <v>14660940</v>
      </c>
      <c r="U67" s="97">
        <f>+O67-P67</f>
        <v>0</v>
      </c>
      <c r="V67" s="97">
        <f t="shared" si="19"/>
        <v>1208461</v>
      </c>
      <c r="W67" s="97">
        <f t="shared" si="19"/>
        <v>2645521</v>
      </c>
      <c r="X67" s="100"/>
      <c r="Y67" s="268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18000000</v>
      </c>
      <c r="H68" s="70"/>
      <c r="I68" s="96">
        <f>+'REC21'!I64</f>
        <v>4426560</v>
      </c>
      <c r="J68" s="96">
        <f>+'REC21'!J64</f>
        <v>2072680</v>
      </c>
      <c r="K68" s="96">
        <f>+'REC20'!K63+'REC21'!K64</f>
        <v>0</v>
      </c>
      <c r="L68" s="96">
        <f>+'REC20'!L63+'REC21'!L64</f>
        <v>0</v>
      </c>
      <c r="M68" s="174">
        <f t="shared" si="15"/>
        <v>15646120</v>
      </c>
      <c r="N68" s="95"/>
      <c r="O68" s="96">
        <f>+'REC20'!O65+'REC21'!O64</f>
        <v>15646120</v>
      </c>
      <c r="P68" s="96">
        <f>+'REC20'!P65+'REC21'!P64</f>
        <v>13276445</v>
      </c>
      <c r="Q68" s="96">
        <f>+'REC20'!Q65+'REC21'!Q64</f>
        <v>13276445</v>
      </c>
      <c r="R68" s="96">
        <f>+'REC20'!R65+'REC21'!R64</f>
        <v>13276445</v>
      </c>
      <c r="T68" s="97">
        <f t="shared" si="18"/>
        <v>0</v>
      </c>
      <c r="U68" s="97">
        <f>+O68-P68</f>
        <v>2369675</v>
      </c>
      <c r="V68" s="97">
        <f t="shared" si="19"/>
        <v>0</v>
      </c>
      <c r="W68" s="97">
        <f t="shared" si="19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164000000</v>
      </c>
      <c r="H69" s="70"/>
      <c r="I69" s="96">
        <f>+'REC20'!I65+'REC21'!I65</f>
        <v>16056900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5"/>
        <v>147943100</v>
      </c>
      <c r="N69" s="95"/>
      <c r="O69" s="96">
        <f>+'REC20'!O67+'REC21'!O65</f>
        <v>147942890</v>
      </c>
      <c r="P69" s="96">
        <f>+'REC20'!P67+'REC21'!P65</f>
        <v>146010156</v>
      </c>
      <c r="Q69" s="96">
        <f>+'REC20'!Q67+'REC21'!Q65</f>
        <v>144341496</v>
      </c>
      <c r="R69" s="96">
        <f>+'REC20'!R67+'REC21'!R65</f>
        <v>128021624</v>
      </c>
      <c r="S69" s="37"/>
      <c r="T69" s="97">
        <f t="shared" si="18"/>
        <v>210</v>
      </c>
      <c r="U69" s="97">
        <f>+O69-P69</f>
        <v>1932734</v>
      </c>
      <c r="V69" s="97">
        <f t="shared" si="19"/>
        <v>1668660</v>
      </c>
      <c r="W69" s="97">
        <f t="shared" si="19"/>
        <v>16319872</v>
      </c>
      <c r="X69" s="100"/>
      <c r="Y69" s="268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5"/>
        <v>3000000</v>
      </c>
      <c r="N70" s="95"/>
      <c r="O70" s="96">
        <f>+'REC20'!O68+'REC21'!O66</f>
        <v>272600</v>
      </c>
      <c r="P70" s="96">
        <f>+'REC20'!P68+'REC21'!P66</f>
        <v>272600</v>
      </c>
      <c r="Q70" s="96">
        <f>+'REC20'!Q68+'REC21'!Q66</f>
        <v>272600</v>
      </c>
      <c r="R70" s="96">
        <f>+'REC20'!R68+'REC21'!R66</f>
        <v>272600</v>
      </c>
      <c r="S70" s="37"/>
      <c r="T70" s="97">
        <f t="shared" si="18"/>
        <v>2727400</v>
      </c>
      <c r="U70" s="97">
        <f t="shared" si="19"/>
        <v>0</v>
      </c>
      <c r="V70" s="97">
        <f t="shared" si="19"/>
        <v>0</v>
      </c>
      <c r="W70" s="97">
        <f t="shared" si="19"/>
        <v>0</v>
      </c>
      <c r="Y70" s="268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164567850</v>
      </c>
      <c r="H71" s="70"/>
      <c r="I71" s="96">
        <f>+'REC21'!I67+'REC20'!I69</f>
        <v>157440530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5"/>
        <v>7127320</v>
      </c>
      <c r="N71" s="95"/>
      <c r="O71" s="96">
        <f>+'REC20'!O69+'REC21'!O67</f>
        <v>860200</v>
      </c>
      <c r="P71" s="96">
        <f>+'REC20'!P69+'REC21'!P67</f>
        <v>860200</v>
      </c>
      <c r="Q71" s="96">
        <f>+'REC20'!Q69+'REC21'!Q67</f>
        <v>860200</v>
      </c>
      <c r="R71" s="96">
        <f>+'REC20'!R69+'REC21'!R67</f>
        <v>860200</v>
      </c>
      <c r="S71" s="37"/>
      <c r="T71" s="97">
        <f t="shared" si="18"/>
        <v>6267120</v>
      </c>
      <c r="U71" s="97">
        <f t="shared" si="19"/>
        <v>0</v>
      </c>
      <c r="V71" s="97">
        <f t="shared" si="19"/>
        <v>0</v>
      </c>
      <c r="W71" s="97">
        <f t="shared" si="19"/>
        <v>0</v>
      </c>
      <c r="Y71" s="268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8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1060080486</v>
      </c>
      <c r="H73" s="35"/>
      <c r="I73" s="96">
        <f>+I74+I76</f>
        <v>0</v>
      </c>
      <c r="J73" s="34">
        <f>+J74+J76</f>
        <v>11642850</v>
      </c>
      <c r="K73" s="307">
        <f>+K74+K76+K77</f>
        <v>824080486</v>
      </c>
      <c r="L73" s="96">
        <f>+L74+L76</f>
        <v>0</v>
      </c>
      <c r="M73" s="171">
        <f>+G73-I73+J73+L73-K73</f>
        <v>247642850</v>
      </c>
      <c r="N73" s="93"/>
      <c r="O73" s="32">
        <f>+O74+O76</f>
        <v>43797026</v>
      </c>
      <c r="P73" s="32">
        <f>+P74+P76</f>
        <v>43797026</v>
      </c>
      <c r="Q73" s="32">
        <f>+Q74+Q76</f>
        <v>43797026</v>
      </c>
      <c r="R73" s="32">
        <f>+R74+R76</f>
        <v>43797026</v>
      </c>
      <c r="S73" s="37"/>
      <c r="T73" s="38">
        <f>+M73-O73</f>
        <v>203845824</v>
      </c>
      <c r="U73" s="38">
        <f t="shared" ref="U73:W74" si="20">+O73-P73</f>
        <v>0</v>
      </c>
      <c r="V73" s="38">
        <f t="shared" si="20"/>
        <v>0</v>
      </c>
      <c r="W73" s="38">
        <f t="shared" si="20"/>
        <v>0</v>
      </c>
      <c r="Y73" s="268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27000000</v>
      </c>
      <c r="H74" s="70"/>
      <c r="I74" s="96">
        <f>+'REC20'!I72</f>
        <v>0</v>
      </c>
      <c r="J74" s="96">
        <f>+'REC20'!J72</f>
        <v>11642850</v>
      </c>
      <c r="K74" s="96">
        <f>+'REC20'!K72</f>
        <v>0</v>
      </c>
      <c r="L74" s="96">
        <f>+'REC20'!L72</f>
        <v>0</v>
      </c>
      <c r="M74" s="174">
        <f>+G74-I74+J74+L74-K74</f>
        <v>38642850</v>
      </c>
      <c r="N74" s="36"/>
      <c r="O74" s="96">
        <f>+'REC20'!O72</f>
        <v>38642850</v>
      </c>
      <c r="P74" s="96">
        <f>+'REC20'!P72</f>
        <v>38642850</v>
      </c>
      <c r="Q74" s="96">
        <f>+'REC20'!Q72</f>
        <v>38642850</v>
      </c>
      <c r="R74" s="96">
        <f>+'REC20'!R72</f>
        <v>38642850</v>
      </c>
      <c r="S74" s="37"/>
      <c r="T74" s="97">
        <f>+M74-O74</f>
        <v>0</v>
      </c>
      <c r="U74" s="97">
        <f t="shared" si="20"/>
        <v>0</v>
      </c>
      <c r="V74" s="97">
        <f t="shared" si="20"/>
        <v>0</v>
      </c>
      <c r="W74" s="97">
        <f t="shared" si="20"/>
        <v>0</v>
      </c>
      <c r="X74" s="100"/>
      <c r="Y74" s="268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8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209000000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209000000</v>
      </c>
      <c r="N76" s="36"/>
      <c r="O76" s="96">
        <f>+'REC20'!O73</f>
        <v>5154176</v>
      </c>
      <c r="P76" s="96">
        <f>+'REC20'!P73</f>
        <v>5154176</v>
      </c>
      <c r="Q76" s="96">
        <f>+'REC20'!Q73</f>
        <v>5154176</v>
      </c>
      <c r="R76" s="96">
        <f>+'REC20'!R73</f>
        <v>5154176</v>
      </c>
      <c r="S76" s="37"/>
      <c r="T76" s="97">
        <f>+M76-O76</f>
        <v>203845824</v>
      </c>
      <c r="U76" s="97">
        <f t="shared" ref="U76:W77" si="21">+O76-P76</f>
        <v>0</v>
      </c>
      <c r="V76" s="97">
        <f t="shared" si="21"/>
        <v>0</v>
      </c>
      <c r="W76" s="97">
        <f t="shared" si="21"/>
        <v>0</v>
      </c>
      <c r="Y76" s="268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824080486</v>
      </c>
      <c r="H77" s="70"/>
      <c r="I77" s="96"/>
      <c r="J77" s="96"/>
      <c r="K77" s="96">
        <f>+'REC20'!K74</f>
        <v>824080486</v>
      </c>
      <c r="L77" s="96"/>
      <c r="M77" s="174">
        <f>+G77-I77+J77+L77-K77</f>
        <v>0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0</v>
      </c>
      <c r="U77" s="97">
        <f t="shared" si="21"/>
        <v>0</v>
      </c>
      <c r="V77" s="97">
        <f t="shared" si="21"/>
        <v>0</v>
      </c>
      <c r="W77" s="97">
        <f t="shared" si="21"/>
        <v>0</v>
      </c>
      <c r="Y77" s="268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8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8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12748951691</v>
      </c>
      <c r="H80" s="35"/>
      <c r="I80" s="34">
        <f>SUM(I82:I84)</f>
        <v>0</v>
      </c>
      <c r="J80" s="34">
        <f>SUM(J82:J84)</f>
        <v>0</v>
      </c>
      <c r="K80" s="171">
        <f>SUM(K81:K86)</f>
        <v>1100000000</v>
      </c>
      <c r="L80" s="34">
        <f>SUM(L82:L84)</f>
        <v>0</v>
      </c>
      <c r="M80" s="171">
        <f>+G80-I80+J80+L80-K80</f>
        <v>11648951691</v>
      </c>
      <c r="N80" s="36"/>
      <c r="O80" s="171">
        <f>SUM(O81:O86)</f>
        <v>11464604673</v>
      </c>
      <c r="P80" s="171">
        <f>SUM(P81:P86)</f>
        <v>11224347694</v>
      </c>
      <c r="Q80" s="171">
        <f>SUM(Q81:Q86)</f>
        <v>9767803596</v>
      </c>
      <c r="R80" s="171">
        <f>SUM(R81:R86)</f>
        <v>8503251198</v>
      </c>
      <c r="S80" s="37"/>
      <c r="T80" s="38">
        <f t="shared" ref="T80:T86" si="22">+M80-O80</f>
        <v>184347018</v>
      </c>
      <c r="U80" s="38">
        <f t="shared" ref="U80:W86" si="23">+O80-P80</f>
        <v>240256979</v>
      </c>
      <c r="V80" s="38">
        <f t="shared" si="23"/>
        <v>1456544098</v>
      </c>
      <c r="W80" s="38">
        <f t="shared" si="23"/>
        <v>1264552398</v>
      </c>
      <c r="Y80" s="268"/>
    </row>
    <row r="81" spans="1:25" s="39" customFormat="1" ht="43.5" customHeight="1" x14ac:dyDescent="0.2">
      <c r="A81" s="276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4611955613</v>
      </c>
      <c r="H81" s="70"/>
      <c r="I81" s="96">
        <f>+'REC20'!I78</f>
        <v>0</v>
      </c>
      <c r="J81" s="96">
        <f>+'REC20'!J78</f>
        <v>0</v>
      </c>
      <c r="K81" s="96">
        <f>+'REC20'!K78</f>
        <v>700000000</v>
      </c>
      <c r="L81" s="96">
        <f>+'REC20'!L78</f>
        <v>0</v>
      </c>
      <c r="M81" s="174">
        <f>+G81-I81+J81+L81-K81</f>
        <v>3911955613</v>
      </c>
      <c r="N81" s="36"/>
      <c r="O81" s="96">
        <f>+'REC20'!O78</f>
        <v>3884772082</v>
      </c>
      <c r="P81" s="96">
        <f>+'REC20'!P78</f>
        <v>3816925674</v>
      </c>
      <c r="Q81" s="96">
        <f>+'REC20'!Q78</f>
        <v>3784304939</v>
      </c>
      <c r="R81" s="96">
        <f>+'REC20'!R78</f>
        <v>3576378006</v>
      </c>
      <c r="S81" s="37"/>
      <c r="T81" s="98">
        <f t="shared" si="22"/>
        <v>27183531</v>
      </c>
      <c r="U81" s="98">
        <f t="shared" si="23"/>
        <v>67846408</v>
      </c>
      <c r="V81" s="98">
        <f t="shared" si="23"/>
        <v>32620735</v>
      </c>
      <c r="W81" s="98">
        <f t="shared" si="23"/>
        <v>207926933</v>
      </c>
      <c r="X81" s="100"/>
      <c r="Y81" s="268"/>
    </row>
    <row r="82" spans="1:25" s="39" customFormat="1" ht="39.75" customHeight="1" x14ac:dyDescent="0.2">
      <c r="A82" s="276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1430575857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>+G82-I82+J82+L82-K82</f>
        <v>1430575857</v>
      </c>
      <c r="N82" s="36"/>
      <c r="O82" s="96">
        <f>+'REC20'!O79</f>
        <v>1369489114</v>
      </c>
      <c r="P82" s="96">
        <f>+'REC20'!P79</f>
        <v>1297134922</v>
      </c>
      <c r="Q82" s="96">
        <f>+'REC20'!Q79</f>
        <v>1255397823</v>
      </c>
      <c r="R82" s="96">
        <f>+'REC20'!R79</f>
        <v>1213988823</v>
      </c>
      <c r="S82" s="37"/>
      <c r="T82" s="98">
        <f t="shared" si="22"/>
        <v>61086743</v>
      </c>
      <c r="U82" s="98">
        <f t="shared" si="23"/>
        <v>72354192</v>
      </c>
      <c r="V82" s="98">
        <f t="shared" si="23"/>
        <v>41737099</v>
      </c>
      <c r="W82" s="97">
        <f t="shared" si="23"/>
        <v>41409000</v>
      </c>
      <c r="Y82" s="268"/>
    </row>
    <row r="83" spans="1:25" s="11" customFormat="1" ht="39" customHeight="1" x14ac:dyDescent="0.2">
      <c r="A83" s="276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1273080000</v>
      </c>
      <c r="H83" s="208"/>
      <c r="I83" s="96">
        <f>+'REC20'!I80</f>
        <v>0</v>
      </c>
      <c r="J83" s="96">
        <f>+'REC20'!J80</f>
        <v>0</v>
      </c>
      <c r="K83" s="96">
        <f>+'REC20'!K80</f>
        <v>400000000</v>
      </c>
      <c r="L83" s="96">
        <f>+'REC20'!L80</f>
        <v>0</v>
      </c>
      <c r="M83" s="174">
        <f>+G83-I83+J83+L83-K83</f>
        <v>873080000</v>
      </c>
      <c r="N83" s="208"/>
      <c r="O83" s="96">
        <f>+'REC20'!O80</f>
        <v>814906400</v>
      </c>
      <c r="P83" s="96">
        <f>+'REC20'!P80</f>
        <v>812008515</v>
      </c>
      <c r="Q83" s="96">
        <f>+'REC20'!Q80</f>
        <v>630395049</v>
      </c>
      <c r="R83" s="96">
        <f>+'REC20'!R80</f>
        <v>372705989</v>
      </c>
      <c r="S83" s="58"/>
      <c r="T83" s="98">
        <f t="shared" si="22"/>
        <v>58173600</v>
      </c>
      <c r="U83" s="98">
        <f t="shared" si="23"/>
        <v>2897885</v>
      </c>
      <c r="V83" s="98">
        <f t="shared" si="23"/>
        <v>181613466</v>
      </c>
      <c r="W83" s="97">
        <f t="shared" si="23"/>
        <v>257689060</v>
      </c>
    </row>
    <row r="84" spans="1:25" ht="42.75" customHeight="1" x14ac:dyDescent="0.2">
      <c r="A84" s="276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142188954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>+G84-I84+J84+L84-K84</f>
        <v>142188954</v>
      </c>
      <c r="N84" s="95"/>
      <c r="O84" s="96">
        <f>+'REC20'!O81</f>
        <v>114183507</v>
      </c>
      <c r="P84" s="96">
        <f>+'REC20'!P81</f>
        <v>103328081</v>
      </c>
      <c r="Q84" s="96">
        <f>+'REC20'!Q81</f>
        <v>103328081</v>
      </c>
      <c r="R84" s="96">
        <f>+'REC20'!R81</f>
        <v>102605683</v>
      </c>
      <c r="S84" s="125"/>
      <c r="T84" s="98">
        <f>+M84-O84</f>
        <v>28005447</v>
      </c>
      <c r="U84" s="98">
        <f>+O84-P84</f>
        <v>10855426</v>
      </c>
      <c r="V84" s="98">
        <f t="shared" si="23"/>
        <v>0</v>
      </c>
      <c r="W84" s="98">
        <f t="shared" si="23"/>
        <v>722398</v>
      </c>
      <c r="X84" s="66"/>
    </row>
    <row r="85" spans="1:25" s="11" customFormat="1" ht="41.25" customHeight="1" x14ac:dyDescent="0.2">
      <c r="A85" s="276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2646000000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>+G85-I85+J85+L85-K85</f>
        <v>2646000000</v>
      </c>
      <c r="N85" s="271"/>
      <c r="O85" s="96">
        <f>+'REC20'!O82</f>
        <v>2638293781</v>
      </c>
      <c r="P85" s="96">
        <f>+'REC20'!P82</f>
        <v>2633248447</v>
      </c>
      <c r="Q85" s="96">
        <f>+'REC20'!Q82</f>
        <v>1632183935</v>
      </c>
      <c r="R85" s="96">
        <f>+'REC20'!R82</f>
        <v>1587109377</v>
      </c>
      <c r="S85" s="58"/>
      <c r="T85" s="98">
        <f t="shared" si="22"/>
        <v>7706219</v>
      </c>
      <c r="U85" s="98">
        <f t="shared" si="23"/>
        <v>5045334</v>
      </c>
      <c r="V85" s="98">
        <f t="shared" si="23"/>
        <v>1001064512</v>
      </c>
      <c r="W85" s="98">
        <f t="shared" si="23"/>
        <v>45074558</v>
      </c>
    </row>
    <row r="86" spans="1:25" s="11" customFormat="1" ht="39" customHeight="1" thickBot="1" x14ac:dyDescent="0.25">
      <c r="A86" s="276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2645151267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>+G86-I86+J86+L86-K86</f>
        <v>2645151267</v>
      </c>
      <c r="N86" s="271"/>
      <c r="O86" s="96">
        <f>+'REC20'!O83</f>
        <v>2642959789</v>
      </c>
      <c r="P86" s="96">
        <f>+'REC20'!P83</f>
        <v>2561702055</v>
      </c>
      <c r="Q86" s="96">
        <f>+'REC20'!Q83</f>
        <v>2362193769</v>
      </c>
      <c r="R86" s="96">
        <f>+'REC20'!R83</f>
        <v>1650463320</v>
      </c>
      <c r="S86" s="58"/>
      <c r="T86" s="98">
        <f t="shared" si="22"/>
        <v>2191478</v>
      </c>
      <c r="U86" s="98">
        <f t="shared" si="23"/>
        <v>81257734</v>
      </c>
      <c r="V86" s="98">
        <f t="shared" si="23"/>
        <v>199508286</v>
      </c>
      <c r="W86" s="98">
        <f t="shared" si="23"/>
        <v>711730449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K22" sqref="K22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150"/>
    </row>
    <row r="2" spans="1:18" s="1" customFormat="1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37"/>
    </row>
    <row r="3" spans="1:18" s="1" customFormat="1" ht="14.25" x14ac:dyDescent="0.2">
      <c r="A3" s="333" t="s">
        <v>66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3" t="s">
        <v>3</v>
      </c>
      <c r="B5" s="313" t="s">
        <v>4</v>
      </c>
      <c r="C5" s="313" t="s">
        <v>5</v>
      </c>
      <c r="D5" s="313" t="s">
        <v>6</v>
      </c>
      <c r="E5" s="313" t="s">
        <v>7</v>
      </c>
      <c r="F5" s="313" t="s">
        <v>8</v>
      </c>
      <c r="G5" s="325" t="s">
        <v>13</v>
      </c>
      <c r="H5" s="127"/>
      <c r="I5" s="304"/>
      <c r="J5" s="334" t="str">
        <f>+CONSOLIDACION!O5</f>
        <v>EJECUCION ACUMULADA DICIEMBRE  DE 2017</v>
      </c>
      <c r="K5" s="335"/>
      <c r="L5" s="336"/>
      <c r="M5" s="3"/>
      <c r="N5" s="330" t="s">
        <v>67</v>
      </c>
      <c r="O5" s="328" t="s">
        <v>103</v>
      </c>
      <c r="P5" s="328" t="s">
        <v>104</v>
      </c>
    </row>
    <row r="6" spans="1:18" s="4" customFormat="1" ht="13.5" thickBot="1" x14ac:dyDescent="0.25">
      <c r="A6" s="314"/>
      <c r="B6" s="314"/>
      <c r="C6" s="314"/>
      <c r="D6" s="314"/>
      <c r="E6" s="314"/>
      <c r="F6" s="314"/>
      <c r="G6" s="326"/>
      <c r="H6" s="127"/>
      <c r="I6" s="136"/>
      <c r="J6" s="305" t="s">
        <v>16</v>
      </c>
      <c r="K6" s="305" t="s">
        <v>17</v>
      </c>
      <c r="L6" s="305" t="s">
        <v>102</v>
      </c>
      <c r="M6" s="3"/>
      <c r="N6" s="331"/>
      <c r="O6" s="329"/>
      <c r="P6" s="329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24832387146</v>
      </c>
      <c r="H8" s="128"/>
      <c r="I8" s="16"/>
      <c r="J8" s="200">
        <f>+CONSOLIDACION!O8</f>
        <v>19700971961</v>
      </c>
      <c r="K8" s="200">
        <f>+CONSOLIDACION!P8</f>
        <v>19408039085</v>
      </c>
      <c r="L8" s="200">
        <f>+CONSOLIDACION!Q8</f>
        <v>17771826175</v>
      </c>
      <c r="N8" s="200">
        <f>+G8-J8</f>
        <v>5131415185</v>
      </c>
      <c r="O8" s="141">
        <f>(K8/G8)*100</f>
        <v>78.156155390506811</v>
      </c>
      <c r="P8" s="141">
        <f>(L8/G8)*100</f>
        <v>71.567127519847347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13183435455</v>
      </c>
      <c r="H10" s="129"/>
      <c r="I10" s="17"/>
      <c r="J10" s="56">
        <f>+CONSOLIDACION!O10</f>
        <v>8236367288</v>
      </c>
      <c r="K10" s="56">
        <f>+CONSOLIDACION!P10</f>
        <v>8183691391</v>
      </c>
      <c r="L10" s="56">
        <f>+CONSOLIDACION!Q10</f>
        <v>8004022579</v>
      </c>
      <c r="M10" s="48"/>
      <c r="N10" s="56">
        <f>+G10-J10</f>
        <v>4947068167</v>
      </c>
      <c r="O10" s="141">
        <f>(K10/G10)*100</f>
        <v>62.075560038458889</v>
      </c>
      <c r="P10" s="141">
        <f>(L10/G10)*100</f>
        <v>60.712722463888305</v>
      </c>
      <c r="Q10" s="308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10985988455</v>
      </c>
      <c r="H12" s="129"/>
      <c r="I12" s="18"/>
      <c r="J12" s="56">
        <f>+CONSOLIDACION!O12</f>
        <v>6282124956</v>
      </c>
      <c r="K12" s="56">
        <f>+CONSOLIDACION!P12</f>
        <v>6245707729</v>
      </c>
      <c r="L12" s="56">
        <f>+CONSOLIDACION!Q12</f>
        <v>6245707729</v>
      </c>
      <c r="M12" s="49"/>
      <c r="N12" s="56">
        <f>+G12-J12</f>
        <v>4703863499</v>
      </c>
      <c r="O12" s="141">
        <f>(+K12/G12)*100</f>
        <v>56.851577394088935</v>
      </c>
      <c r="P12" s="141">
        <f>(L12/G12)*100</f>
        <v>56.851577394088935</v>
      </c>
      <c r="Q12" s="308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9191788220</v>
      </c>
      <c r="H14" s="129"/>
      <c r="I14" s="17"/>
      <c r="J14" s="56">
        <f>+CONSOLIDACION!O14</f>
        <v>4544340611</v>
      </c>
      <c r="K14" s="56">
        <f>+CONSOLIDACION!P14</f>
        <v>4510045551</v>
      </c>
      <c r="L14" s="56">
        <f>+CONSOLIDACION!Q14</f>
        <v>4510045551</v>
      </c>
      <c r="M14" s="49"/>
      <c r="N14" s="56">
        <f>+G14-J14</f>
        <v>4647447609</v>
      </c>
      <c r="O14" s="141">
        <f>(+K14/G14)*100</f>
        <v>49.066029841579621</v>
      </c>
      <c r="P14" s="141">
        <f>(L14/G14)*100</f>
        <v>49.066029841579621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3506914531</v>
      </c>
      <c r="H16" s="129"/>
      <c r="I16" s="17"/>
      <c r="J16" s="56">
        <f>+CONSOLIDACION!O16</f>
        <v>3252367592</v>
      </c>
      <c r="K16" s="56">
        <f>+CONSOLIDACION!P16</f>
        <v>3239681042</v>
      </c>
      <c r="L16" s="56">
        <f>+CONSOLIDACION!Q16</f>
        <v>3239681042</v>
      </c>
      <c r="M16" s="49"/>
      <c r="N16" s="56">
        <f>+G16-J16</f>
        <v>254546939</v>
      </c>
      <c r="O16" s="141">
        <f>(+K16/G16)*100</f>
        <v>92.379811750821361</v>
      </c>
      <c r="P16" s="141">
        <f t="shared" ref="P16:P25" si="0">(L16/G16)*100</f>
        <v>92.379811750821361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3264975205</v>
      </c>
      <c r="H17" s="130"/>
      <c r="I17" s="19"/>
      <c r="J17" s="60">
        <f>+CONSOLIDACION!O17</f>
        <v>3042946132</v>
      </c>
      <c r="K17" s="60">
        <f>+CONSOLIDACION!P17</f>
        <v>3036402744</v>
      </c>
      <c r="L17" s="60">
        <f>+CONSOLIDACION!Q17</f>
        <v>3036402744</v>
      </c>
      <c r="M17" s="48"/>
      <c r="N17" s="60">
        <f>+G17-J17</f>
        <v>222029073</v>
      </c>
      <c r="O17" s="142">
        <f>(+K17/G17)*100</f>
        <v>92.999258902488364</v>
      </c>
      <c r="P17" s="142">
        <f t="shared" si="0"/>
        <v>92.999258902488364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201939326</v>
      </c>
      <c r="H18" s="130"/>
      <c r="I18" s="19"/>
      <c r="J18" s="152">
        <f>+CONSOLIDACION!O18</f>
        <v>181421460</v>
      </c>
      <c r="K18" s="152">
        <f>+CONSOLIDACION!P18</f>
        <v>180643581</v>
      </c>
      <c r="L18" s="152">
        <f>+CONSOLIDACION!Q18</f>
        <v>180643581</v>
      </c>
      <c r="M18" s="48"/>
      <c r="N18" s="152">
        <f>+G18-J18</f>
        <v>20517866</v>
      </c>
      <c r="O18" s="142">
        <f>(+K18/G18)*100</f>
        <v>89.454384432282396</v>
      </c>
      <c r="P18" s="142">
        <f t="shared" si="0"/>
        <v>89.454384432282396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+'REC21'!G17</f>
        <v>40000000</v>
      </c>
      <c r="H19" s="130"/>
      <c r="I19" s="19"/>
      <c r="J19" s="152">
        <f>+CONSOLIDACION!O19</f>
        <v>28000000</v>
      </c>
      <c r="K19" s="152">
        <f>+CONSOLIDACION!P19</f>
        <v>22634717</v>
      </c>
      <c r="L19" s="152">
        <f>+CONSOLIDACION!Q19</f>
        <v>22634717</v>
      </c>
      <c r="M19" s="48"/>
      <c r="N19" s="152">
        <f>+G19-J19</f>
        <v>12000000</v>
      </c>
      <c r="O19" s="142">
        <f>(+K19/G19)*100</f>
        <v>56.586792500000001</v>
      </c>
      <c r="P19" s="141">
        <f t="shared" si="0"/>
        <v>56.586792500000001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455989144</v>
      </c>
      <c r="H21" s="130"/>
      <c r="I21" s="19"/>
      <c r="J21" s="93">
        <f>+CONSOLIDACION!O21</f>
        <v>364791315</v>
      </c>
      <c r="K21" s="93">
        <f>+CONSOLIDACION!P21</f>
        <v>352172261</v>
      </c>
      <c r="L21" s="93">
        <f>+CONSOLIDACION!Q21</f>
        <v>352172261</v>
      </c>
      <c r="M21" s="48"/>
      <c r="N21" s="93">
        <f t="shared" ref="N21:N77" si="1">+G21-J21</f>
        <v>91197829</v>
      </c>
      <c r="O21" s="141">
        <f>(+K21/G21)*100</f>
        <v>77.232597669035727</v>
      </c>
      <c r="P21" s="141">
        <f t="shared" si="0"/>
        <v>77.232597669035727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455989144</v>
      </c>
      <c r="H23" s="130"/>
      <c r="I23" s="19"/>
      <c r="J23" s="152">
        <f>+CONSOLIDACION!O23</f>
        <v>364791315</v>
      </c>
      <c r="K23" s="152">
        <f>+CONSOLIDACION!P23</f>
        <v>352172261</v>
      </c>
      <c r="L23" s="152">
        <f>+CONSOLIDACION!Q23</f>
        <v>352172261</v>
      </c>
      <c r="M23" s="48"/>
      <c r="N23" s="60">
        <f t="shared" si="1"/>
        <v>91197829</v>
      </c>
      <c r="O23" s="142">
        <f>(+K23/G23)*100</f>
        <v>77.232597669035727</v>
      </c>
      <c r="P23" s="142">
        <f t="shared" si="0"/>
        <v>77.232597669035727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884015696</v>
      </c>
      <c r="H25" s="131"/>
      <c r="I25" s="40"/>
      <c r="J25" s="93">
        <f>+CONSOLIDACION!O25</f>
        <v>838312755</v>
      </c>
      <c r="K25" s="93">
        <f>+CONSOLIDACION!P25</f>
        <v>829333472</v>
      </c>
      <c r="L25" s="93">
        <f>+CONSOLIDACION!Q25</f>
        <v>829333472</v>
      </c>
      <c r="M25" s="50"/>
      <c r="N25" s="93">
        <f t="shared" si="1"/>
        <v>45702941</v>
      </c>
      <c r="O25" s="141">
        <f t="shared" ref="O25:O81" si="2">(+K25/G25)*100</f>
        <v>93.814337884787975</v>
      </c>
      <c r="P25" s="141">
        <f t="shared" si="0"/>
        <v>93.814337884787975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104889692</v>
      </c>
      <c r="H26" s="129"/>
      <c r="I26" s="17"/>
      <c r="J26" s="98">
        <f>+CONSOLIDACION!O26</f>
        <v>104746753</v>
      </c>
      <c r="K26" s="98">
        <f>+CONSOLIDACION!P26</f>
        <v>104742842</v>
      </c>
      <c r="L26" s="98">
        <f>+CONSOLIDACION!Q26</f>
        <v>104742842</v>
      </c>
      <c r="M26" s="48"/>
      <c r="N26" s="98">
        <f t="shared" si="1"/>
        <v>142939</v>
      </c>
      <c r="O26" s="142">
        <f t="shared" si="2"/>
        <v>99.859995775371331</v>
      </c>
      <c r="P26" s="142">
        <f>(+L26/G26)*100</f>
        <v>99.859995775371331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20797345</v>
      </c>
      <c r="H27" s="130"/>
      <c r="I27" s="19"/>
      <c r="J27" s="98">
        <f>+CONSOLIDACION!O27</f>
        <v>20797345</v>
      </c>
      <c r="K27" s="98">
        <f>+CONSOLIDACION!P27</f>
        <v>20770418</v>
      </c>
      <c r="L27" s="98">
        <f>+CONSOLIDACION!Q27</f>
        <v>20770418</v>
      </c>
      <c r="M27" s="48"/>
      <c r="N27" s="60">
        <f t="shared" si="1"/>
        <v>0</v>
      </c>
      <c r="O27" s="142">
        <f t="shared" si="2"/>
        <v>99.870526742716436</v>
      </c>
      <c r="P27" s="142">
        <f t="shared" ref="P27:P33" si="3">(+L27/G27)*100</f>
        <v>99.870526742716436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8366900</v>
      </c>
      <c r="H28" s="130"/>
      <c r="I28" s="19"/>
      <c r="J28" s="98">
        <f>+CONSOLIDACION!O28</f>
        <v>8366900</v>
      </c>
      <c r="K28" s="98">
        <f>+CONSOLIDACION!P28</f>
        <v>7624306</v>
      </c>
      <c r="L28" s="98">
        <f>+CONSOLIDACION!Q28</f>
        <v>7624306</v>
      </c>
      <c r="M28" s="48"/>
      <c r="N28" s="60">
        <f t="shared" si="1"/>
        <v>0</v>
      </c>
      <c r="O28" s="142">
        <f t="shared" si="2"/>
        <v>91.124622022493398</v>
      </c>
      <c r="P28" s="142">
        <f t="shared" si="3"/>
        <v>91.124622022493398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19824000</v>
      </c>
      <c r="H29" s="130"/>
      <c r="I29" s="19"/>
      <c r="J29" s="98">
        <f>+CONSOLIDACION!O29</f>
        <v>9324000</v>
      </c>
      <c r="K29" s="98">
        <f>+CONSOLIDACION!P29</f>
        <v>8644974</v>
      </c>
      <c r="L29" s="98">
        <f>+CONSOLIDACION!Q29</f>
        <v>8644974</v>
      </c>
      <c r="M29" s="48"/>
      <c r="N29" s="60">
        <f t="shared" si="1"/>
        <v>10500000</v>
      </c>
      <c r="O29" s="142">
        <f t="shared" si="2"/>
        <v>43.608625907990316</v>
      </c>
      <c r="P29" s="142">
        <f t="shared" si="3"/>
        <v>43.608625907990316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149751910</v>
      </c>
      <c r="H30" s="130"/>
      <c r="I30" s="19"/>
      <c r="J30" s="98">
        <f>+CONSOLIDACION!O30</f>
        <v>149751910</v>
      </c>
      <c r="K30" s="98">
        <f>+CONSOLIDACION!P30</f>
        <v>146424160</v>
      </c>
      <c r="L30" s="98">
        <f>+CONSOLIDACION!Q30</f>
        <v>146424160</v>
      </c>
      <c r="M30" s="48"/>
      <c r="N30" s="152">
        <f t="shared" si="1"/>
        <v>0</v>
      </c>
      <c r="O30" s="142">
        <f t="shared" si="2"/>
        <v>97.777824670149442</v>
      </c>
      <c r="P30" s="142">
        <f t="shared" si="3"/>
        <v>97.777824670149442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155991573</v>
      </c>
      <c r="H31" s="130"/>
      <c r="I31" s="19"/>
      <c r="J31" s="98">
        <f>+CONSOLIDACION!O31</f>
        <v>166491573</v>
      </c>
      <c r="K31" s="98">
        <f>+CONSOLIDACION!P31</f>
        <v>166395167</v>
      </c>
      <c r="L31" s="98">
        <f>+CONSOLIDACION!Q31</f>
        <v>166395167</v>
      </c>
      <c r="M31" s="48"/>
      <c r="N31" s="60">
        <f t="shared" si="1"/>
        <v>-10500000</v>
      </c>
      <c r="O31" s="142">
        <f t="shared" si="2"/>
        <v>106.66933078493925</v>
      </c>
      <c r="P31" s="142">
        <f t="shared" si="3"/>
        <v>106.66933078493925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349545962</v>
      </c>
      <c r="H32" s="130"/>
      <c r="I32" s="19"/>
      <c r="J32" s="98">
        <f>+CONSOLIDACION!O32</f>
        <v>303985960</v>
      </c>
      <c r="K32" s="98">
        <f>+CONSOLIDACION!P32</f>
        <v>303059541</v>
      </c>
      <c r="L32" s="98">
        <f>+CONSOLIDACION!Q32</f>
        <v>303059541</v>
      </c>
      <c r="M32" s="48"/>
      <c r="N32" s="60">
        <f t="shared" si="1"/>
        <v>45560002</v>
      </c>
      <c r="O32" s="142">
        <f t="shared" si="2"/>
        <v>86.700913169181447</v>
      </c>
      <c r="P32" s="142">
        <f t="shared" si="3"/>
        <v>86.700913169181447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74848314</v>
      </c>
      <c r="H33" s="130"/>
      <c r="I33" s="19"/>
      <c r="J33" s="98">
        <f>+CONSOLIDACION!O33</f>
        <v>74848314</v>
      </c>
      <c r="K33" s="98">
        <f>+CONSOLIDACION!P33</f>
        <v>71672064</v>
      </c>
      <c r="L33" s="98">
        <f>+CONSOLIDACION!Q33</f>
        <v>71672064</v>
      </c>
      <c r="M33" s="48"/>
      <c r="N33" s="60">
        <f t="shared" si="1"/>
        <v>0</v>
      </c>
      <c r="O33" s="142">
        <f t="shared" si="2"/>
        <v>95.756417439142311</v>
      </c>
      <c r="P33" s="142">
        <f t="shared" si="3"/>
        <v>95.756417439142311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7" customFormat="1" ht="24" x14ac:dyDescent="0.2">
      <c r="A35" s="277">
        <v>1</v>
      </c>
      <c r="B35" s="277">
        <v>0</v>
      </c>
      <c r="C35" s="277">
        <v>1</v>
      </c>
      <c r="D35" s="277">
        <v>10</v>
      </c>
      <c r="E35" s="277"/>
      <c r="F35" s="278" t="s">
        <v>91</v>
      </c>
      <c r="G35" s="279">
        <f>+'REC20'!G34+'REC21'!G33</f>
        <v>4618999900</v>
      </c>
      <c r="H35" s="280"/>
      <c r="I35" s="281"/>
      <c r="J35" s="282">
        <v>0</v>
      </c>
      <c r="K35" s="282">
        <v>0</v>
      </c>
      <c r="L35" s="282">
        <v>0</v>
      </c>
      <c r="M35" s="283"/>
      <c r="N35" s="282">
        <f t="shared" si="1"/>
        <v>4618999900</v>
      </c>
      <c r="O35" s="284">
        <v>0</v>
      </c>
      <c r="P35" s="284">
        <v>0</v>
      </c>
      <c r="Q35" s="285"/>
      <c r="R35" s="286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88868949</v>
      </c>
      <c r="H37" s="130"/>
      <c r="I37" s="19"/>
      <c r="J37" s="93">
        <f>+CONSOLIDACION!O38</f>
        <v>88868949</v>
      </c>
      <c r="K37" s="93">
        <f>+CONSOLIDACION!P38</f>
        <v>88858776</v>
      </c>
      <c r="L37" s="93">
        <f>+CONSOLIDACION!Q38</f>
        <v>88858776</v>
      </c>
      <c r="M37" s="48"/>
      <c r="N37" s="93">
        <f t="shared" si="1"/>
        <v>0</v>
      </c>
      <c r="O37" s="141">
        <f t="shared" si="2"/>
        <v>99.988552807122772</v>
      </c>
      <c r="P37" s="284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18500000</v>
      </c>
      <c r="H38" s="129"/>
      <c r="I38" s="18"/>
      <c r="J38" s="98">
        <f>+CONSOLIDACION!O39</f>
        <v>18500000</v>
      </c>
      <c r="K38" s="98">
        <f>+CONSOLIDACION!P39</f>
        <v>18489827</v>
      </c>
      <c r="L38" s="98">
        <f>+CONSOLIDACION!Q39</f>
        <v>18489827</v>
      </c>
      <c r="M38" s="48"/>
      <c r="N38" s="98">
        <f t="shared" si="1"/>
        <v>0</v>
      </c>
      <c r="O38" s="142">
        <f t="shared" si="2"/>
        <v>99.945010810810814</v>
      </c>
      <c r="P38" s="295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70368949</v>
      </c>
      <c r="H39" s="130"/>
      <c r="I39" s="19"/>
      <c r="J39" s="98">
        <f>+CONSOLIDACION!O40</f>
        <v>70368949</v>
      </c>
      <c r="K39" s="98">
        <f>+CONSOLIDACION!P40</f>
        <v>70368949</v>
      </c>
      <c r="L39" s="98">
        <f>+CONSOLIDACION!Q40</f>
        <v>70368949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363992500</v>
      </c>
      <c r="H41" s="130"/>
      <c r="I41" s="19"/>
      <c r="J41" s="93">
        <f>+J42</f>
        <v>363578867</v>
      </c>
      <c r="K41" s="93">
        <f>+K42</f>
        <v>361456700</v>
      </c>
      <c r="L41" s="93">
        <f>+L42</f>
        <v>361456700</v>
      </c>
      <c r="M41" s="48"/>
      <c r="N41" s="93">
        <f t="shared" si="1"/>
        <v>413633</v>
      </c>
      <c r="O41" s="141">
        <f t="shared" si="2"/>
        <v>99.303337294037647</v>
      </c>
      <c r="P41" s="284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363992500</v>
      </c>
      <c r="H42" s="129"/>
      <c r="I42" s="17"/>
      <c r="J42" s="96">
        <f>+CONSOLIDACION!O43</f>
        <v>363578867</v>
      </c>
      <c r="K42" s="96">
        <f>+CONSOLIDACION!P43</f>
        <v>361456700</v>
      </c>
      <c r="L42" s="96">
        <f>+CONSOLIDACION!Q43</f>
        <v>361456700</v>
      </c>
      <c r="M42" s="49"/>
      <c r="N42" s="98">
        <f t="shared" si="1"/>
        <v>413633</v>
      </c>
      <c r="O42" s="142">
        <f t="shared" si="2"/>
        <v>99.303337294037647</v>
      </c>
      <c r="P42" s="142">
        <f t="shared" ref="P42" si="4">(+L42/G42)*100</f>
        <v>99.303337294037647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1430207735</v>
      </c>
      <c r="H44" s="130"/>
      <c r="I44" s="19"/>
      <c r="J44" s="93">
        <f>+CONSOLIDACION!O45</f>
        <v>1374205478</v>
      </c>
      <c r="K44" s="93">
        <f>+CONSOLIDACION!P45</f>
        <v>1374205478</v>
      </c>
      <c r="L44" s="93">
        <f>+CONSOLIDACION!Q45</f>
        <v>1374205478</v>
      </c>
      <c r="M44" s="48"/>
      <c r="N44" s="93">
        <f t="shared" si="1"/>
        <v>56002257</v>
      </c>
      <c r="O44" s="141">
        <f t="shared" si="2"/>
        <v>96.084327078541492</v>
      </c>
      <c r="P44" s="142">
        <f t="shared" ref="P44:P85" si="5">(+L44/G44)*100</f>
        <v>96.084327078541492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4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24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612707735</v>
      </c>
      <c r="H46" s="129"/>
      <c r="I46" s="19"/>
      <c r="J46" s="95">
        <f>+CONSOLIDACION!O47</f>
        <v>577303484</v>
      </c>
      <c r="K46" s="95">
        <f>+CONSOLIDACION!P47</f>
        <v>577303484</v>
      </c>
      <c r="L46" s="95">
        <f>+CONSOLIDACION!Q47</f>
        <v>577303484</v>
      </c>
      <c r="M46" s="50"/>
      <c r="N46" s="95">
        <f t="shared" si="1"/>
        <v>35404251</v>
      </c>
      <c r="O46" s="141">
        <f t="shared" si="2"/>
        <v>94.221673894813819</v>
      </c>
      <c r="P46" s="142">
        <f t="shared" si="5"/>
        <v>94.221673894813819</v>
      </c>
      <c r="Q46" s="48"/>
      <c r="R46" s="48"/>
    </row>
    <row r="47" spans="1:18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627500000</v>
      </c>
      <c r="H47" s="129"/>
      <c r="I47" s="19"/>
      <c r="J47" s="95">
        <f>+CONSOLIDACION!O48</f>
        <v>612704339</v>
      </c>
      <c r="K47" s="95">
        <f>+CONSOLIDACION!P48</f>
        <v>612704339</v>
      </c>
      <c r="L47" s="95">
        <f>+CONSOLIDACION!Q48</f>
        <v>612704339</v>
      </c>
      <c r="M47" s="49"/>
      <c r="N47" s="60">
        <f t="shared" si="1"/>
        <v>14795661</v>
      </c>
      <c r="O47" s="142">
        <f t="shared" si="2"/>
        <v>97.642125737051785</v>
      </c>
      <c r="P47" s="142">
        <f t="shared" ref="P47" si="6">(+L47/G17)*100</f>
        <v>18.76597219059126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115000000</v>
      </c>
      <c r="H48" s="129"/>
      <c r="I48" s="19"/>
      <c r="J48" s="95">
        <f>+CONSOLIDACION!O49</f>
        <v>110505761</v>
      </c>
      <c r="K48" s="95">
        <f>+CONSOLIDACION!P49</f>
        <v>110505761</v>
      </c>
      <c r="L48" s="95">
        <f>+CONSOLIDACION!Q49</f>
        <v>110505761</v>
      </c>
      <c r="M48" s="49"/>
      <c r="N48" s="60">
        <f t="shared" si="1"/>
        <v>4494239</v>
      </c>
      <c r="O48" s="142">
        <f t="shared" si="2"/>
        <v>96.091966086956532</v>
      </c>
      <c r="P48" s="142">
        <f t="shared" si="5"/>
        <v>96.091966086956532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75000000</v>
      </c>
      <c r="H49" s="130"/>
      <c r="I49" s="19"/>
      <c r="J49" s="95">
        <f>+CONSOLIDACION!O50</f>
        <v>73691894</v>
      </c>
      <c r="K49" s="95">
        <f>+CONSOLIDACION!P50</f>
        <v>73691894</v>
      </c>
      <c r="L49" s="95">
        <f>+CONSOLIDACION!Q50</f>
        <v>73691894</v>
      </c>
      <c r="M49" s="48"/>
      <c r="N49" s="60">
        <f t="shared" si="1"/>
        <v>1308106</v>
      </c>
      <c r="O49" s="142">
        <f t="shared" si="2"/>
        <v>98.255858666666668</v>
      </c>
      <c r="P49" s="142">
        <f t="shared" si="5"/>
        <v>98.255858666666668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1949804150</v>
      </c>
      <c r="H51" s="130"/>
      <c r="I51" s="17"/>
      <c r="J51" s="56">
        <f>+CONSOLIDACION!O52</f>
        <v>1910445306</v>
      </c>
      <c r="K51" s="56">
        <f>+CONSOLIDACION!P52</f>
        <v>1894186636</v>
      </c>
      <c r="L51" s="56">
        <f>+CONSOLIDACION!Q52</f>
        <v>1714517824</v>
      </c>
      <c r="M51" s="48"/>
      <c r="N51" s="56">
        <f>+G51-J51</f>
        <v>39358844</v>
      </c>
      <c r="O51" s="141">
        <f t="shared" si="2"/>
        <v>97.147533304819362</v>
      </c>
      <c r="P51" s="142">
        <f t="shared" si="5"/>
        <v>87.932822586309499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29"/>
      <c r="I53" s="17"/>
      <c r="J53" s="56">
        <f>+CONSOLIDACION!O54</f>
        <v>63061240</v>
      </c>
      <c r="K53" s="56">
        <f>+CONSOLIDACION!P54</f>
        <v>63061240</v>
      </c>
      <c r="L53" s="56">
        <f>+CONSOLIDACION!Q54</f>
        <v>63061240</v>
      </c>
      <c r="M53" s="48"/>
      <c r="N53" s="56">
        <f t="shared" si="1"/>
        <v>1938760</v>
      </c>
      <c r="O53" s="141">
        <f t="shared" si="2"/>
        <v>97.017292307692301</v>
      </c>
      <c r="P53" s="142">
        <f t="shared" si="5"/>
        <v>97.017292307692301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65000000</v>
      </c>
      <c r="H54" s="129"/>
      <c r="I54" s="17"/>
      <c r="J54" s="98">
        <f>+CONSOLIDACION!O55</f>
        <v>63061240</v>
      </c>
      <c r="K54" s="98">
        <f>+CONSOLIDACION!P55</f>
        <v>63061240</v>
      </c>
      <c r="L54" s="98">
        <f>+CONSOLIDACION!Q55</f>
        <v>63061240</v>
      </c>
      <c r="M54" s="53"/>
      <c r="N54" s="270">
        <f t="shared" si="1"/>
        <v>1938760</v>
      </c>
      <c r="O54" s="142">
        <f t="shared" si="2"/>
        <v>97.017292307692301</v>
      </c>
      <c r="P54" s="142">
        <f t="shared" si="5"/>
        <v>97.017292307692301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1884804150</v>
      </c>
      <c r="H56" s="130"/>
      <c r="I56" s="21"/>
      <c r="J56" s="36">
        <f>+CONSOLIDACION!O57</f>
        <v>1847384066</v>
      </c>
      <c r="K56" s="36">
        <f>+CONSOLIDACION!P57</f>
        <v>1831125396</v>
      </c>
      <c r="L56" s="36">
        <f>+CONSOLIDACION!Q57</f>
        <v>1651456584</v>
      </c>
      <c r="M56" s="48"/>
      <c r="N56" s="36">
        <f>+G56-J56</f>
        <v>37420084</v>
      </c>
      <c r="O56" s="141">
        <f t="shared" si="2"/>
        <v>97.15202484035278</v>
      </c>
      <c r="P56" s="141">
        <f t="shared" si="5"/>
        <v>87.619532459115177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OTRAS COMPRAS DE EQUIPO</v>
      </c>
      <c r="G58" s="274">
        <f>+CONSOLIDACION!M59</f>
        <v>0</v>
      </c>
      <c r="H58" s="129"/>
      <c r="I58" s="17"/>
      <c r="J58" s="274">
        <f>+CONSOLIDACION!O59</f>
        <v>0</v>
      </c>
      <c r="K58" s="274">
        <f>+CONSOLIDACION!P59</f>
        <v>0</v>
      </c>
      <c r="L58" s="274">
        <f>+CONSOLIDACION!Q59</f>
        <v>0</v>
      </c>
      <c r="M58" s="49"/>
      <c r="N58" s="60">
        <f t="shared" ref="N58" si="7"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149930190</v>
      </c>
      <c r="H59" s="132"/>
      <c r="I59" s="19"/>
      <c r="J59" s="60">
        <f>+CONSOLIDACION!O60</f>
        <v>149930190</v>
      </c>
      <c r="K59" s="60">
        <f>+CONSOLIDACION!P60</f>
        <v>149738356</v>
      </c>
      <c r="L59" s="60">
        <f>+CONSOLIDACION!Q60</f>
        <v>20468656</v>
      </c>
      <c r="M59" s="48"/>
      <c r="N59" s="60">
        <f t="shared" si="1"/>
        <v>0</v>
      </c>
      <c r="O59" s="142">
        <f t="shared" si="2"/>
        <v>99.872051119257563</v>
      </c>
      <c r="P59" s="142">
        <f t="shared" si="5"/>
        <v>13.6521243653463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126604758</v>
      </c>
      <c r="H60" s="132"/>
      <c r="I60" s="19"/>
      <c r="J60" s="60">
        <f>+CONSOLIDACION!O61</f>
        <v>121303796</v>
      </c>
      <c r="K60" s="60">
        <f>+CONSOLIDACION!P61</f>
        <v>118694013</v>
      </c>
      <c r="L60" s="60">
        <f>+CONSOLIDACION!Q61</f>
        <v>113616852</v>
      </c>
      <c r="M60" s="49"/>
      <c r="N60" s="152">
        <f t="shared" si="1"/>
        <v>5300962</v>
      </c>
      <c r="O60" s="142">
        <f t="shared" si="2"/>
        <v>93.751621088363834</v>
      </c>
      <c r="P60" s="142">
        <f t="shared" si="5"/>
        <v>89.741376070558104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644864905</v>
      </c>
      <c r="H61" s="132"/>
      <c r="I61" s="19"/>
      <c r="J61" s="60">
        <f>+CONSOLIDACION!O62</f>
        <v>641681930</v>
      </c>
      <c r="K61" s="60">
        <f>+CONSOLIDACION!P62</f>
        <v>636522145</v>
      </c>
      <c r="L61" s="60">
        <f>+CONSOLIDACION!Q62</f>
        <v>602669083</v>
      </c>
      <c r="M61" s="49"/>
      <c r="N61" s="60">
        <f t="shared" si="1"/>
        <v>3182975</v>
      </c>
      <c r="O61" s="142">
        <f t="shared" si="2"/>
        <v>98.706277867610112</v>
      </c>
      <c r="P61" s="142">
        <f t="shared" si="5"/>
        <v>93.45664158914029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104400000</v>
      </c>
      <c r="H62" s="132"/>
      <c r="I62" s="19"/>
      <c r="J62" s="60">
        <f>+CONSOLIDACION!O63</f>
        <v>103013470</v>
      </c>
      <c r="K62" s="60">
        <f>+CONSOLIDACION!P63</f>
        <v>102813470</v>
      </c>
      <c r="L62" s="60">
        <f>+CONSOLIDACION!Q63</f>
        <v>94221702</v>
      </c>
      <c r="M62" s="49"/>
      <c r="N62" s="60">
        <f t="shared" si="1"/>
        <v>1386530</v>
      </c>
      <c r="O62" s="142">
        <f t="shared" si="2"/>
        <v>98.480335249042156</v>
      </c>
      <c r="P62" s="142">
        <f t="shared" si="5"/>
        <v>90.250672413793097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13621900</v>
      </c>
      <c r="H63" s="132"/>
      <c r="I63" s="19"/>
      <c r="J63" s="60">
        <f>+CONSOLIDACION!O64</f>
        <v>13621900</v>
      </c>
      <c r="K63" s="60">
        <f>+CONSOLIDACION!P64</f>
        <v>11257300</v>
      </c>
      <c r="L63" s="60">
        <f>+CONSOLIDACION!Q64</f>
        <v>11257300</v>
      </c>
      <c r="M63" s="49"/>
      <c r="N63" s="60">
        <f t="shared" si="1"/>
        <v>0</v>
      </c>
      <c r="O63" s="142">
        <f t="shared" si="2"/>
        <v>82.641188086830766</v>
      </c>
      <c r="P63" s="142">
        <f t="shared" si="5"/>
        <v>82.641188086830766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174203610</v>
      </c>
      <c r="H64" s="132"/>
      <c r="I64" s="19"/>
      <c r="J64" s="60">
        <f>+CONSOLIDACION!O65</f>
        <v>170363140</v>
      </c>
      <c r="K64" s="60">
        <f>+CONSOLIDACION!P65</f>
        <v>168932881</v>
      </c>
      <c r="L64" s="60">
        <f>+CONSOLIDACION!Q65</f>
        <v>168932881</v>
      </c>
      <c r="M64" s="49"/>
      <c r="N64" s="60">
        <f t="shared" si="1"/>
        <v>3840470</v>
      </c>
      <c r="O64" s="142">
        <f t="shared" si="2"/>
        <v>96.97438589246228</v>
      </c>
      <c r="P64" s="142">
        <f t="shared" si="5"/>
        <v>96.97438589246228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136865247</v>
      </c>
      <c r="H65" s="132"/>
      <c r="I65" s="19"/>
      <c r="J65" s="60">
        <f>+CONSOLIDACION!O66</f>
        <v>136811770</v>
      </c>
      <c r="K65" s="60">
        <f>+CONSOLIDACION!P66</f>
        <v>136811770</v>
      </c>
      <c r="L65" s="60">
        <f>+CONSOLIDACION!Q66</f>
        <v>136811770</v>
      </c>
      <c r="M65" s="49"/>
      <c r="N65" s="60">
        <f t="shared" si="1"/>
        <v>53477</v>
      </c>
      <c r="O65" s="142">
        <f t="shared" si="2"/>
        <v>99.960927261542153</v>
      </c>
      <c r="P65" s="142">
        <f t="shared" si="5"/>
        <v>99.960927261542153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360597000</v>
      </c>
      <c r="H66" s="132"/>
      <c r="I66" s="19"/>
      <c r="J66" s="60">
        <f>+CONSOLIDACION!O67</f>
        <v>345936060</v>
      </c>
      <c r="K66" s="60">
        <f>+CONSOLIDACION!P67</f>
        <v>345936060</v>
      </c>
      <c r="L66" s="60">
        <f>+CONSOLIDACION!Q67</f>
        <v>344727599</v>
      </c>
      <c r="M66" s="49"/>
      <c r="N66" s="60">
        <f t="shared" si="1"/>
        <v>14660940</v>
      </c>
      <c r="O66" s="142">
        <f t="shared" si="2"/>
        <v>95.934259020457745</v>
      </c>
      <c r="P66" s="142">
        <f t="shared" si="5"/>
        <v>95.599131163043509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15646120</v>
      </c>
      <c r="H67" s="132"/>
      <c r="I67" s="19"/>
      <c r="J67" s="60">
        <f>+CONSOLIDACION!O68</f>
        <v>15646120</v>
      </c>
      <c r="K67" s="60">
        <f>+CONSOLIDACION!P68</f>
        <v>13276445</v>
      </c>
      <c r="L67" s="60">
        <f>+CONSOLIDACION!Q68</f>
        <v>13276445</v>
      </c>
      <c r="M67" s="50"/>
      <c r="N67" s="60">
        <f t="shared" si="1"/>
        <v>0</v>
      </c>
      <c r="O67" s="142">
        <f t="shared" si="2"/>
        <v>84.854551799423746</v>
      </c>
      <c r="P67" s="142">
        <f t="shared" si="5"/>
        <v>84.854551799423746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147943100</v>
      </c>
      <c r="H68" s="132"/>
      <c r="I68" s="19"/>
      <c r="J68" s="60">
        <f>+CONSOLIDACION!O69</f>
        <v>147942890</v>
      </c>
      <c r="K68" s="60">
        <f>+CONSOLIDACION!P69</f>
        <v>146010156</v>
      </c>
      <c r="L68" s="60">
        <f>+CONSOLIDACION!Q69</f>
        <v>144341496</v>
      </c>
      <c r="M68" s="49"/>
      <c r="N68" s="152">
        <f t="shared" si="1"/>
        <v>210</v>
      </c>
      <c r="O68" s="142">
        <f t="shared" si="2"/>
        <v>98.693454442958142</v>
      </c>
      <c r="P68" s="142">
        <f t="shared" si="5"/>
        <v>97.565547835620592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272600</v>
      </c>
      <c r="K69" s="60">
        <f>+CONSOLIDACION!P70</f>
        <v>272600</v>
      </c>
      <c r="L69" s="60">
        <f>+CONSOLIDACION!Q70</f>
        <v>272600</v>
      </c>
      <c r="M69" s="48"/>
      <c r="N69" s="60">
        <f t="shared" si="1"/>
        <v>2727400</v>
      </c>
      <c r="O69" s="142">
        <f t="shared" si="2"/>
        <v>9.086666666666666</v>
      </c>
      <c r="P69" s="142">
        <f t="shared" si="5"/>
        <v>9.086666666666666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7127320</v>
      </c>
      <c r="H70" s="132"/>
      <c r="I70" s="19"/>
      <c r="J70" s="60">
        <f>+CONSOLIDACION!O71</f>
        <v>860200</v>
      </c>
      <c r="K70" s="60">
        <f>+CONSOLIDACION!P71</f>
        <v>860200</v>
      </c>
      <c r="L70" s="60">
        <f>+CONSOLIDACION!Q71</f>
        <v>860200</v>
      </c>
      <c r="M70" s="48"/>
      <c r="N70" s="60">
        <f t="shared" si="1"/>
        <v>6267120</v>
      </c>
      <c r="O70" s="142">
        <f t="shared" si="2"/>
        <v>12.069052603222531</v>
      </c>
      <c r="P70" s="142">
        <f t="shared" si="5"/>
        <v>12.069052603222531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247642850</v>
      </c>
      <c r="H72" s="132"/>
      <c r="I72" s="19"/>
      <c r="J72" s="183">
        <f>+CONSOLIDACION!O73</f>
        <v>43797026</v>
      </c>
      <c r="K72" s="183">
        <f>+CONSOLIDACION!P73</f>
        <v>43797026</v>
      </c>
      <c r="L72" s="183">
        <f>+CONSOLIDACION!Q73</f>
        <v>43797026</v>
      </c>
      <c r="M72" s="49"/>
      <c r="N72" s="183">
        <f t="shared" si="1"/>
        <v>203845824</v>
      </c>
      <c r="O72" s="141">
        <f>(+K72/G72)*100</f>
        <v>17.685560475499294</v>
      </c>
      <c r="P72" s="142">
        <f t="shared" si="5"/>
        <v>17.685560475499294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38642850</v>
      </c>
      <c r="H73" s="132"/>
      <c r="I73" s="19"/>
      <c r="J73" s="184">
        <f>+CONSOLIDACION!O74</f>
        <v>38642850</v>
      </c>
      <c r="K73" s="184">
        <f>+CONSOLIDACION!P74</f>
        <v>38642850</v>
      </c>
      <c r="L73" s="184">
        <f>+CONSOLIDACION!Q74</f>
        <v>38642850</v>
      </c>
      <c r="M73" s="48"/>
      <c r="N73" s="184">
        <f t="shared" si="1"/>
        <v>0</v>
      </c>
      <c r="O73" s="142">
        <f t="shared" si="2"/>
        <v>100</v>
      </c>
      <c r="P73" s="142">
        <f t="shared" si="5"/>
        <v>100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3">
        <f>+CONSOLIDACION!M76</f>
        <v>209000000</v>
      </c>
      <c r="H75" s="131"/>
      <c r="I75" s="23"/>
      <c r="J75" s="263">
        <f>+CONSOLIDACION!O76</f>
        <v>5154176</v>
      </c>
      <c r="K75" s="263">
        <f>+CONSOLIDACION!P76</f>
        <v>5154176</v>
      </c>
      <c r="L75" s="263">
        <f>+CONSOLIDACION!Q76</f>
        <v>5154176</v>
      </c>
      <c r="M75" s="134"/>
      <c r="N75" s="184">
        <f t="shared" si="1"/>
        <v>203845824</v>
      </c>
      <c r="O75" s="142">
        <f t="shared" si="2"/>
        <v>2.4661129186602873</v>
      </c>
      <c r="P75" s="142">
        <f t="shared" si="5"/>
        <v>2.4661129186602873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6" customFormat="1" ht="25.5" customHeight="1" x14ac:dyDescent="0.2">
      <c r="A77" s="288">
        <v>3</v>
      </c>
      <c r="B77" s="288">
        <v>6</v>
      </c>
      <c r="C77" s="288">
        <v>3</v>
      </c>
      <c r="D77" s="288">
        <v>19</v>
      </c>
      <c r="E77" s="288">
        <v>20</v>
      </c>
      <c r="F77" s="288" t="s">
        <v>86</v>
      </c>
      <c r="G77" s="289">
        <f>+CONSOLIDACION!M77</f>
        <v>0</v>
      </c>
      <c r="H77" s="290"/>
      <c r="I77" s="291"/>
      <c r="J77" s="292"/>
      <c r="K77" s="292"/>
      <c r="L77" s="292"/>
      <c r="M77" s="293"/>
      <c r="N77" s="294">
        <f t="shared" si="1"/>
        <v>0</v>
      </c>
      <c r="O77" s="295">
        <v>0</v>
      </c>
      <c r="P77" s="142">
        <v>0</v>
      </c>
      <c r="Q77" s="286"/>
      <c r="R77" s="286"/>
    </row>
    <row r="78" spans="1:18" s="42" customFormat="1" ht="21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17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11648951691</v>
      </c>
      <c r="H79" s="132"/>
      <c r="I79" s="20"/>
      <c r="J79" s="36">
        <f>SUM(J80:J85)</f>
        <v>11464604673</v>
      </c>
      <c r="K79" s="36">
        <f>SUM(K80:K85)</f>
        <v>11224347694</v>
      </c>
      <c r="L79" s="36">
        <f>SUM(L80:L85)</f>
        <v>9767803596</v>
      </c>
      <c r="M79" s="134"/>
      <c r="N79" s="36">
        <f>SUM(N80:N85)</f>
        <v>184347018</v>
      </c>
      <c r="O79" s="141">
        <f>(+K79/G79)*100</f>
        <v>96.355002507838975</v>
      </c>
      <c r="P79" s="141">
        <f t="shared" si="5"/>
        <v>83.851352938021208</v>
      </c>
      <c r="Q79" s="297"/>
      <c r="R79" s="48"/>
    </row>
    <row r="80" spans="1:18" s="42" customFormat="1" ht="54" customHeight="1" x14ac:dyDescent="0.2">
      <c r="A80" s="276">
        <v>1304</v>
      </c>
      <c r="B80" s="276">
        <v>1000</v>
      </c>
      <c r="C80" s="276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3911955613</v>
      </c>
      <c r="H80" s="132"/>
      <c r="I80" s="17"/>
      <c r="J80" s="152">
        <f>+'REC20'!O78</f>
        <v>3884772082</v>
      </c>
      <c r="K80" s="152">
        <f>+'REC20'!P78</f>
        <v>3816925674</v>
      </c>
      <c r="L80" s="152">
        <f>+'REC20'!Q78</f>
        <v>3784304939</v>
      </c>
      <c r="M80" s="135"/>
      <c r="N80" s="98">
        <f t="shared" ref="N80:N84" si="8">+G80-J80</f>
        <v>27183531</v>
      </c>
      <c r="O80" s="142">
        <f t="shared" si="2"/>
        <v>97.570781767456623</v>
      </c>
      <c r="P80" s="142">
        <f t="shared" si="5"/>
        <v>96.73690893690619</v>
      </c>
      <c r="Q80" s="48"/>
      <c r="R80" s="48"/>
    </row>
    <row r="81" spans="1:18" s="46" customFormat="1" ht="45" customHeight="1" x14ac:dyDescent="0.2">
      <c r="A81" s="276">
        <v>1304</v>
      </c>
      <c r="B81" s="276">
        <v>1000</v>
      </c>
      <c r="C81" s="276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1430575857</v>
      </c>
      <c r="H81" s="133"/>
      <c r="I81" s="23"/>
      <c r="J81" s="152">
        <f>+'REC20'!O79</f>
        <v>1369489114</v>
      </c>
      <c r="K81" s="152">
        <f>+'REC20'!P79</f>
        <v>1297134922</v>
      </c>
      <c r="L81" s="152">
        <f>+'REC20'!Q79</f>
        <v>1255397823</v>
      </c>
      <c r="M81" s="134"/>
      <c r="N81" s="98">
        <f t="shared" si="8"/>
        <v>61086743</v>
      </c>
      <c r="O81" s="142">
        <f t="shared" si="2"/>
        <v>90.672222353882489</v>
      </c>
      <c r="P81" s="142">
        <f t="shared" si="5"/>
        <v>87.754718972585039</v>
      </c>
      <c r="Q81" s="48"/>
      <c r="R81" s="48"/>
    </row>
    <row r="82" spans="1:18" s="42" customFormat="1" ht="42.75" customHeight="1" x14ac:dyDescent="0.2">
      <c r="A82" s="276">
        <v>1304</v>
      </c>
      <c r="B82" s="276">
        <v>1000</v>
      </c>
      <c r="C82" s="276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873080000</v>
      </c>
      <c r="H82" s="51"/>
      <c r="I82" s="17"/>
      <c r="J82" s="152">
        <f>+'REC20'!O80</f>
        <v>814906400</v>
      </c>
      <c r="K82" s="152">
        <f>+'REC20'!P80</f>
        <v>812008515</v>
      </c>
      <c r="L82" s="152">
        <f>+'REC20'!Q80</f>
        <v>630395049</v>
      </c>
      <c r="M82" s="273"/>
      <c r="N82" s="98">
        <f t="shared" si="8"/>
        <v>58173600</v>
      </c>
      <c r="O82" s="142">
        <f>(+K82/G82)*100</f>
        <v>93.005052801576028</v>
      </c>
      <c r="P82" s="142">
        <f t="shared" si="5"/>
        <v>72.203583749484579</v>
      </c>
      <c r="Q82" s="48"/>
      <c r="R82" s="48"/>
    </row>
    <row r="83" spans="1:18" s="42" customFormat="1" ht="41.25" customHeight="1" x14ac:dyDescent="0.2">
      <c r="A83" s="276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142188954</v>
      </c>
      <c r="H83" s="51"/>
      <c r="I83" s="20"/>
      <c r="J83" s="152">
        <f>+'REC20'!O81</f>
        <v>114183507</v>
      </c>
      <c r="K83" s="152">
        <f>+'REC20'!P81</f>
        <v>103328081</v>
      </c>
      <c r="L83" s="152">
        <f>+'REC20'!Q81</f>
        <v>103328081</v>
      </c>
      <c r="M83" s="273"/>
      <c r="N83" s="98">
        <f t="shared" si="8"/>
        <v>28005447</v>
      </c>
      <c r="O83" s="142">
        <f>(+K83/G83)*100</f>
        <v>72.669555611190447</v>
      </c>
      <c r="P83" s="142">
        <f t="shared" si="5"/>
        <v>72.669555611190447</v>
      </c>
    </row>
    <row r="84" spans="1:18" s="42" customFormat="1" ht="42.75" customHeight="1" x14ac:dyDescent="0.2">
      <c r="A84" s="276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2646000000</v>
      </c>
      <c r="H84" s="51"/>
      <c r="I84" s="20"/>
      <c r="J84" s="152">
        <f>+'REC20'!O82</f>
        <v>2638293781</v>
      </c>
      <c r="K84" s="152">
        <f>+'REC20'!P82</f>
        <v>2633248447</v>
      </c>
      <c r="L84" s="152">
        <f>+'REC20'!Q82</f>
        <v>1632183935</v>
      </c>
      <c r="M84" s="273"/>
      <c r="N84" s="98">
        <f t="shared" si="8"/>
        <v>7706219</v>
      </c>
      <c r="O84" s="142">
        <f>(+K84/G84)*100</f>
        <v>99.518081897203331</v>
      </c>
      <c r="P84" s="142">
        <f t="shared" si="5"/>
        <v>61.684955971277397</v>
      </c>
    </row>
    <row r="85" spans="1:18" s="42" customFormat="1" ht="36" customHeight="1" thickBot="1" x14ac:dyDescent="0.25">
      <c r="A85" s="276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2645151267</v>
      </c>
      <c r="H85" s="51"/>
      <c r="I85" s="20"/>
      <c r="J85" s="152">
        <f>+'REC20'!O83</f>
        <v>2642959789</v>
      </c>
      <c r="K85" s="152">
        <f>+'REC20'!P83</f>
        <v>2561702055</v>
      </c>
      <c r="L85" s="299">
        <f>+'REC20'!Q83</f>
        <v>2362193769</v>
      </c>
      <c r="M85" s="273"/>
      <c r="N85" s="300">
        <f>+G85-J85</f>
        <v>2191478</v>
      </c>
      <c r="O85" s="301">
        <f>(+K85/G85)*100</f>
        <v>96.845200762577036</v>
      </c>
      <c r="P85" s="301">
        <f t="shared" si="5"/>
        <v>89.302785760115853</v>
      </c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8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8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8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8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8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2"/>
      <c r="O91" s="302"/>
      <c r="P91" s="303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2018-02-09T20:02:44Z</cp:lastPrinted>
  <dcterms:created xsi:type="dcterms:W3CDTF">2006-02-22T14:18:00Z</dcterms:created>
  <dcterms:modified xsi:type="dcterms:W3CDTF">2018-02-27T19:29:46Z</dcterms:modified>
</cp:coreProperties>
</file>