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GASTOS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R26" i="4" l="1"/>
  <c r="Q26" i="4"/>
  <c r="P26" i="4"/>
  <c r="K85" i="5" l="1"/>
  <c r="O66" i="4" l="1"/>
  <c r="J68" i="4" l="1"/>
  <c r="I71" i="4"/>
  <c r="J66" i="4"/>
  <c r="M58" i="7" l="1"/>
  <c r="M59" i="7"/>
  <c r="O61" i="4" l="1"/>
  <c r="P61" i="4"/>
  <c r="M37" i="7" l="1"/>
  <c r="I17" i="4"/>
  <c r="J17" i="4"/>
  <c r="I40" i="4"/>
  <c r="M36" i="7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O68" i="4"/>
  <c r="J62" i="4" l="1"/>
  <c r="G35" i="5" l="1"/>
  <c r="R71" i="4"/>
  <c r="Q71" i="4"/>
  <c r="P71" i="4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M33" i="7" l="1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G84" i="5"/>
  <c r="M19" i="5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M80" i="6"/>
  <c r="G81" i="5" l="1"/>
  <c r="G82" i="5"/>
  <c r="N82" i="5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N80" i="5" s="1"/>
  <c r="M18" i="6"/>
  <c r="M80" i="5" l="1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M17" i="4" s="1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R43" i="4"/>
  <c r="R42" i="4" s="1"/>
  <c r="Q62" i="4"/>
  <c r="R27" i="4"/>
  <c r="P19" i="7"/>
  <c r="G12" i="7" l="1"/>
  <c r="G21" i="4"/>
  <c r="O45" i="4"/>
  <c r="G16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P12" i="4" s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P10" i="4" l="1"/>
  <c r="N73" i="5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79" i="5" s="1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10" i="5" s="1"/>
  <c r="M8" i="4"/>
  <c r="T10" i="4"/>
  <c r="G8" i="5" l="1"/>
  <c r="T8" i="4"/>
  <c r="N10" i="5"/>
  <c r="M8" i="5" l="1"/>
  <c r="N8" i="5"/>
</calcChain>
</file>

<file path=xl/sharedStrings.xml><?xml version="1.0" encoding="utf-8"?>
<sst xmlns="http://schemas.openxmlformats.org/spreadsheetml/2006/main" count="327" uniqueCount="104">
  <si>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</si>
  <si>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</si>
  <si>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</si>
  <si>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</si>
  <si>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</si>
  <si>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</si>
  <si>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</si>
  <si>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</si>
  <si>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</si>
  <si>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</si>
  <si>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</si>
  <si>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</si>
  <si>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</si>
  <si>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</si>
  <si>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</si>
  <si>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</si>
  <si>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</si>
  <si>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</si>
  <si>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</si>
  <si>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</si>
  <si>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</si>
  <si>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</si>
  <si>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</si>
  <si>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</si>
  <si>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</si>
  <si>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</si>
  <si>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</si>
  <si>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</si>
  <si>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</si>
  <si>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</si>
  <si>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</si>
  <si>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</si>
  <si>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</si>
  <si>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</si>
  <si>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</si>
  <si>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</si>
  <si>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</si>
  <si>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</si>
  <si>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</si>
  <si>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</si>
  <si>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</si>
  <si>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</si>
  <si>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</si>
  <si>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</si>
  <si>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</si>
  <si>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</si>
  <si>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</si>
  <si>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</si>
  <si>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</si>
  <si>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</si>
  <si>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</si>
  <si>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</si>
  <si>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</si>
  <si>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</si>
  <si>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</si>
  <si>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</si>
  <si>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</si>
  <si>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</si>
  <si>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</si>
  <si>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</si>
  <si>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</si>
  <si>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</si>
  <si>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</si>
  <si>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</si>
  <si>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</si>
  <si>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</si>
  <si>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</si>
  <si>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</si>
  <si>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</si>
  <si>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</si>
  <si>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</si>
  <si>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</si>
  <si>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</si>
  <si>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</si>
  <si>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</si>
  <si>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</si>
  <si>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</si>
  <si>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</si>
  <si>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</si>
  <si>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</si>
  <si>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</si>
  <si>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</si>
  <si>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</si>
  <si>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</si>
  <si>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</si>
  <si>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</si>
  <si>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</si>
  <si>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</si>
  <si>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</si>
  <si>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</si>
  <si>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</si>
  <si>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</si>
  <si>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</si>
  <si>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</si>
  <si>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</si>
  <si>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</si>
  <si>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</si>
  <si>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</si>
  <si>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</si>
  <si>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</si>
  <si>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</si>
  <si>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</si>
  <si>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</si>
  <si>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AGOSTO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</si>
</sst>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1" zoomScaleNormal="100" workbookViewId="0">
      <selection activeCell="O6" sqref="O6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3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3" x14ac:dyDescent="0.2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13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5" t="s">
        <v>103</v>
      </c>
      <c r="P5" s="315"/>
      <c r="Q5" s="315"/>
      <c r="R5" s="315"/>
      <c r="S5" s="155"/>
      <c r="T5" s="262"/>
      <c r="U5" s="262"/>
      <c r="V5" s="262"/>
    </row>
    <row r="6" spans="1:23" s="156" customFormat="1" ht="24.75" thickBot="1" x14ac:dyDescent="0.25">
      <c r="A6" s="312"/>
      <c r="B6" s="312"/>
      <c r="C6" s="312"/>
      <c r="D6" s="312"/>
      <c r="E6" s="312"/>
      <c r="F6" s="312"/>
      <c r="G6" s="314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17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88092457</v>
      </c>
      <c r="J8" s="202">
        <f>+J10+J76</f>
        <v>88092457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9997964137</v>
      </c>
      <c r="P8" s="202">
        <f>+P10+P76</f>
        <v>8253325782</v>
      </c>
      <c r="Q8" s="202">
        <f>+Q10+Q76</f>
        <v>3161682359</v>
      </c>
      <c r="R8" s="202">
        <f>+R10+R76</f>
        <v>3161682359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88092457</v>
      </c>
      <c r="J10" s="202">
        <f>+J12+J50+J71</f>
        <v>88092457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119344451</v>
      </c>
      <c r="P10" s="204">
        <f>+P12+P50+P71</f>
        <v>65545638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88092457</v>
      </c>
      <c r="J50" s="205">
        <f>+J52+J55</f>
        <v>88092457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119344451</v>
      </c>
      <c r="P50" s="204">
        <f>+P52+P55</f>
        <v>65545638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88092457</v>
      </c>
      <c r="J55" s="205">
        <f>SUM(J56:J69)</f>
        <v>88092457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56283211</v>
      </c>
      <c r="P55" s="204">
        <f>SUM(P56:P69)</f>
        <v>2484398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11">
        <v>0</v>
      </c>
      <c r="J63" s="211">
        <v>88092457</v>
      </c>
      <c r="K63" s="206"/>
      <c r="L63" s="206"/>
      <c r="M63" s="208">
        <f t="shared" si="1"/>
        <v>88092457</v>
      </c>
      <c r="N63" s="206"/>
      <c r="O63" s="210">
        <v>56283211</v>
      </c>
      <c r="P63" s="210">
        <v>2484398</v>
      </c>
      <c r="Q63" s="210"/>
      <c r="R63" s="210"/>
      <c r="U63" s="307"/>
      <c r="V63" s="308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150">
        <v>88092457</v>
      </c>
      <c r="J69" s="206">
        <v>0</v>
      </c>
      <c r="K69" s="208">
        <v>0</v>
      </c>
      <c r="L69" s="208"/>
      <c r="M69" s="208">
        <f t="shared" si="1"/>
        <v>66475393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9878619686</v>
      </c>
      <c r="P76" s="204">
        <f t="shared" ref="P76:R76" si="2">SUM(P78:P84)</f>
        <v>8187780144</v>
      </c>
      <c r="Q76" s="204">
        <f t="shared" si="2"/>
        <v>3098621119</v>
      </c>
      <c r="R76" s="204">
        <f t="shared" si="2"/>
        <v>3098621119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97">
        <v>3457326076</v>
      </c>
      <c r="P78" s="97">
        <v>2834341293</v>
      </c>
      <c r="Q78" s="97">
        <v>1417526493</v>
      </c>
      <c r="R78" s="97">
        <v>1417526493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97">
        <v>1260087134</v>
      </c>
      <c r="P79" s="97">
        <v>1228754269</v>
      </c>
      <c r="Q79" s="97">
        <v>571912426</v>
      </c>
      <c r="R79" s="97">
        <v>571912426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97">
        <v>806300000</v>
      </c>
      <c r="P80" s="97">
        <v>106300000</v>
      </c>
      <c r="Q80" s="97">
        <v>39334115</v>
      </c>
      <c r="R80" s="97">
        <v>39334115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97">
        <v>121434739</v>
      </c>
      <c r="P81" s="97">
        <v>105238807</v>
      </c>
      <c r="Q81" s="97">
        <v>36590484</v>
      </c>
      <c r="R81" s="97">
        <v>36590484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97">
        <v>2566424181</v>
      </c>
      <c r="P82" s="97">
        <v>2323170089</v>
      </c>
      <c r="Q82" s="97">
        <v>212253924</v>
      </c>
      <c r="R82" s="97">
        <v>212253924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97">
        <v>1667047556</v>
      </c>
      <c r="P83" s="97">
        <v>1589975686</v>
      </c>
      <c r="Q83" s="97">
        <v>821003677</v>
      </c>
      <c r="R83" s="97">
        <v>821003677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G1" zoomScaleNormal="100" workbookViewId="0">
      <selection activeCell="O5" sqref="O5:R5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5" x14ac:dyDescent="0.2">
      <c r="A3" s="310" t="s">
        <v>64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21" t="s">
        <v>8</v>
      </c>
      <c r="G5" s="316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6" t="str">
        <f>+'REC20'!O5:R5</f>
        <v>EJECUCION ACUMULADA AGOSTO DE 2017</v>
      </c>
      <c r="P5" s="316"/>
      <c r="Q5" s="316"/>
      <c r="R5" s="316"/>
      <c r="S5" s="155"/>
      <c r="T5" s="155"/>
      <c r="U5" s="58"/>
      <c r="V5" s="155"/>
    </row>
    <row r="6" spans="1:25" s="156" customFormat="1" ht="24.75" thickBot="1" x14ac:dyDescent="0.25">
      <c r="A6" s="312"/>
      <c r="B6" s="312"/>
      <c r="C6" s="312"/>
      <c r="D6" s="312"/>
      <c r="E6" s="312"/>
      <c r="F6" s="322"/>
      <c r="G6" s="317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17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54808053</v>
      </c>
      <c r="J8" s="231">
        <f>+J10+J48</f>
        <v>54808053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6377993226</v>
      </c>
      <c r="P8" s="204">
        <f>+P10+P48</f>
        <v>5092693403</v>
      </c>
      <c r="Q8" s="204">
        <f>+Q10+Q48</f>
        <v>4552543210</v>
      </c>
      <c r="R8" s="204">
        <f>+R10+R48</f>
        <v>4552543210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44269578</v>
      </c>
      <c r="J10" s="234">
        <f>+J12+J39+J42</f>
        <v>44269578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4979742597</v>
      </c>
      <c r="P10" s="206">
        <f>+P12+P39+P42</f>
        <v>3916744211</v>
      </c>
      <c r="Q10" s="206">
        <f>+Q12+Q39+Q42</f>
        <v>3745085190</v>
      </c>
      <c r="R10" s="206">
        <f>+R12+R39+R42</f>
        <v>3745085190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44269578</v>
      </c>
      <c r="J12" s="234">
        <f>+J14+J19+J23+J35</f>
        <v>44269578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3857916240</v>
      </c>
      <c r="P12" s="206">
        <f>+P14+P19+P23++P35</f>
        <v>2794917854</v>
      </c>
      <c r="Q12" s="206">
        <f>+Q14+Q19+Q23++Q35</f>
        <v>2792311700</v>
      </c>
      <c r="R12" s="206">
        <f>+R14+R19+R23++R35</f>
        <v>2792311700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44269578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3303252414</v>
      </c>
      <c r="N14" s="206"/>
      <c r="O14" s="206">
        <f>SUM(O15:O17)</f>
        <v>2674017592</v>
      </c>
      <c r="P14" s="206">
        <f>SUM(P15:P17)</f>
        <v>2104720063</v>
      </c>
      <c r="Q14" s="206">
        <f t="shared" ref="Q14:R14" si="0">SUM(Q15:Q17)</f>
        <v>2102113909</v>
      </c>
      <c r="R14" s="206">
        <f t="shared" si="0"/>
        <v>2102113909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36">
        <v>44269578</v>
      </c>
      <c r="J15" s="236">
        <v>0</v>
      </c>
      <c r="K15" s="208"/>
      <c r="L15" s="208"/>
      <c r="M15" s="235">
        <f>+G15-I15+J15</f>
        <v>3065663088</v>
      </c>
      <c r="N15" s="208"/>
      <c r="O15" s="208">
        <v>2487946132</v>
      </c>
      <c r="P15" s="208">
        <v>1995403261</v>
      </c>
      <c r="Q15" s="208">
        <v>1995403261</v>
      </c>
      <c r="R15" s="208">
        <v>1995403261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84613563</v>
      </c>
      <c r="Q16" s="236">
        <v>84613563</v>
      </c>
      <c r="R16" s="236">
        <v>84613563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24703239</v>
      </c>
      <c r="Q17" s="236">
        <v>22097085</v>
      </c>
      <c r="R17" s="236">
        <v>22097085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237663943</v>
      </c>
      <c r="Q19" s="206">
        <f>SUM(Q20:Q21)</f>
        <v>237663943</v>
      </c>
      <c r="R19" s="206">
        <f>SUM(R20:R21)</f>
        <v>237663943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237663943</v>
      </c>
      <c r="Q21" s="208">
        <v>237663943</v>
      </c>
      <c r="R21" s="208">
        <v>237663943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759837755</v>
      </c>
      <c r="P23" s="206">
        <f>SUM(P24:P31)</f>
        <v>396335216</v>
      </c>
      <c r="Q23" s="206">
        <f>SUM(Q24:Q31)</f>
        <v>396335216</v>
      </c>
      <c r="R23" s="206">
        <f>SUM(R24:R31)</f>
        <v>396335216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73012314</v>
      </c>
      <c r="Q24" s="208">
        <v>73012314</v>
      </c>
      <c r="R24" s="208">
        <v>73012314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11713245</v>
      </c>
      <c r="Q25" s="208">
        <v>11713245</v>
      </c>
      <c r="R25" s="208">
        <v>11713245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5209974</v>
      </c>
      <c r="Q26" s="208">
        <v>5209974</v>
      </c>
      <c r="R26" s="208">
        <v>5209974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5962723</v>
      </c>
      <c r="Q27" s="208">
        <v>5962723</v>
      </c>
      <c r="R27" s="208">
        <v>5962723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149751910</v>
      </c>
      <c r="P28" s="208">
        <v>144559723</v>
      </c>
      <c r="Q28" s="208">
        <v>144559723</v>
      </c>
      <c r="R28" s="208">
        <v>144559723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93870148</v>
      </c>
      <c r="Q29" s="208">
        <v>93870148</v>
      </c>
      <c r="R29" s="208">
        <v>93870148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14886426</v>
      </c>
      <c r="Q30" s="208">
        <v>14886426</v>
      </c>
      <c r="R30" s="208">
        <v>14886426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47120663</v>
      </c>
      <c r="Q31" s="208">
        <v>47120663</v>
      </c>
      <c r="R31" s="208">
        <v>47120663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44269578</v>
      </c>
      <c r="K35" s="234">
        <f>+K36</f>
        <v>0</v>
      </c>
      <c r="L35" s="234">
        <f>+L36</f>
        <v>0</v>
      </c>
      <c r="M35" s="234">
        <f t="shared" ref="M35" si="4">+G35-I35+J35</f>
        <v>59269578</v>
      </c>
      <c r="N35" s="207"/>
      <c r="O35" s="206">
        <f>+O36+O37</f>
        <v>59269578</v>
      </c>
      <c r="P35" s="206">
        <f>+P36+P37</f>
        <v>56198632</v>
      </c>
      <c r="Q35" s="206">
        <f>+Q36+Q37</f>
        <v>56198632</v>
      </c>
      <c r="R35" s="206">
        <f>+R36+R37</f>
        <v>56198632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>+G36+I36-J36</f>
        <v>15000000</v>
      </c>
      <c r="N36" s="208"/>
      <c r="O36" s="236">
        <v>15000000</v>
      </c>
      <c r="P36" s="236">
        <v>11929054</v>
      </c>
      <c r="Q36" s="236">
        <v>11929054</v>
      </c>
      <c r="R36" s="236">
        <v>11929054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236">
        <v>0</v>
      </c>
      <c r="J37" s="236">
        <v>44269578</v>
      </c>
      <c r="K37" s="208"/>
      <c r="L37" s="208"/>
      <c r="M37" s="235">
        <f>+G37-I37+J37</f>
        <v>44269578</v>
      </c>
      <c r="N37" s="208"/>
      <c r="O37" s="236">
        <v>44269578</v>
      </c>
      <c r="P37" s="236">
        <v>44269578</v>
      </c>
      <c r="Q37" s="236">
        <v>44269578</v>
      </c>
      <c r="R37" s="236">
        <v>44269578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363578867</v>
      </c>
      <c r="P39" s="206">
        <f t="shared" ref="P39:R39" si="6">+P40</f>
        <v>363578867</v>
      </c>
      <c r="Q39" s="206">
        <f t="shared" si="6"/>
        <v>194526000</v>
      </c>
      <c r="R39" s="206">
        <f t="shared" si="6"/>
        <v>194526000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363578867</v>
      </c>
      <c r="P40" s="236">
        <v>363578867</v>
      </c>
      <c r="Q40" s="236">
        <v>194526000</v>
      </c>
      <c r="R40" s="236">
        <v>194526000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758247490</v>
      </c>
      <c r="P42" s="234">
        <f>SUM(P43:P46)</f>
        <v>758247490</v>
      </c>
      <c r="Q42" s="234">
        <f>SUM(Q43:Q46)</f>
        <v>758247490</v>
      </c>
      <c r="R42" s="234">
        <f>SUM(R43:R46)</f>
        <v>758247490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319344084</v>
      </c>
      <c r="P43" s="211">
        <v>319344084</v>
      </c>
      <c r="Q43" s="211">
        <v>319344084</v>
      </c>
      <c r="R43" s="211">
        <v>319344084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335593512</v>
      </c>
      <c r="P44" s="211">
        <v>335593512</v>
      </c>
      <c r="Q44" s="211">
        <v>335593512</v>
      </c>
      <c r="R44" s="211">
        <v>335593512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61979329</v>
      </c>
      <c r="P45" s="211">
        <v>61979329</v>
      </c>
      <c r="Q45" s="211">
        <v>61979329</v>
      </c>
      <c r="R45" s="211">
        <v>61979329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41330565</v>
      </c>
      <c r="P46" s="211">
        <v>41330565</v>
      </c>
      <c r="Q46" s="211">
        <v>41330565</v>
      </c>
      <c r="R46" s="211">
        <v>41330565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10538475</v>
      </c>
      <c r="J48" s="234">
        <f>+J50+J53</f>
        <v>10538475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1398250629</v>
      </c>
      <c r="P48" s="206">
        <f>+P50+P53</f>
        <v>1175949192</v>
      </c>
      <c r="Q48" s="206">
        <f>+Q50+Q53</f>
        <v>807458020</v>
      </c>
      <c r="R48" s="206">
        <f>+R50+R53</f>
        <v>807458020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10538475</v>
      </c>
      <c r="J53" s="234">
        <f>SUM(J55:J67)</f>
        <v>10538475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1398250629</v>
      </c>
      <c r="P53" s="237">
        <f>SUM(P55:P69)</f>
        <v>1175949192</v>
      </c>
      <c r="Q53" s="237">
        <f>SUM(Q55:Q69)</f>
        <v>807458020</v>
      </c>
      <c r="R53" s="237">
        <f>SUM(R55:R69)</f>
        <v>807458020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>
        <v>0</v>
      </c>
      <c r="J56" s="211">
        <v>0</v>
      </c>
      <c r="K56" s="206"/>
      <c r="L56" s="206"/>
      <c r="M56" s="235">
        <f t="shared" si="9"/>
        <v>20000000</v>
      </c>
      <c r="N56" s="206"/>
      <c r="O56" s="236">
        <v>5087906</v>
      </c>
      <c r="P56" s="236">
        <v>5087906</v>
      </c>
      <c r="Q56" s="236">
        <v>5087906</v>
      </c>
      <c r="R56" s="236">
        <v>5087906</v>
      </c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>
        <v>0</v>
      </c>
      <c r="J57" s="211">
        <v>8465795</v>
      </c>
      <c r="K57" s="206"/>
      <c r="L57" s="206"/>
      <c r="M57" s="235">
        <f t="shared" si="9"/>
        <v>122465795</v>
      </c>
      <c r="N57" s="206"/>
      <c r="O57" s="236">
        <v>110286114</v>
      </c>
      <c r="P57" s="236">
        <v>107750880</v>
      </c>
      <c r="Q57" s="236">
        <v>55313988</v>
      </c>
      <c r="R57" s="236">
        <v>55313988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>
        <v>7065795</v>
      </c>
      <c r="J58" s="211">
        <v>0</v>
      </c>
      <c r="K58" s="206"/>
      <c r="L58" s="206"/>
      <c r="M58" s="235">
        <f>+G58-I58+J58</f>
        <v>662813355</v>
      </c>
      <c r="N58" s="206"/>
      <c r="O58" s="236">
        <v>559980499</v>
      </c>
      <c r="P58" s="236">
        <v>453241489</v>
      </c>
      <c r="Q58" s="236">
        <v>342661918</v>
      </c>
      <c r="R58" s="236">
        <v>342661918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>+G59-I59+J59</f>
        <v>104400000</v>
      </c>
      <c r="N59" s="236"/>
      <c r="O59" s="236">
        <v>97093470</v>
      </c>
      <c r="P59" s="236">
        <v>96929570</v>
      </c>
      <c r="Q59" s="236">
        <v>44395600</v>
      </c>
      <c r="R59" s="236">
        <v>44395600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5529000</v>
      </c>
      <c r="P60" s="211">
        <v>5529000</v>
      </c>
      <c r="Q60" s="211">
        <v>3850000</v>
      </c>
      <c r="R60" s="211">
        <v>3850000</v>
      </c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113672500</v>
      </c>
      <c r="Q61" s="211">
        <v>113492623</v>
      </c>
      <c r="R61" s="211">
        <v>113492623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80000000</v>
      </c>
      <c r="P62" s="211">
        <v>13524607</v>
      </c>
      <c r="Q62" s="211">
        <v>13524607</v>
      </c>
      <c r="R62" s="211">
        <v>13524607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274956042</v>
      </c>
      <c r="P63" s="236">
        <v>274956042</v>
      </c>
      <c r="Q63" s="236">
        <v>189391526</v>
      </c>
      <c r="R63" s="236">
        <v>189391526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8412110</v>
      </c>
      <c r="R64" s="236">
        <v>8412110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88842978</v>
      </c>
      <c r="P65" s="236">
        <v>88842978</v>
      </c>
      <c r="Q65" s="236">
        <v>30559642</v>
      </c>
      <c r="R65" s="236">
        <v>30559642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386300</v>
      </c>
      <c r="P66" s="236">
        <v>336300</v>
      </c>
      <c r="Q66" s="236">
        <v>336300</v>
      </c>
      <c r="R66" s="236">
        <v>336300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442200</v>
      </c>
      <c r="P67" s="236">
        <v>431800</v>
      </c>
      <c r="Q67" s="236">
        <v>431800</v>
      </c>
      <c r="R67" s="236">
        <v>431800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J1" workbookViewId="0">
      <selection activeCell="U13" sqref="U13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5" x14ac:dyDescent="0.2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5" x14ac:dyDescent="0.2">
      <c r="A3" s="309" t="s">
        <v>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9</v>
      </c>
      <c r="H5" s="83"/>
      <c r="I5" s="325" t="s">
        <v>10</v>
      </c>
      <c r="J5" s="325"/>
      <c r="K5" s="323" t="s">
        <v>11</v>
      </c>
      <c r="L5" s="323" t="s">
        <v>12</v>
      </c>
      <c r="M5" s="323" t="s">
        <v>13</v>
      </c>
      <c r="N5" s="84"/>
      <c r="O5" s="323" t="str">
        <f>+'REC21'!O5:R5</f>
        <v>EJECUCION ACUMULADA AGOSTO DE 2017</v>
      </c>
      <c r="P5" s="323"/>
      <c r="Q5" s="323"/>
      <c r="R5" s="323"/>
      <c r="S5" s="85"/>
      <c r="T5" s="323" t="s">
        <v>65</v>
      </c>
      <c r="U5" s="323"/>
      <c r="V5" s="323"/>
      <c r="W5" s="323"/>
      <c r="Y5" s="272"/>
    </row>
    <row r="6" spans="1:25" s="86" customFormat="1" ht="24.75" thickBot="1" x14ac:dyDescent="0.25">
      <c r="A6" s="312"/>
      <c r="B6" s="312"/>
      <c r="C6" s="312"/>
      <c r="D6" s="312"/>
      <c r="E6" s="312"/>
      <c r="F6" s="312"/>
      <c r="G6" s="324"/>
      <c r="H6" s="83"/>
      <c r="I6" s="87" t="s">
        <v>14</v>
      </c>
      <c r="J6" s="88" t="s">
        <v>15</v>
      </c>
      <c r="K6" s="324"/>
      <c r="L6" s="324"/>
      <c r="M6" s="324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142900510</v>
      </c>
      <c r="J8" s="204">
        <f>+J10+J80</f>
        <v>142900510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16375957363</v>
      </c>
      <c r="P8" s="202">
        <f>+P10+P80</f>
        <v>13346019185</v>
      </c>
      <c r="Q8" s="202">
        <f>+Q10+Q80</f>
        <v>7714225569</v>
      </c>
      <c r="R8" s="202">
        <f>+R10+R80</f>
        <v>7714225569</v>
      </c>
      <c r="T8" s="38">
        <f>+M8-O8</f>
        <v>10380510269</v>
      </c>
      <c r="U8" s="38">
        <f>+O8-P8</f>
        <v>3029938178</v>
      </c>
      <c r="V8" s="38">
        <f>+P8-Q8</f>
        <v>5631793616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142900510</v>
      </c>
      <c r="J10" s="93">
        <f>+J12+J52+J73</f>
        <v>142900510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6497337677</v>
      </c>
      <c r="P10" s="93">
        <f>+P12+P52+P73</f>
        <v>5158239041</v>
      </c>
      <c r="Q10" s="93">
        <f>+Q12+Q52+Q73</f>
        <v>4615604450</v>
      </c>
      <c r="R10" s="93">
        <f>+R12+R52+R73</f>
        <v>4615604450</v>
      </c>
      <c r="T10" s="38">
        <f>+M10-O10</f>
        <v>7510178264</v>
      </c>
      <c r="U10" s="38">
        <f>+O10-P10</f>
        <v>1339098636</v>
      </c>
      <c r="V10" s="38">
        <f>+P10-Q10</f>
        <v>542634591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44269578</v>
      </c>
      <c r="J12" s="54">
        <f>+J14+J42+J45</f>
        <v>44269578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4979742597</v>
      </c>
      <c r="P12" s="36">
        <f>+P14+P42+P45</f>
        <v>3916744211</v>
      </c>
      <c r="Q12" s="36">
        <f>+Q14+Q42+Q45</f>
        <v>3745085190</v>
      </c>
      <c r="R12" s="36">
        <f>+R14+R42+R45</f>
        <v>3745085190</v>
      </c>
      <c r="S12" s="37"/>
      <c r="T12" s="38">
        <f>+M12-O12</f>
        <v>6006245858</v>
      </c>
      <c r="U12" s="38">
        <f>+O12-P12</f>
        <v>1062998386</v>
      </c>
      <c r="V12" s="38">
        <f>+P12-Q12</f>
        <v>171659021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44269578</v>
      </c>
      <c r="J14" s="54">
        <f t="shared" ref="J14:R14" si="0">+J16+J21+J25++J38+J36</f>
        <v>44269578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3857916240</v>
      </c>
      <c r="P14" s="54">
        <f>+P16+P21+P25++P38+P36</f>
        <v>2794917854</v>
      </c>
      <c r="Q14" s="54">
        <f t="shared" si="0"/>
        <v>2792311700</v>
      </c>
      <c r="R14" s="54">
        <f t="shared" si="0"/>
        <v>2792311700</v>
      </c>
      <c r="S14" s="37"/>
      <c r="T14" s="36">
        <f>+M14-O14</f>
        <v>5425171980</v>
      </c>
      <c r="U14" s="38">
        <f>+O14-P14</f>
        <v>1062998386</v>
      </c>
      <c r="V14" s="38">
        <f>+P14-Q14</f>
        <v>2606154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44269578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3303252414</v>
      </c>
      <c r="N16" s="36"/>
      <c r="O16" s="36">
        <f>SUM(O17:O19)</f>
        <v>2674017592</v>
      </c>
      <c r="P16" s="36">
        <f t="shared" ref="P16:R16" si="1">SUM(P17:P19)</f>
        <v>2104720063</v>
      </c>
      <c r="Q16" s="36">
        <f t="shared" si="1"/>
        <v>2102113909</v>
      </c>
      <c r="R16" s="36">
        <f t="shared" si="1"/>
        <v>2102113909</v>
      </c>
      <c r="S16" s="37"/>
      <c r="T16" s="38">
        <f>+M16-O16</f>
        <v>629234822</v>
      </c>
      <c r="U16" s="38">
        <f>+O16-P16</f>
        <v>569297529</v>
      </c>
      <c r="V16" s="38">
        <f>+P16-Q16</f>
        <v>2606154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44269578</v>
      </c>
      <c r="J17" s="97">
        <f>+'REC21'!J15</f>
        <v>0</v>
      </c>
      <c r="K17" s="97">
        <f>+'REC20'!K15+'REC21'!K15</f>
        <v>0</v>
      </c>
      <c r="L17" s="97">
        <f>+'REC20'!L15+'REC21'!L15</f>
        <v>0</v>
      </c>
      <c r="M17" s="176">
        <f t="shared" ref="M17" si="2">+G17+J17-I17</f>
        <v>3065663088</v>
      </c>
      <c r="N17" s="96"/>
      <c r="O17" s="183">
        <f>'REC20'!O17+'REC21'!O15</f>
        <v>2487946132</v>
      </c>
      <c r="P17" s="183">
        <f>'REC20'!P17+'REC21'!P15</f>
        <v>1995403261</v>
      </c>
      <c r="Q17" s="183">
        <f>'REC20'!Q17+'REC21'!Q15</f>
        <v>1995403261</v>
      </c>
      <c r="R17" s="183">
        <f>'REC20'!R17+'REC21'!R15</f>
        <v>1995403261</v>
      </c>
      <c r="T17" s="98">
        <f>+M17-O17</f>
        <v>577716956</v>
      </c>
      <c r="U17" s="98">
        <f t="shared" ref="U17:W18" si="3">+O17-P17</f>
        <v>492542871</v>
      </c>
      <c r="V17" s="98">
        <f t="shared" si="3"/>
        <v>0</v>
      </c>
      <c r="W17" s="98">
        <f t="shared" si="3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84613563</v>
      </c>
      <c r="Q18" s="97">
        <f>+'REC20'!Q18+'REC21'!Q16</f>
        <v>84613563</v>
      </c>
      <c r="R18" s="97">
        <f>+'REC20'!R18+'REC21'!R16</f>
        <v>84613563</v>
      </c>
      <c r="T18" s="98">
        <f>+M18-O18</f>
        <v>39517866</v>
      </c>
      <c r="U18" s="98">
        <f t="shared" si="3"/>
        <v>73457897</v>
      </c>
      <c r="V18" s="98">
        <f t="shared" si="3"/>
        <v>0</v>
      </c>
      <c r="W18" s="98">
        <f t="shared" si="3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24703239</v>
      </c>
      <c r="Q19" s="183">
        <f>+'REC21'!Q17</f>
        <v>22097085</v>
      </c>
      <c r="R19" s="183">
        <f>+'REC21'!R17</f>
        <v>22097085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237663943</v>
      </c>
      <c r="Q21" s="36">
        <f>SUM(Q22:Q23)</f>
        <v>237663943</v>
      </c>
      <c r="R21" s="36">
        <f>SUM(R22:R23)</f>
        <v>237663943</v>
      </c>
      <c r="S21" s="37"/>
      <c r="T21" s="38">
        <f>+M21-O21</f>
        <v>91197829</v>
      </c>
      <c r="U21" s="38">
        <f>+O21-P21</f>
        <v>127127372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4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5">+O22-P22</f>
        <v>0</v>
      </c>
      <c r="V22" s="98">
        <f t="shared" si="5"/>
        <v>0</v>
      </c>
      <c r="W22" s="98">
        <f t="shared" si="5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4"/>
        <v>455989144</v>
      </c>
      <c r="N23" s="96"/>
      <c r="O23" s="97">
        <f>+'REC21'!O21</f>
        <v>364791315</v>
      </c>
      <c r="P23" s="97">
        <f>+'REC20'!P22+'REC21'!P21</f>
        <v>237663943</v>
      </c>
      <c r="Q23" s="97">
        <f>+'REC20'!Q22+'REC21'!Q21</f>
        <v>237663943</v>
      </c>
      <c r="R23" s="97">
        <f>+'REC20'!R22+'REC21'!R21</f>
        <v>237663943</v>
      </c>
      <c r="T23" s="98">
        <f>+M23-O23</f>
        <v>91197829</v>
      </c>
      <c r="U23" s="98">
        <f t="shared" si="5"/>
        <v>127127372</v>
      </c>
      <c r="V23" s="98">
        <f t="shared" si="5"/>
        <v>0</v>
      </c>
      <c r="W23" s="98">
        <f t="shared" si="5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759837755</v>
      </c>
      <c r="P25" s="36">
        <f>SUM(P26:P33)</f>
        <v>396335216</v>
      </c>
      <c r="Q25" s="36">
        <f>SUM(Q26:Q33)</f>
        <v>396335216</v>
      </c>
      <c r="R25" s="36">
        <f>SUM(R26:R33)</f>
        <v>396335216</v>
      </c>
      <c r="T25" s="38">
        <f>+M25-O25</f>
        <v>85739429</v>
      </c>
      <c r="U25" s="38">
        <f>+O25-P25</f>
        <v>363502539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6">+G26-I26+J26</f>
        <v>103714692</v>
      </c>
      <c r="N26" s="96"/>
      <c r="O26" s="97">
        <f>+'REC21'!O24</f>
        <v>82971753</v>
      </c>
      <c r="P26" s="97">
        <f>+'REC21'!P24</f>
        <v>73012314</v>
      </c>
      <c r="Q26" s="97">
        <f>+'REC21'!Q24</f>
        <v>73012314</v>
      </c>
      <c r="R26" s="97">
        <f>+'REC21'!R24</f>
        <v>73012314</v>
      </c>
      <c r="T26" s="98">
        <f t="shared" ref="T26:T33" si="7">+M26-O26</f>
        <v>20742939</v>
      </c>
      <c r="U26" s="98">
        <f t="shared" ref="U26:W33" si="8">+O26-P26</f>
        <v>9959439</v>
      </c>
      <c r="V26" s="98">
        <f t="shared" si="8"/>
        <v>0</v>
      </c>
      <c r="W26" s="98">
        <f t="shared" si="8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6"/>
        <v>18597345</v>
      </c>
      <c r="N27" s="96"/>
      <c r="O27" s="97">
        <f>+'REC20'!O26+'REC21'!O25</f>
        <v>18597345</v>
      </c>
      <c r="P27" s="97">
        <f>+'REC20'!P26+'REC21'!P25</f>
        <v>11713245</v>
      </c>
      <c r="Q27" s="97">
        <f>+'REC20'!Q26+'REC21'!Q25</f>
        <v>11713245</v>
      </c>
      <c r="R27" s="97">
        <f>+'REC20'!R26+'REC21'!R25</f>
        <v>11713245</v>
      </c>
      <c r="T27" s="98">
        <f t="shared" si="7"/>
        <v>0</v>
      </c>
      <c r="U27" s="98">
        <f t="shared" si="8"/>
        <v>6884100</v>
      </c>
      <c r="V27" s="98">
        <f t="shared" si="8"/>
        <v>0</v>
      </c>
      <c r="W27" s="98">
        <f t="shared" si="8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6"/>
        <v>8366900</v>
      </c>
      <c r="N28" s="96"/>
      <c r="O28" s="97">
        <f>+'REC20'!O27+'REC21'!O26</f>
        <v>8366900</v>
      </c>
      <c r="P28" s="97">
        <f>+'REC20'!P27+'REC21'!P26</f>
        <v>5209974</v>
      </c>
      <c r="Q28" s="97">
        <f>+'REC20'!Q27+'REC21'!Q26</f>
        <v>5209974</v>
      </c>
      <c r="R28" s="97">
        <f>+'REC20'!R27+'REC21'!R26</f>
        <v>5209974</v>
      </c>
      <c r="T28" s="98">
        <f t="shared" si="7"/>
        <v>0</v>
      </c>
      <c r="U28" s="98">
        <f t="shared" si="8"/>
        <v>3156926</v>
      </c>
      <c r="V28" s="98">
        <f t="shared" si="8"/>
        <v>0</v>
      </c>
      <c r="W28" s="98">
        <f t="shared" si="8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6"/>
        <v>9324000</v>
      </c>
      <c r="N29" s="96"/>
      <c r="O29" s="97">
        <f>+'REC20'!O28+'REC21'!O27</f>
        <v>9324000</v>
      </c>
      <c r="P29" s="97">
        <f>+'REC20'!P28+'REC21'!P27</f>
        <v>5962723</v>
      </c>
      <c r="Q29" s="97">
        <f>+'REC20'!Q28+'REC21'!Q27</f>
        <v>5962723</v>
      </c>
      <c r="R29" s="97">
        <f>+'REC20'!R28+'REC21'!R27</f>
        <v>5962723</v>
      </c>
      <c r="T29" s="98">
        <f t="shared" si="7"/>
        <v>0</v>
      </c>
      <c r="U29" s="98">
        <f t="shared" si="8"/>
        <v>3361277</v>
      </c>
      <c r="V29" s="98">
        <f t="shared" si="8"/>
        <v>0</v>
      </c>
      <c r="W29" s="98">
        <f t="shared" si="8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6"/>
        <v>149751910</v>
      </c>
      <c r="N30" s="96"/>
      <c r="O30" s="97">
        <f>+'REC21'!O28+'REC20'!O29</f>
        <v>149751910</v>
      </c>
      <c r="P30" s="97">
        <f>+'REC21'!P28+'REC20'!P29</f>
        <v>144559723</v>
      </c>
      <c r="Q30" s="97">
        <f>+'REC21'!Q28+'REC20'!Q29</f>
        <v>144559723</v>
      </c>
      <c r="R30" s="97">
        <f>+'REC21'!R28+'REC20'!R29</f>
        <v>144559723</v>
      </c>
      <c r="T30" s="98">
        <f t="shared" si="7"/>
        <v>0</v>
      </c>
      <c r="U30" s="98">
        <f t="shared" si="8"/>
        <v>5192187</v>
      </c>
      <c r="V30" s="98">
        <f t="shared" si="8"/>
        <v>0</v>
      </c>
      <c r="W30" s="98">
        <f t="shared" si="8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6"/>
        <v>155991573</v>
      </c>
      <c r="N31" s="96"/>
      <c r="O31" s="97">
        <f>+'REC20'!O30+'REC21'!O29</f>
        <v>155991573</v>
      </c>
      <c r="P31" s="97">
        <f>+'REC20'!P30+'REC21'!P29</f>
        <v>93870148</v>
      </c>
      <c r="Q31" s="97">
        <f>+'REC20'!Q30+'REC21'!Q29</f>
        <v>93870148</v>
      </c>
      <c r="R31" s="97">
        <f>+'REC20'!R30+'REC21'!R29</f>
        <v>93870148</v>
      </c>
      <c r="T31" s="98">
        <f t="shared" si="7"/>
        <v>0</v>
      </c>
      <c r="U31" s="98">
        <f t="shared" si="8"/>
        <v>62121425</v>
      </c>
      <c r="V31" s="98">
        <f t="shared" si="8"/>
        <v>0</v>
      </c>
      <c r="W31" s="98">
        <f t="shared" si="8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6"/>
        <v>324982450</v>
      </c>
      <c r="N32" s="96"/>
      <c r="O32" s="97">
        <f>+'REC20'!O31+'REC21'!O30</f>
        <v>259985960</v>
      </c>
      <c r="P32" s="97">
        <f>+'REC20'!P31+'REC21'!P30</f>
        <v>14886426</v>
      </c>
      <c r="Q32" s="97">
        <f>+'REC20'!Q31+'REC21'!Q30</f>
        <v>14886426</v>
      </c>
      <c r="R32" s="97">
        <f>+'REC20'!R31+'REC21'!R30</f>
        <v>14886426</v>
      </c>
      <c r="T32" s="98">
        <f t="shared" si="7"/>
        <v>64996490</v>
      </c>
      <c r="U32" s="98">
        <f t="shared" si="8"/>
        <v>245099534</v>
      </c>
      <c r="V32" s="98">
        <f t="shared" si="8"/>
        <v>0</v>
      </c>
      <c r="W32" s="98">
        <f t="shared" si="8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6"/>
        <v>74848314</v>
      </c>
      <c r="N33" s="96"/>
      <c r="O33" s="97">
        <f>+'REC20'!O32+'REC21'!O31</f>
        <v>74848314</v>
      </c>
      <c r="P33" s="97">
        <f>+'REC20'!P32+'REC21'!P31</f>
        <v>47120663</v>
      </c>
      <c r="Q33" s="97">
        <f>+'REC20'!Q32+'REC21'!Q31</f>
        <v>47120663</v>
      </c>
      <c r="R33" s="97">
        <f>+'REC20'!R32+'REC21'!R31</f>
        <v>47120663</v>
      </c>
      <c r="T33" s="98">
        <f t="shared" si="7"/>
        <v>0</v>
      </c>
      <c r="U33" s="98">
        <f t="shared" si="8"/>
        <v>27727651</v>
      </c>
      <c r="V33" s="98">
        <f t="shared" si="8"/>
        <v>0</v>
      </c>
      <c r="W33" s="98">
        <f t="shared" si="8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44269578</v>
      </c>
      <c r="K38" s="34">
        <f>+K39+K40</f>
        <v>0</v>
      </c>
      <c r="L38" s="34">
        <f>+L39+L40</f>
        <v>0</v>
      </c>
      <c r="M38" s="34">
        <f t="shared" ref="M38:M39" si="9">+G38-I38+J38</f>
        <v>59269578</v>
      </c>
      <c r="N38" s="94"/>
      <c r="O38" s="36">
        <f>+O39+O40</f>
        <v>59269578</v>
      </c>
      <c r="P38" s="36">
        <f>+P39+P40</f>
        <v>56198632</v>
      </c>
      <c r="Q38" s="36">
        <f>+Q39+Q40</f>
        <v>56198632</v>
      </c>
      <c r="R38" s="36">
        <f>+R39+R40</f>
        <v>56198632</v>
      </c>
      <c r="T38" s="36">
        <f>+T39+T40</f>
        <v>0</v>
      </c>
      <c r="U38" s="34">
        <f>+O38-P38</f>
        <v>3070946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9"/>
        <v>15000000</v>
      </c>
      <c r="N39" s="96"/>
      <c r="O39" s="97">
        <f>+'REC21'!O36</f>
        <v>15000000</v>
      </c>
      <c r="P39" s="97">
        <f>+'REC20'!P37+'REC21'!P36</f>
        <v>11929054</v>
      </c>
      <c r="Q39" s="97">
        <f>+'REC20'!Q37+'REC21'!Q36</f>
        <v>11929054</v>
      </c>
      <c r="R39" s="97">
        <f>+'REC20'!R37+'REC21'!R36</f>
        <v>11929054</v>
      </c>
      <c r="T39" s="98">
        <f>+M39-O39</f>
        <v>0</v>
      </c>
      <c r="U39" s="98">
        <f t="shared" ref="U39:W40" si="10">+O39-P39</f>
        <v>3070946</v>
      </c>
      <c r="V39" s="98">
        <f t="shared" si="10"/>
        <v>0</v>
      </c>
      <c r="W39" s="98">
        <f t="shared" si="10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f>+'REC21'!I37</f>
        <v>0</v>
      </c>
      <c r="J40" s="97">
        <f>+'REC21'!J37</f>
        <v>44269578</v>
      </c>
      <c r="K40" s="97">
        <f>+'REC20'!K38+'REC21'!K37</f>
        <v>0</v>
      </c>
      <c r="L40" s="97">
        <f>+'REC20'!L36+'REC21'!L37</f>
        <v>0</v>
      </c>
      <c r="M40" s="176">
        <f t="shared" ref="M40" si="11">+G40+J40-I40</f>
        <v>44269578</v>
      </c>
      <c r="N40" s="96"/>
      <c r="O40" s="97">
        <f>+'REC20'!O38+'REC21'!O37</f>
        <v>44269578</v>
      </c>
      <c r="P40" s="97">
        <f>+'REC20'!P38+'REC21'!P37</f>
        <v>44269578</v>
      </c>
      <c r="Q40" s="97">
        <f>+'REC20'!Q38+'REC21'!Q37</f>
        <v>44269578</v>
      </c>
      <c r="R40" s="97">
        <f>+'REC20'!R38+'REC21'!R37</f>
        <v>44269578</v>
      </c>
      <c r="T40" s="98">
        <f>+M40-O40</f>
        <v>0</v>
      </c>
      <c r="U40" s="98">
        <f t="shared" si="10"/>
        <v>0</v>
      </c>
      <c r="V40" s="98">
        <f t="shared" si="10"/>
        <v>0</v>
      </c>
      <c r="W40" s="98">
        <f t="shared" si="10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363578867</v>
      </c>
      <c r="P42" s="36">
        <f t="shared" ref="P42:R42" si="12">+P43</f>
        <v>363578867</v>
      </c>
      <c r="Q42" s="36">
        <f t="shared" si="12"/>
        <v>194526000</v>
      </c>
      <c r="R42" s="36">
        <f t="shared" si="12"/>
        <v>194526000</v>
      </c>
      <c r="S42" s="37"/>
      <c r="T42" s="38">
        <f>+M42-O42</f>
        <v>413633</v>
      </c>
      <c r="U42" s="38">
        <f t="shared" ref="U42:W43" si="13">+O42-P42</f>
        <v>0</v>
      </c>
      <c r="V42" s="38">
        <f t="shared" si="13"/>
        <v>169052867</v>
      </c>
      <c r="W42" s="38">
        <f t="shared" si="13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363578867</v>
      </c>
      <c r="P43" s="97">
        <f>+'REC20'!P41+'REC21'!P40</f>
        <v>363578867</v>
      </c>
      <c r="Q43" s="97">
        <f>+'REC20'!Q41+'REC21'!Q40</f>
        <v>194526000</v>
      </c>
      <c r="R43" s="97">
        <f>+'REC20'!R41+'REC21'!R40</f>
        <v>194526000</v>
      </c>
      <c r="T43" s="98">
        <f>+M43-O43</f>
        <v>413633</v>
      </c>
      <c r="U43" s="98">
        <f t="shared" si="13"/>
        <v>0</v>
      </c>
      <c r="V43" s="98">
        <f t="shared" si="13"/>
        <v>169052867</v>
      </c>
      <c r="W43" s="98">
        <f t="shared" si="13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758247490</v>
      </c>
      <c r="P45" s="34">
        <f>SUM(P47:P50)</f>
        <v>758247490</v>
      </c>
      <c r="Q45" s="34">
        <f>SUM(Q47:Q50)</f>
        <v>758247490</v>
      </c>
      <c r="R45" s="34">
        <f>SUM(R47:R50)</f>
        <v>758247490</v>
      </c>
      <c r="S45" s="37"/>
      <c r="T45" s="36">
        <f>+M45-O45</f>
        <v>580660245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319344084</v>
      </c>
      <c r="P47" s="97">
        <f>+'REC20'!P45+'REC21'!P43</f>
        <v>319344084</v>
      </c>
      <c r="Q47" s="97">
        <f>+'REC20'!Q45+'REC21'!Q43</f>
        <v>319344084</v>
      </c>
      <c r="R47" s="97">
        <f>+'REC20'!R45+'REC21'!R43</f>
        <v>319344084</v>
      </c>
      <c r="T47" s="98">
        <f>+M47-O47</f>
        <v>253063651</v>
      </c>
      <c r="U47" s="98">
        <f t="shared" ref="U47:W50" si="14">+O47-P47</f>
        <v>0</v>
      </c>
      <c r="V47" s="98">
        <f t="shared" si="14"/>
        <v>0</v>
      </c>
      <c r="W47" s="98">
        <f t="shared" si="14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335593512</v>
      </c>
      <c r="P48" s="97">
        <f>+'REC20'!P46+'REC21'!P44</f>
        <v>335593512</v>
      </c>
      <c r="Q48" s="97">
        <f>+'REC20'!Q46+'REC21'!Q44</f>
        <v>335593512</v>
      </c>
      <c r="R48" s="97">
        <f>+'REC20'!R46+'REC21'!R44</f>
        <v>335593512</v>
      </c>
      <c r="S48" s="37"/>
      <c r="T48" s="98">
        <f>+M48-O48</f>
        <v>250906488</v>
      </c>
      <c r="U48" s="98">
        <f t="shared" si="14"/>
        <v>0</v>
      </c>
      <c r="V48" s="98">
        <f t="shared" si="14"/>
        <v>0</v>
      </c>
      <c r="W48" s="98">
        <f t="shared" si="14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61979329</v>
      </c>
      <c r="P49" s="97">
        <f>+'REC20'!P47+'REC21'!P45</f>
        <v>61979329</v>
      </c>
      <c r="Q49" s="97">
        <f>+'REC20'!Q47+'REC21'!Q45</f>
        <v>61979329</v>
      </c>
      <c r="R49" s="97">
        <f>+'REC20'!R47+'REC21'!R45</f>
        <v>61979329</v>
      </c>
      <c r="T49" s="98">
        <f>+M49-O49</f>
        <v>43020671</v>
      </c>
      <c r="U49" s="98">
        <f t="shared" si="14"/>
        <v>0</v>
      </c>
      <c r="V49" s="98">
        <f t="shared" si="14"/>
        <v>0</v>
      </c>
      <c r="W49" s="98">
        <f t="shared" si="14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41330565</v>
      </c>
      <c r="P50" s="97">
        <f>+'REC20'!P48+'REC21'!P46</f>
        <v>41330565</v>
      </c>
      <c r="Q50" s="97">
        <f>+'REC20'!Q48+'REC21'!Q46</f>
        <v>41330565</v>
      </c>
      <c r="R50" s="97">
        <f>+'REC20'!R48+'REC21'!R46</f>
        <v>41330565</v>
      </c>
      <c r="T50" s="98">
        <f>+M50-O50</f>
        <v>33669435</v>
      </c>
      <c r="U50" s="98">
        <f t="shared" si="14"/>
        <v>0</v>
      </c>
      <c r="V50" s="98">
        <f t="shared" si="14"/>
        <v>0</v>
      </c>
      <c r="W50" s="98">
        <f t="shared" si="14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98630932</v>
      </c>
      <c r="J52" s="34">
        <f>+J54+J57</f>
        <v>98630932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1517595080</v>
      </c>
      <c r="P52" s="36">
        <f>+P54+P57</f>
        <v>1241494830</v>
      </c>
      <c r="Q52" s="36">
        <f>+Q54+Q57</f>
        <v>870519260</v>
      </c>
      <c r="R52" s="36">
        <f>+R54+R57</f>
        <v>870519260</v>
      </c>
      <c r="S52" s="37"/>
      <c r="T52" s="38">
        <f>+M52-O52</f>
        <v>443851920</v>
      </c>
      <c r="U52" s="38">
        <f>+O52-P52</f>
        <v>276100250</v>
      </c>
      <c r="V52" s="38">
        <f>+P52-Q52</f>
        <v>370975570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5">+O54-P54</f>
        <v>0</v>
      </c>
      <c r="V54" s="38">
        <f t="shared" si="15"/>
        <v>0</v>
      </c>
      <c r="W54" s="38">
        <f t="shared" si="15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5"/>
        <v>0</v>
      </c>
      <c r="V55" s="98">
        <f t="shared" si="15"/>
        <v>0</v>
      </c>
      <c r="W55" s="98">
        <f t="shared" si="15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98630932</v>
      </c>
      <c r="J57" s="34">
        <f>SUM(J59:J71)</f>
        <v>98630932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1454533840</v>
      </c>
      <c r="P57" s="34">
        <f>SUM(P58:P71)</f>
        <v>1178433590</v>
      </c>
      <c r="Q57" s="34">
        <f>SUM(Q58:Q71)</f>
        <v>807458020</v>
      </c>
      <c r="R57" s="34">
        <f>SUM(R58:R71)</f>
        <v>807458020</v>
      </c>
      <c r="S57" s="37"/>
      <c r="T57" s="38">
        <f>+M57-O57</f>
        <v>441913160</v>
      </c>
      <c r="U57" s="38">
        <f>+O57-P57</f>
        <v>276100250</v>
      </c>
      <c r="V57" s="38">
        <f>+P57-Q57</f>
        <v>370975570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6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7">+M59-O59</f>
        <v>5000000</v>
      </c>
      <c r="U59" s="98">
        <f t="shared" ref="U59:W60" si="18">+O59-P59</f>
        <v>0</v>
      </c>
      <c r="V59" s="98">
        <f t="shared" si="18"/>
        <v>0</v>
      </c>
      <c r="W59" s="98">
        <f t="shared" si="18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6"/>
        <v>20000000</v>
      </c>
      <c r="N60" s="96"/>
      <c r="O60" s="97">
        <f>+'REC20'!O57+'REC21'!O56</f>
        <v>5087906</v>
      </c>
      <c r="P60" s="97">
        <f>+'REC20'!P57+'REC21'!P56</f>
        <v>5087906</v>
      </c>
      <c r="Q60" s="97">
        <f>+'REC20'!Q57+'REC21'!Q56</f>
        <v>5087906</v>
      </c>
      <c r="R60" s="97">
        <f>+'REC20'!R57+'REC21'!R56</f>
        <v>5087906</v>
      </c>
      <c r="S60" s="37"/>
      <c r="T60" s="98">
        <f t="shared" ref="T60:T71" si="19">+M60-O60</f>
        <v>14912094</v>
      </c>
      <c r="U60" s="98">
        <f t="shared" si="18"/>
        <v>0</v>
      </c>
      <c r="V60" s="98">
        <f t="shared" si="18"/>
        <v>0</v>
      </c>
      <c r="W60" s="98">
        <f t="shared" si="18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8465795</v>
      </c>
      <c r="K61" s="97">
        <f>+'REC21'!K57</f>
        <v>0</v>
      </c>
      <c r="L61" s="97">
        <f>+'REC21'!L57</f>
        <v>0</v>
      </c>
      <c r="M61" s="176">
        <f t="shared" si="16"/>
        <v>122465795</v>
      </c>
      <c r="N61" s="96"/>
      <c r="O61" s="97">
        <f>+'REC20'!O58+'REC21'!O57</f>
        <v>110286114</v>
      </c>
      <c r="P61" s="97">
        <f>+'REC20'!P58+'REC21'!P57</f>
        <v>107750880</v>
      </c>
      <c r="Q61" s="97">
        <f>+'REC20'!Q58+'REC21'!Q57</f>
        <v>55313988</v>
      </c>
      <c r="R61" s="97">
        <f>+'REC20'!R58+'REC21'!R57</f>
        <v>55313988</v>
      </c>
      <c r="S61" s="37"/>
      <c r="T61" s="98">
        <f t="shared" si="19"/>
        <v>12179681</v>
      </c>
      <c r="U61" s="98">
        <f>+O61-P61</f>
        <v>2535234</v>
      </c>
      <c r="V61" s="98">
        <f t="shared" ref="U61:W71" si="20">+P61-Q61</f>
        <v>52436892</v>
      </c>
      <c r="W61" s="98">
        <f t="shared" si="20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7065795</v>
      </c>
      <c r="J62" s="97">
        <f>+'REC21'!J58</f>
        <v>0</v>
      </c>
      <c r="K62" s="97">
        <f>+'REC20'!K56+'REC21'!K58</f>
        <v>0</v>
      </c>
      <c r="L62" s="97">
        <f>+'REC20'!L56+'REC21'!L58</f>
        <v>0</v>
      </c>
      <c r="M62" s="176">
        <f t="shared" si="16"/>
        <v>662813355</v>
      </c>
      <c r="N62" s="96"/>
      <c r="O62" s="97">
        <f>+'REC20'!O59+'REC21'!O58</f>
        <v>559980499</v>
      </c>
      <c r="P62" s="97">
        <f>+'REC20'!P59+'REC21'!P58</f>
        <v>453241489</v>
      </c>
      <c r="Q62" s="97">
        <f>+'REC20'!Q59+'REC21'!Q58</f>
        <v>342661918</v>
      </c>
      <c r="R62" s="97">
        <f>+'REC20'!R59+'REC21'!R58</f>
        <v>342661918</v>
      </c>
      <c r="S62" s="37"/>
      <c r="T62" s="98">
        <f>+M62-O62</f>
        <v>102832856</v>
      </c>
      <c r="U62" s="98">
        <f>+O62-P62</f>
        <v>106739010</v>
      </c>
      <c r="V62" s="98">
        <f t="shared" si="20"/>
        <v>110579571</v>
      </c>
      <c r="W62" s="98">
        <f t="shared" si="20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6"/>
        <v>104400000</v>
      </c>
      <c r="N63" s="96"/>
      <c r="O63" s="97">
        <f>+'REC20'!O60+'REC21'!O59</f>
        <v>97093470</v>
      </c>
      <c r="P63" s="97">
        <f>+'REC20'!P60+'REC21'!P59</f>
        <v>96929570</v>
      </c>
      <c r="Q63" s="97">
        <f>+'REC20'!Q60+'REC21'!Q59</f>
        <v>44395600</v>
      </c>
      <c r="R63" s="97">
        <f>+'REC20'!R60+'REC21'!R59</f>
        <v>44395600</v>
      </c>
      <c r="S63" s="37"/>
      <c r="T63" s="98">
        <f t="shared" si="19"/>
        <v>7306530</v>
      </c>
      <c r="U63" s="98">
        <f>+O63-P63</f>
        <v>163900</v>
      </c>
      <c r="V63" s="98">
        <f t="shared" si="20"/>
        <v>52533970</v>
      </c>
      <c r="W63" s="98">
        <f t="shared" si="20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6"/>
        <v>18000000</v>
      </c>
      <c r="N64" s="96"/>
      <c r="O64" s="97">
        <v>5529000</v>
      </c>
      <c r="P64" s="97">
        <f>+'REC20'!P61+'REC21'!P60</f>
        <v>5529000</v>
      </c>
      <c r="Q64" s="97">
        <f>+'REC20'!Q61+'REC21'!Q60</f>
        <v>3850000</v>
      </c>
      <c r="R64" s="97">
        <f>+'REC20'!R61+'REC21'!R60</f>
        <v>3850000</v>
      </c>
      <c r="S64" s="37"/>
      <c r="T64" s="98">
        <f t="shared" si="19"/>
        <v>12471000</v>
      </c>
      <c r="U64" s="98">
        <f t="shared" si="20"/>
        <v>0</v>
      </c>
      <c r="V64" s="98">
        <f t="shared" si="20"/>
        <v>1679000</v>
      </c>
      <c r="W64" s="98">
        <f t="shared" si="20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6"/>
        <v>225000000</v>
      </c>
      <c r="N65" s="96"/>
      <c r="O65" s="97">
        <f>+'REC20'!O62+'REC21'!O61</f>
        <v>160000000</v>
      </c>
      <c r="P65" s="97">
        <f>+'REC20'!P62+'REC21'!P61</f>
        <v>113672500</v>
      </c>
      <c r="Q65" s="97">
        <f>+'REC20'!Q62+'REC21'!Q61</f>
        <v>113492623</v>
      </c>
      <c r="R65" s="97">
        <f>+'REC20'!R62+'REC21'!R61</f>
        <v>113492623</v>
      </c>
      <c r="S65" s="37"/>
      <c r="T65" s="98">
        <f t="shared" si="19"/>
        <v>65000000</v>
      </c>
      <c r="U65" s="98">
        <f>+O65-P65</f>
        <v>46327500</v>
      </c>
      <c r="V65" s="98">
        <f t="shared" si="20"/>
        <v>179877</v>
      </c>
      <c r="W65" s="98">
        <f t="shared" si="20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+'REC20'!J63</f>
        <v>88092457</v>
      </c>
      <c r="K66" s="97">
        <f>+'REC20'!K61+'REC21'!K62</f>
        <v>0</v>
      </c>
      <c r="L66" s="97">
        <f>+'REC20'!L61+'REC21'!L62</f>
        <v>0</v>
      </c>
      <c r="M66" s="176">
        <f t="shared" si="16"/>
        <v>168092457</v>
      </c>
      <c r="N66" s="96"/>
      <c r="O66" s="97">
        <f>+'REC20'!O63+'REC21'!O62</f>
        <v>136283211</v>
      </c>
      <c r="P66" s="97">
        <f>+'REC20'!P63+'REC21'!P62</f>
        <v>16009005</v>
      </c>
      <c r="Q66" s="97">
        <f>+'REC20'!Q63+'REC21'!Q62</f>
        <v>13524607</v>
      </c>
      <c r="R66" s="97">
        <f>+'REC20'!R63+'REC21'!R62</f>
        <v>13524607</v>
      </c>
      <c r="S66" s="37"/>
      <c r="T66" s="98">
        <f t="shared" si="19"/>
        <v>31809246</v>
      </c>
      <c r="U66" s="98">
        <f t="shared" si="20"/>
        <v>120274206</v>
      </c>
      <c r="V66" s="98">
        <f t="shared" si="20"/>
        <v>2484398</v>
      </c>
      <c r="W66" s="98">
        <f t="shared" si="20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6"/>
        <v>310000000</v>
      </c>
      <c r="N67" s="96"/>
      <c r="O67" s="97">
        <f>+'REC20'!O64+'REC21'!O63</f>
        <v>274956042</v>
      </c>
      <c r="P67" s="97">
        <f>+'REC20'!P64+'REC21'!P63</f>
        <v>274956042</v>
      </c>
      <c r="Q67" s="97">
        <f>+'REC20'!Q64+'REC21'!Q63</f>
        <v>189391526</v>
      </c>
      <c r="R67" s="97">
        <f>+'REC20'!R64+'REC21'!R63</f>
        <v>189391526</v>
      </c>
      <c r="S67" s="37"/>
      <c r="T67" s="98">
        <f t="shared" si="19"/>
        <v>35043958</v>
      </c>
      <c r="U67" s="98">
        <f>+O67-P67</f>
        <v>0</v>
      </c>
      <c r="V67" s="98">
        <f t="shared" si="20"/>
        <v>85564516</v>
      </c>
      <c r="W67" s="98">
        <f t="shared" si="20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6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8412110</v>
      </c>
      <c r="R68" s="97">
        <f>+'REC20'!R65+'REC21'!R64</f>
        <v>8412110</v>
      </c>
      <c r="T68" s="98">
        <f t="shared" si="19"/>
        <v>4426560</v>
      </c>
      <c r="U68" s="98">
        <f>+O68-P68</f>
        <v>0</v>
      </c>
      <c r="V68" s="98">
        <f t="shared" si="20"/>
        <v>7234010</v>
      </c>
      <c r="W68" s="98">
        <f t="shared" si="20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6"/>
        <v>164000000</v>
      </c>
      <c r="N69" s="96"/>
      <c r="O69" s="97">
        <f>+'REC20'!O67+'REC21'!O65</f>
        <v>88842978</v>
      </c>
      <c r="P69" s="97">
        <f>+'REC20'!P67+'REC21'!P65</f>
        <v>88842978</v>
      </c>
      <c r="Q69" s="97">
        <f>+'REC20'!Q67+'REC21'!Q65</f>
        <v>30559642</v>
      </c>
      <c r="R69" s="97">
        <f>+'REC20'!R67+'REC21'!R65</f>
        <v>30559642</v>
      </c>
      <c r="S69" s="37"/>
      <c r="T69" s="98">
        <f t="shared" si="19"/>
        <v>75157022</v>
      </c>
      <c r="U69" s="98">
        <f>+O69-P69</f>
        <v>0</v>
      </c>
      <c r="V69" s="98">
        <f t="shared" si="20"/>
        <v>58283336</v>
      </c>
      <c r="W69" s="98">
        <f t="shared" si="20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6"/>
        <v>3000000</v>
      </c>
      <c r="N70" s="96"/>
      <c r="O70" s="97">
        <f>+'REC20'!O68+'REC21'!O66</f>
        <v>386300</v>
      </c>
      <c r="P70" s="97">
        <f>+'REC20'!P68+'REC21'!P66</f>
        <v>336300</v>
      </c>
      <c r="Q70" s="97">
        <f>+'REC20'!Q68+'REC21'!Q66</f>
        <v>336300</v>
      </c>
      <c r="R70" s="97">
        <f>+'REC20'!R68+'REC21'!R66</f>
        <v>336300</v>
      </c>
      <c r="S70" s="37"/>
      <c r="T70" s="98">
        <f t="shared" si="19"/>
        <v>2613700</v>
      </c>
      <c r="U70" s="98">
        <f t="shared" si="20"/>
        <v>50000</v>
      </c>
      <c r="V70" s="98">
        <f t="shared" si="20"/>
        <v>0</v>
      </c>
      <c r="W70" s="98">
        <f t="shared" si="20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+'REC21'!I67+'REC20'!I69</f>
        <v>90965137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6"/>
        <v>73602713</v>
      </c>
      <c r="N71" s="96"/>
      <c r="O71" s="97">
        <f>+'REC20'!O69+'REC21'!O67</f>
        <v>442200</v>
      </c>
      <c r="P71" s="97">
        <f>+'REC20'!P69+'REC21'!P67</f>
        <v>431800</v>
      </c>
      <c r="Q71" s="97">
        <f>+'REC20'!Q69+'REC21'!Q67</f>
        <v>431800</v>
      </c>
      <c r="R71" s="97">
        <f>+'REC20'!R69+'REC21'!R67</f>
        <v>431800</v>
      </c>
      <c r="S71" s="37"/>
      <c r="T71" s="98">
        <f t="shared" si="19"/>
        <v>73160513</v>
      </c>
      <c r="U71" s="98">
        <f t="shared" si="20"/>
        <v>10400</v>
      </c>
      <c r="V71" s="98">
        <f t="shared" si="20"/>
        <v>0</v>
      </c>
      <c r="W71" s="98">
        <f t="shared" si="20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21">+O73-P73</f>
        <v>0</v>
      </c>
      <c r="V73" s="38">
        <f t="shared" si="21"/>
        <v>0</v>
      </c>
      <c r="W73" s="38">
        <f t="shared" si="21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21"/>
        <v>0</v>
      </c>
      <c r="V74" s="98">
        <f t="shared" si="21"/>
        <v>0</v>
      </c>
      <c r="W74" s="98">
        <f t="shared" si="21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2">+O76-P76</f>
        <v>0</v>
      </c>
      <c r="V76" s="98">
        <f t="shared" si="22"/>
        <v>0</v>
      </c>
      <c r="W76" s="98">
        <f t="shared" si="22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2"/>
        <v>0</v>
      </c>
      <c r="V77" s="98">
        <f t="shared" si="22"/>
        <v>0</v>
      </c>
      <c r="W77" s="98">
        <f t="shared" si="22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9878619686</v>
      </c>
      <c r="P80" s="173">
        <f>SUM(P81:P86)</f>
        <v>8187780144</v>
      </c>
      <c r="Q80" s="173">
        <f>SUM(Q81:Q86)</f>
        <v>3098621119</v>
      </c>
      <c r="R80" s="173">
        <f>SUM(R81:R86)</f>
        <v>3098621119</v>
      </c>
      <c r="S80" s="37"/>
      <c r="T80" s="38">
        <f t="shared" ref="T80:T86" si="23">+M80-O80</f>
        <v>2870332005</v>
      </c>
      <c r="U80" s="38">
        <f t="shared" ref="U80:W86" si="24">+O80-P80</f>
        <v>1690839542</v>
      </c>
      <c r="V80" s="38">
        <f t="shared" si="24"/>
        <v>5089159025</v>
      </c>
      <c r="W80" s="38">
        <f t="shared" si="24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3457326076</v>
      </c>
      <c r="P81" s="97">
        <f>+'REC20'!P78</f>
        <v>2834341293</v>
      </c>
      <c r="Q81" s="97">
        <f>+'REC20'!Q78</f>
        <v>1417526493</v>
      </c>
      <c r="R81" s="97">
        <f>+'REC20'!R78</f>
        <v>1417526493</v>
      </c>
      <c r="S81" s="37"/>
      <c r="T81" s="99">
        <f t="shared" si="23"/>
        <v>1154629537</v>
      </c>
      <c r="U81" s="99">
        <f t="shared" si="24"/>
        <v>622984783</v>
      </c>
      <c r="V81" s="99">
        <f t="shared" si="24"/>
        <v>1416814800</v>
      </c>
      <c r="W81" s="99">
        <f t="shared" si="24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1260087134</v>
      </c>
      <c r="P82" s="97">
        <f>+'REC20'!P79</f>
        <v>1228754269</v>
      </c>
      <c r="Q82" s="97">
        <f>+'REC20'!Q79</f>
        <v>571912426</v>
      </c>
      <c r="R82" s="97">
        <f>+'REC20'!R79</f>
        <v>571912426</v>
      </c>
      <c r="S82" s="37"/>
      <c r="T82" s="99">
        <f t="shared" si="23"/>
        <v>170488723</v>
      </c>
      <c r="U82" s="99">
        <f t="shared" si="24"/>
        <v>31332865</v>
      </c>
      <c r="V82" s="99">
        <f t="shared" si="24"/>
        <v>656841843</v>
      </c>
      <c r="W82" s="98">
        <f t="shared" si="24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806300000</v>
      </c>
      <c r="P83" s="97">
        <f>+'REC20'!P80</f>
        <v>106300000</v>
      </c>
      <c r="Q83" s="97">
        <f>+'REC20'!Q80</f>
        <v>39334115</v>
      </c>
      <c r="R83" s="97">
        <f>+'REC20'!R80</f>
        <v>39334115</v>
      </c>
      <c r="S83" s="58"/>
      <c r="T83" s="99">
        <f t="shared" si="23"/>
        <v>466780000</v>
      </c>
      <c r="U83" s="99">
        <f t="shared" si="24"/>
        <v>700000000</v>
      </c>
      <c r="V83" s="99">
        <f t="shared" si="24"/>
        <v>66965885</v>
      </c>
      <c r="W83" s="98">
        <f t="shared" si="24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121434739</v>
      </c>
      <c r="P84" s="97">
        <f>+'REC20'!P81</f>
        <v>105238807</v>
      </c>
      <c r="Q84" s="97">
        <f>+'REC20'!Q81</f>
        <v>36590484</v>
      </c>
      <c r="R84" s="97">
        <f>+'REC20'!R81</f>
        <v>36590484</v>
      </c>
      <c r="S84" s="126"/>
      <c r="T84" s="99">
        <f>+M84-O84</f>
        <v>20754215</v>
      </c>
      <c r="U84" s="99">
        <f>+O84-P84</f>
        <v>16195932</v>
      </c>
      <c r="V84" s="99">
        <f t="shared" si="24"/>
        <v>68648323</v>
      </c>
      <c r="W84" s="99">
        <f t="shared" si="24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2566424181</v>
      </c>
      <c r="P85" s="97">
        <f>+'REC20'!P82</f>
        <v>2323170089</v>
      </c>
      <c r="Q85" s="97">
        <f>+'REC20'!Q82</f>
        <v>212253924</v>
      </c>
      <c r="R85" s="97">
        <f>+'REC20'!R82</f>
        <v>212253924</v>
      </c>
      <c r="S85" s="58"/>
      <c r="T85" s="99">
        <f t="shared" si="23"/>
        <v>79575819</v>
      </c>
      <c r="U85" s="99">
        <f t="shared" si="24"/>
        <v>243254092</v>
      </c>
      <c r="V85" s="99">
        <f t="shared" si="24"/>
        <v>2110916165</v>
      </c>
      <c r="W85" s="99">
        <f t="shared" si="24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1667047556</v>
      </c>
      <c r="P86" s="97">
        <f>+'REC20'!P83</f>
        <v>1589975686</v>
      </c>
      <c r="Q86" s="97">
        <f>+'REC20'!Q83</f>
        <v>821003677</v>
      </c>
      <c r="R86" s="97">
        <f>+'REC20'!R83</f>
        <v>821003677</v>
      </c>
      <c r="S86" s="58"/>
      <c r="T86" s="99">
        <f t="shared" si="23"/>
        <v>978103711</v>
      </c>
      <c r="U86" s="99">
        <f t="shared" si="24"/>
        <v>77071870</v>
      </c>
      <c r="V86" s="99">
        <f t="shared" si="24"/>
        <v>768972009</v>
      </c>
      <c r="W86" s="99">
        <f t="shared" si="24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L11" sqref="L11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50" customWidth="1"/>
    <col min="11" max="11" width="18.42578125" style="150" customWidth="1"/>
    <col min="12" max="12" width="1.7109375" style="5" customWidth="1"/>
    <col min="13" max="13" width="17.5703125" style="58" customWidth="1"/>
    <col min="14" max="14" width="12.285156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52"/>
    </row>
    <row r="2" spans="1:17" s="1" customFormat="1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39"/>
    </row>
    <row r="3" spans="1:17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13</v>
      </c>
      <c r="H5" s="128"/>
      <c r="I5" s="66"/>
      <c r="J5" s="326" t="str">
        <f>+CONSOLIDACION!O5</f>
        <v>EJECUCION ACUMULADA AGOSTO DE 2017</v>
      </c>
      <c r="K5" s="326"/>
      <c r="L5" s="3"/>
      <c r="M5" s="329" t="s">
        <v>67</v>
      </c>
      <c r="N5" s="327" t="s">
        <v>71</v>
      </c>
    </row>
    <row r="6" spans="1:17" s="4" customFormat="1" ht="13.5" thickBot="1" x14ac:dyDescent="0.25">
      <c r="A6" s="312"/>
      <c r="B6" s="312"/>
      <c r="C6" s="312"/>
      <c r="D6" s="312"/>
      <c r="E6" s="312"/>
      <c r="F6" s="312"/>
      <c r="G6" s="324"/>
      <c r="H6" s="128"/>
      <c r="I6" s="137"/>
      <c r="J6" s="138" t="s">
        <v>16</v>
      </c>
      <c r="K6" s="138" t="s">
        <v>17</v>
      </c>
      <c r="L6" s="3"/>
      <c r="M6" s="330"/>
      <c r="N6" s="328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16375957363</v>
      </c>
      <c r="K8" s="202">
        <f>+CONSOLIDACION!P8</f>
        <v>13346019185</v>
      </c>
      <c r="M8" s="202">
        <f>+G8-J8</f>
        <v>10380510269</v>
      </c>
      <c r="N8" s="143">
        <f>(K8/G8)*100</f>
        <v>49.879600583144715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6497337677</v>
      </c>
      <c r="K10" s="56">
        <f>+CONSOLIDACION!P10</f>
        <v>5158239041</v>
      </c>
      <c r="L10" s="48"/>
      <c r="M10" s="56">
        <f>+G10-J10</f>
        <v>7510178264</v>
      </c>
      <c r="N10" s="143">
        <f>(K10/G10)*100</f>
        <v>36.824795079488965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4979742597</v>
      </c>
      <c r="K12" s="56">
        <f>+CONSOLIDACION!P12</f>
        <v>3916744211</v>
      </c>
      <c r="L12" s="49"/>
      <c r="M12" s="56">
        <f>+G12-J12</f>
        <v>6006245858</v>
      </c>
      <c r="N12" s="143">
        <f>(+K12/G12)*100</f>
        <v>35.652178473002046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3857916240</v>
      </c>
      <c r="K14" s="56">
        <f>+CONSOLIDACION!P14</f>
        <v>2794917854</v>
      </c>
      <c r="L14" s="49"/>
      <c r="M14" s="56">
        <f>+G14-J14</f>
        <v>5425171980</v>
      </c>
      <c r="N14" s="143">
        <f>(+K14/G14)*100</f>
        <v>30.107630001603063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3303252414</v>
      </c>
      <c r="H16" s="130"/>
      <c r="I16" s="17"/>
      <c r="J16" s="56">
        <f>+CONSOLIDACION!O16</f>
        <v>2674017592</v>
      </c>
      <c r="K16" s="56">
        <f>+CONSOLIDACION!P16</f>
        <v>2104720063</v>
      </c>
      <c r="L16" s="49"/>
      <c r="M16" s="56">
        <f>+G16-J16</f>
        <v>629234822</v>
      </c>
      <c r="N16" s="143">
        <f>(+K16/G16)*100</f>
        <v>63.716598043784856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3065663088</v>
      </c>
      <c r="H17" s="131"/>
      <c r="I17" s="19"/>
      <c r="J17" s="60">
        <f>+CONSOLIDACION!O17</f>
        <v>2487946132</v>
      </c>
      <c r="K17" s="60">
        <f>+CONSOLIDACION!P17</f>
        <v>1995403261</v>
      </c>
      <c r="L17" s="48"/>
      <c r="M17" s="60">
        <f>+G17-J17</f>
        <v>577716956</v>
      </c>
      <c r="N17" s="144">
        <f>(+K17/G17)*100</f>
        <v>65.088798205212299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84613563</v>
      </c>
      <c r="L18" s="48"/>
      <c r="M18" s="154">
        <f>+G18-J18</f>
        <v>39517866</v>
      </c>
      <c r="N18" s="144">
        <f>(+K18/G18)*100</f>
        <v>42.822942267640514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24703239</v>
      </c>
      <c r="L19" s="48"/>
      <c r="M19" s="154">
        <f>+G19-J19</f>
        <v>12000000</v>
      </c>
      <c r="N19" s="144">
        <f>(+K19/G19)*100</f>
        <v>61.758097499999998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237663943</v>
      </c>
      <c r="L21" s="48"/>
      <c r="M21" s="94">
        <f t="shared" ref="M21:M77" si="0">+G21-J21</f>
        <v>91197829</v>
      </c>
      <c r="N21" s="143">
        <f>(+K21/G21)*100</f>
        <v>52.120526579904713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237663943</v>
      </c>
      <c r="L23" s="48"/>
      <c r="M23" s="60">
        <f t="shared" si="0"/>
        <v>91197829</v>
      </c>
      <c r="N23" s="144">
        <f>(+K23/G23)*100</f>
        <v>52.120526579904713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759837755</v>
      </c>
      <c r="K25" s="94">
        <f>+CONSOLIDACION!P25</f>
        <v>396335216</v>
      </c>
      <c r="L25" s="50"/>
      <c r="M25" s="94">
        <f t="shared" si="0"/>
        <v>85739429</v>
      </c>
      <c r="N25" s="143">
        <f t="shared" ref="N25:N81" si="1">(+K25/G25)*100</f>
        <v>46.871559864604862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73012314</v>
      </c>
      <c r="L26" s="48"/>
      <c r="M26" s="99">
        <f t="shared" si="0"/>
        <v>20742939</v>
      </c>
      <c r="N26" s="144">
        <f t="shared" si="1"/>
        <v>70.397272162752017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11713245</v>
      </c>
      <c r="L27" s="48"/>
      <c r="M27" s="60">
        <f t="shared" si="0"/>
        <v>0</v>
      </c>
      <c r="N27" s="144">
        <f t="shared" si="1"/>
        <v>62.983425859981622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5209974</v>
      </c>
      <c r="L28" s="48"/>
      <c r="M28" s="60">
        <f t="shared" si="0"/>
        <v>0</v>
      </c>
      <c r="N28" s="144">
        <f t="shared" si="1"/>
        <v>62.268868995685381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5962723</v>
      </c>
      <c r="L29" s="48"/>
      <c r="M29" s="60">
        <f t="shared" si="0"/>
        <v>0</v>
      </c>
      <c r="N29" s="144">
        <f t="shared" si="1"/>
        <v>63.950268125268131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149751910</v>
      </c>
      <c r="K30" s="99">
        <f>+CONSOLIDACION!P30</f>
        <v>144559723</v>
      </c>
      <c r="L30" s="48"/>
      <c r="M30" s="154">
        <f t="shared" si="0"/>
        <v>0</v>
      </c>
      <c r="N30" s="144">
        <f t="shared" si="1"/>
        <v>96.532807494742471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93870148</v>
      </c>
      <c r="L31" s="48"/>
      <c r="M31" s="60">
        <f t="shared" si="0"/>
        <v>0</v>
      </c>
      <c r="N31" s="144">
        <f t="shared" si="1"/>
        <v>60.17642247892455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14886426</v>
      </c>
      <c r="L32" s="48"/>
      <c r="M32" s="60">
        <f t="shared" si="0"/>
        <v>64996490</v>
      </c>
      <c r="N32" s="144">
        <f t="shared" si="1"/>
        <v>4.5806861262815888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47120663</v>
      </c>
      <c r="L33" s="48"/>
      <c r="M33" s="60">
        <f t="shared" si="0"/>
        <v>0</v>
      </c>
      <c r="N33" s="144">
        <f t="shared" si="1"/>
        <v>62.954875643558253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59269578</v>
      </c>
      <c r="H37" s="131"/>
      <c r="I37" s="19"/>
      <c r="J37" s="94">
        <f>+CONSOLIDACION!O38</f>
        <v>59269578</v>
      </c>
      <c r="K37" s="94">
        <f>+CONSOLIDACION!P38</f>
        <v>56198632</v>
      </c>
      <c r="L37" s="48"/>
      <c r="M37" s="94">
        <f t="shared" si="0"/>
        <v>0</v>
      </c>
      <c r="N37" s="143">
        <f t="shared" si="1"/>
        <v>94.818680841628407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11929054</v>
      </c>
      <c r="L38" s="48"/>
      <c r="M38" s="99">
        <f t="shared" si="0"/>
        <v>0</v>
      </c>
      <c r="N38" s="144">
        <f t="shared" si="1"/>
        <v>79.527026666666671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44269578</v>
      </c>
      <c r="H39" s="131"/>
      <c r="I39" s="19"/>
      <c r="J39" s="99">
        <f>+CONSOLIDACION!O40</f>
        <v>44269578</v>
      </c>
      <c r="K39" s="99">
        <f>+CONSOLIDACION!P40</f>
        <v>44269578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363578867</v>
      </c>
      <c r="K41" s="94">
        <f>+K42</f>
        <v>363578867</v>
      </c>
      <c r="L41" s="48"/>
      <c r="M41" s="94">
        <f t="shared" si="0"/>
        <v>413633</v>
      </c>
      <c r="N41" s="143">
        <f t="shared" si="1"/>
        <v>99.886362219001768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363578867</v>
      </c>
      <c r="K42" s="97">
        <f>+CONSOLIDACION!P43</f>
        <v>363578867</v>
      </c>
      <c r="L42" s="49"/>
      <c r="M42" s="99">
        <f t="shared" si="0"/>
        <v>413633</v>
      </c>
      <c r="N42" s="144">
        <f t="shared" si="1"/>
        <v>99.886362219001768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758247490</v>
      </c>
      <c r="K44" s="94">
        <f>+CONSOLIDACION!P45</f>
        <v>758247490</v>
      </c>
      <c r="L44" s="48"/>
      <c r="M44" s="94">
        <f t="shared" si="0"/>
        <v>580660245</v>
      </c>
      <c r="N44" s="143">
        <f t="shared" si="1"/>
        <v>56.63179546871465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319344084</v>
      </c>
      <c r="K46" s="96">
        <f>+CONSOLIDACION!P47</f>
        <v>319344084</v>
      </c>
      <c r="L46" s="50"/>
      <c r="M46" s="96">
        <f t="shared" si="0"/>
        <v>253063651</v>
      </c>
      <c r="N46" s="143">
        <f t="shared" si="1"/>
        <v>55.789617168607961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335593512</v>
      </c>
      <c r="K47" s="96">
        <f>+CONSOLIDACION!P48</f>
        <v>335593512</v>
      </c>
      <c r="L47" s="49"/>
      <c r="M47" s="60">
        <f t="shared" si="0"/>
        <v>250906488</v>
      </c>
      <c r="N47" s="144">
        <f t="shared" si="1"/>
        <v>57.21969514066496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61979329</v>
      </c>
      <c r="K48" s="96">
        <f>+CONSOLIDACION!P49</f>
        <v>61979329</v>
      </c>
      <c r="L48" s="49"/>
      <c r="M48" s="60">
        <f t="shared" si="0"/>
        <v>43020671</v>
      </c>
      <c r="N48" s="144">
        <f t="shared" si="1"/>
        <v>59.027932380952386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41330565</v>
      </c>
      <c r="K49" s="96">
        <f>+CONSOLIDACION!P50</f>
        <v>41330565</v>
      </c>
      <c r="L49" s="48"/>
      <c r="M49" s="60">
        <f t="shared" si="0"/>
        <v>33669435</v>
      </c>
      <c r="N49" s="144">
        <f t="shared" si="1"/>
        <v>55.107419999999998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1517595080</v>
      </c>
      <c r="K51" s="56">
        <f>+CONSOLIDACION!P52</f>
        <v>1241494830</v>
      </c>
      <c r="L51" s="48"/>
      <c r="M51" s="56">
        <f>+G51-J51</f>
        <v>443851920</v>
      </c>
      <c r="N51" s="143">
        <f t="shared" si="1"/>
        <v>63.294844571380217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1454533840</v>
      </c>
      <c r="K56" s="36">
        <f>+CONSOLIDACION!P57</f>
        <v>1178433590</v>
      </c>
      <c r="L56" s="48"/>
      <c r="M56" s="36">
        <f>+G56-J56</f>
        <v>441913160</v>
      </c>
      <c r="N56" s="143">
        <f t="shared" si="1"/>
        <v>62.139020494640775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5087906</v>
      </c>
      <c r="K59" s="60">
        <f>+CONSOLIDACION!P60</f>
        <v>5087906</v>
      </c>
      <c r="L59" s="48"/>
      <c r="M59" s="60">
        <f t="shared" si="0"/>
        <v>14912094</v>
      </c>
      <c r="N59" s="144">
        <f t="shared" si="1"/>
        <v>25.439529999999998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122465795</v>
      </c>
      <c r="H60" s="133"/>
      <c r="I60" s="19"/>
      <c r="J60" s="60">
        <f>+CONSOLIDACION!O61</f>
        <v>110286114</v>
      </c>
      <c r="K60" s="60">
        <f>+CONSOLIDACION!P61</f>
        <v>107750880</v>
      </c>
      <c r="L60" s="49"/>
      <c r="M60" s="154">
        <f t="shared" si="0"/>
        <v>12179681</v>
      </c>
      <c r="N60" s="144">
        <f t="shared" si="1"/>
        <v>87.984469459411102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662813355</v>
      </c>
      <c r="H61" s="133"/>
      <c r="I61" s="19"/>
      <c r="J61" s="60">
        <f>+CONSOLIDACION!O62</f>
        <v>559980499</v>
      </c>
      <c r="K61" s="60">
        <f>+CONSOLIDACION!P62</f>
        <v>453241489</v>
      </c>
      <c r="L61" s="49"/>
      <c r="M61" s="60">
        <f t="shared" si="0"/>
        <v>102832856</v>
      </c>
      <c r="N61" s="144">
        <f t="shared" si="1"/>
        <v>68.38146600108864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97093470</v>
      </c>
      <c r="K62" s="60">
        <f>+CONSOLIDACION!P63</f>
        <v>96929570</v>
      </c>
      <c r="L62" s="49"/>
      <c r="M62" s="60">
        <f t="shared" si="0"/>
        <v>7306530</v>
      </c>
      <c r="N62" s="144">
        <f t="shared" si="1"/>
        <v>92.844415708812249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5529000</v>
      </c>
      <c r="K63" s="60">
        <f>+CONSOLIDACION!P64</f>
        <v>5529000</v>
      </c>
      <c r="L63" s="49"/>
      <c r="M63" s="60">
        <f t="shared" si="0"/>
        <v>12471000</v>
      </c>
      <c r="N63" s="144">
        <f t="shared" si="1"/>
        <v>30.716666666666665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113672500</v>
      </c>
      <c r="L64" s="49"/>
      <c r="M64" s="60">
        <f t="shared" si="0"/>
        <v>65000000</v>
      </c>
      <c r="N64" s="144">
        <f t="shared" si="1"/>
        <v>50.521111111111118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168092457</v>
      </c>
      <c r="H65" s="133"/>
      <c r="I65" s="19"/>
      <c r="J65" s="60">
        <f>+CONSOLIDACION!O66</f>
        <v>136283211</v>
      </c>
      <c r="K65" s="60">
        <f>+CONSOLIDACION!P66</f>
        <v>16009005</v>
      </c>
      <c r="L65" s="49"/>
      <c r="M65" s="60">
        <f t="shared" si="0"/>
        <v>31809246</v>
      </c>
      <c r="N65" s="144">
        <f t="shared" si="1"/>
        <v>9.5239282509862999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274956042</v>
      </c>
      <c r="K66" s="60">
        <f>+CONSOLIDACION!P67</f>
        <v>274956042</v>
      </c>
      <c r="L66" s="49"/>
      <c r="M66" s="60">
        <f t="shared" si="0"/>
        <v>35043958</v>
      </c>
      <c r="N66" s="144">
        <f t="shared" si="1"/>
        <v>88.695497419354837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88842978</v>
      </c>
      <c r="K68" s="60">
        <f>+CONSOLIDACION!P69</f>
        <v>88842978</v>
      </c>
      <c r="L68" s="49"/>
      <c r="M68" s="154">
        <f t="shared" si="0"/>
        <v>75157022</v>
      </c>
      <c r="N68" s="144">
        <f t="shared" si="1"/>
        <v>54.172547560975616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386300</v>
      </c>
      <c r="K69" s="60">
        <f>+CONSOLIDACION!P70</f>
        <v>336300</v>
      </c>
      <c r="L69" s="48"/>
      <c r="M69" s="60">
        <f t="shared" si="0"/>
        <v>2613700</v>
      </c>
      <c r="N69" s="144">
        <f t="shared" si="1"/>
        <v>11.21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73602713</v>
      </c>
      <c r="H70" s="133"/>
      <c r="I70" s="19"/>
      <c r="J70" s="60">
        <f>+CONSOLIDACION!O71</f>
        <v>442200</v>
      </c>
      <c r="K70" s="60">
        <f>+CONSOLIDACION!P71</f>
        <v>431800</v>
      </c>
      <c r="L70" s="48"/>
      <c r="M70" s="60">
        <f t="shared" si="0"/>
        <v>73160513</v>
      </c>
      <c r="N70" s="144">
        <f t="shared" si="1"/>
        <v>0.58666315737573427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7.2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9878619686</v>
      </c>
      <c r="K79" s="36">
        <f>SUM(K80:K85)</f>
        <v>8187780144</v>
      </c>
      <c r="L79" s="135"/>
      <c r="M79" s="36">
        <f>SUM(M80:M85)</f>
        <v>2870332005</v>
      </c>
      <c r="N79" s="143">
        <f>(+K79/G79)*100</f>
        <v>64.223163931039792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3457326076</v>
      </c>
      <c r="K80" s="154">
        <f>+'REC20'!P78</f>
        <v>2834341293</v>
      </c>
      <c r="L80" s="136"/>
      <c r="M80" s="99">
        <f t="shared" ref="M80:M84" si="4">+G80-J80</f>
        <v>1154629537</v>
      </c>
      <c r="N80" s="144">
        <f t="shared" si="1"/>
        <v>61.456387069525775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1260087134</v>
      </c>
      <c r="K81" s="154">
        <f>+'REC20'!P79</f>
        <v>1228754269</v>
      </c>
      <c r="L81" s="135"/>
      <c r="M81" s="99">
        <f t="shared" si="4"/>
        <v>170488723</v>
      </c>
      <c r="N81" s="144">
        <f t="shared" si="1"/>
        <v>85.892283375784658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806300000</v>
      </c>
      <c r="K82" s="154">
        <f>+'REC20'!P80</f>
        <v>106300000</v>
      </c>
      <c r="L82" s="278"/>
      <c r="M82" s="99">
        <f t="shared" si="4"/>
        <v>466780000</v>
      </c>
      <c r="N82" s="144">
        <f>(+K82/G82)*100</f>
        <v>8.3498287617431739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121434739</v>
      </c>
      <c r="K83" s="154">
        <f>+'REC20'!P81</f>
        <v>105238807</v>
      </c>
      <c r="L83" s="278"/>
      <c r="M83" s="99">
        <f t="shared" si="4"/>
        <v>20754215</v>
      </c>
      <c r="N83" s="144">
        <f>(+K83/G83)*100</f>
        <v>74.013349166349457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2566424181</v>
      </c>
      <c r="K84" s="154">
        <f>+'REC20'!P82</f>
        <v>2323170089</v>
      </c>
      <c r="L84" s="278"/>
      <c r="M84" s="99">
        <f t="shared" si="4"/>
        <v>79575819</v>
      </c>
      <c r="N84" s="144">
        <f>(+K84/G84)*100</f>
        <v>87.799323091458803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1667047556</v>
      </c>
      <c r="K85" s="154">
        <f>+'REC20'!P83</f>
        <v>1589975686</v>
      </c>
      <c r="L85" s="278"/>
      <c r="M85" s="210">
        <f>+G85-J85</f>
        <v>978103711</v>
      </c>
      <c r="N85" s="144">
        <f>(+K85/G85)*100</f>
        <v>60.109064681328107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2017-09-26T22:25:13Z</dcterms:modified>
</cp:coreProperties>
</file>