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  <sheet name="Hoja1" sheetId="8" r:id="rId5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C22" i="8" l="1"/>
  <c r="K18" i="8"/>
  <c r="J18" i="8"/>
  <c r="G18" i="8"/>
  <c r="M18" i="8" s="1"/>
  <c r="F18" i="8"/>
  <c r="K17" i="8"/>
  <c r="J17" i="8"/>
  <c r="G17" i="8"/>
  <c r="M17" i="8" s="1"/>
  <c r="F17" i="8"/>
  <c r="K16" i="8"/>
  <c r="J16" i="8"/>
  <c r="G16" i="8"/>
  <c r="M16" i="8" s="1"/>
  <c r="F16" i="8"/>
  <c r="K15" i="8"/>
  <c r="N15" i="8" s="1"/>
  <c r="J15" i="8"/>
  <c r="G15" i="8"/>
  <c r="F15" i="8"/>
  <c r="K14" i="8"/>
  <c r="J14" i="8"/>
  <c r="G14" i="8"/>
  <c r="F14" i="8"/>
  <c r="K13" i="8"/>
  <c r="N13" i="8" s="1"/>
  <c r="J13" i="8"/>
  <c r="G13" i="8"/>
  <c r="G12" i="8" s="1"/>
  <c r="F13" i="8"/>
  <c r="K10" i="8"/>
  <c r="N10" i="8" s="1"/>
  <c r="J10" i="8"/>
  <c r="G10" i="8"/>
  <c r="M10" i="8" s="1"/>
  <c r="K8" i="8"/>
  <c r="J8" i="8"/>
  <c r="G8" i="8"/>
  <c r="M8" i="8" l="1"/>
  <c r="N14" i="8"/>
  <c r="N16" i="8"/>
  <c r="M14" i="8"/>
  <c r="N17" i="8"/>
  <c r="N8" i="8"/>
  <c r="M13" i="8"/>
  <c r="M12" i="8" s="1"/>
  <c r="M15" i="8"/>
  <c r="J12" i="8"/>
  <c r="N18" i="8"/>
  <c r="K12" i="8"/>
  <c r="N12" i="8" s="1"/>
  <c r="R17" i="4"/>
  <c r="Q17" i="4"/>
  <c r="O68" i="4"/>
  <c r="Q81" i="4" l="1"/>
  <c r="J62" i="4"/>
  <c r="G35" i="5" l="1"/>
  <c r="R71" i="4"/>
  <c r="Q71" i="4"/>
  <c r="P71" i="4"/>
  <c r="M59" i="7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I71" i="4" l="1"/>
  <c r="M33" i="7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P85" i="4"/>
  <c r="R86" i="4"/>
  <c r="R85" i="4"/>
  <c r="R84" i="4"/>
  <c r="R83" i="4"/>
  <c r="R82" i="4"/>
  <c r="R81" i="4"/>
  <c r="Q86" i="4"/>
  <c r="Q85" i="4"/>
  <c r="Q84" i="4"/>
  <c r="Q83" i="4"/>
  <c r="Q82" i="4"/>
  <c r="P86" i="4"/>
  <c r="P84" i="4"/>
  <c r="P83" i="4"/>
  <c r="P82" i="4"/>
  <c r="O86" i="4"/>
  <c r="O85" i="4"/>
  <c r="O84" i="4"/>
  <c r="O83" i="4"/>
  <c r="O82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G84" i="5" s="1"/>
  <c r="M83" i="6"/>
  <c r="G85" i="5" s="1"/>
  <c r="M19" i="5" l="1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I17" i="4"/>
  <c r="M55" i="7"/>
  <c r="M44" i="7"/>
  <c r="M43" i="7"/>
  <c r="M37" i="7"/>
  <c r="M36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O81" i="4"/>
  <c r="K58" i="5" l="1"/>
  <c r="J58" i="5"/>
  <c r="R76" i="6" l="1"/>
  <c r="Q76" i="6"/>
  <c r="P76" i="6"/>
  <c r="O76" i="6"/>
  <c r="M74" i="6"/>
  <c r="G58" i="5" l="1"/>
  <c r="J66" i="4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P81" i="4"/>
  <c r="K76" i="6"/>
  <c r="M34" i="6"/>
  <c r="K80" i="4" l="1"/>
  <c r="V85" i="4"/>
  <c r="M81" i="6"/>
  <c r="G83" i="5" s="1"/>
  <c r="R50" i="4" l="1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G81" i="5" s="1"/>
  <c r="M80" i="6"/>
  <c r="G82" i="5" s="1"/>
  <c r="N82" i="5" l="1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G80" i="5" s="1"/>
  <c r="M41" i="6"/>
  <c r="N80" i="5" l="1"/>
  <c r="M80" i="5"/>
  <c r="M18" i="6"/>
  <c r="M17" i="6" l="1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P26" i="4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P61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R26" i="4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O61" i="4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Q26" i="4"/>
  <c r="R43" i="4"/>
  <c r="R42" i="4" s="1"/>
  <c r="Q62" i="4"/>
  <c r="R27" i="4"/>
  <c r="P19" i="7"/>
  <c r="G12" i="7" l="1"/>
  <c r="G21" i="4"/>
  <c r="O45" i="4"/>
  <c r="G16" i="4"/>
  <c r="M17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8" i="4"/>
  <c r="G8" i="5" s="1"/>
  <c r="T10" i="4"/>
  <c r="T8" i="4" l="1"/>
  <c r="M10" i="5"/>
  <c r="N10" i="5"/>
  <c r="M8" i="5" l="1"/>
  <c r="N8" i="5"/>
</calcChain>
</file>

<file path=xl/sharedStrings.xml><?xml version="1.0" encoding="utf-8"?>
<sst xmlns="http://schemas.openxmlformats.org/spreadsheetml/2006/main" count="354" uniqueCount="106">
  <si>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</si>
  <si>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</si>
  <si>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</si>
  <si>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</si>
  <si>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</si>
  <si>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</si>
  <si>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</si>
  <si>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</si>
  <si>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</si>
  <si>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</si>
  <si>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</si>
  <si>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</si>
  <si>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</si>
  <si>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</si>
  <si>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</si>
  <si>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</si>
  <si>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</si>
  <si>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</si>
  <si>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</si>
  <si>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</si>
  <si>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</si>
  <si>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</si>
  <si>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</si>
  <si>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</si>
  <si>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</si>
  <si>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</si>
  <si>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</si>
  <si>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</si>
  <si>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</si>
  <si>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</si>
  <si>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</si>
  <si>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</si>
  <si>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</si>
  <si>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</si>
  <si>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</si>
  <si>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</si>
  <si>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</si>
  <si>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</si>
  <si>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</si>
  <si>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</si>
  <si>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</si>
  <si>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</si>
  <si>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</si>
  <si>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</si>
  <si>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</si>
  <si>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</si>
  <si>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</si>
  <si>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</si>
  <si>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</si>
  <si>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</si>
  <si>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</si>
  <si>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</si>
  <si>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</si>
  <si>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</si>
  <si>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</si>
  <si>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</si>
  <si>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</si>
  <si>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</si>
  <si>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</si>
  <si>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</si>
  <si>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</si>
  <si>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</si>
  <si>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</si>
  <si>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</si>
  <si>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</si>
  <si>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</si>
  <si>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</si>
  <si>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</si>
  <si>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</si>
  <si>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</si>
  <si>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</si>
  <si>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</si>
  <si>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</si>
  <si>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</si>
  <si>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</si>
  <si>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</si>
  <si>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</si>
  <si>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</si>
  <si>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</si>
  <si>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</si>
  <si>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</si>
  <si>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</si>
  <si>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</si>
  <si>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</si>
  <si>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</si>
  <si>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</si>
  <si>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</si>
  <si>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</si>
  <si>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</si>
  <si>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</si>
  <si>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</si>
  <si>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</si>
  <si>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</si>
  <si>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</si>
  <si>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</si>
  <si>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</si>
  <si>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</si>
  <si>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</si>
  <si>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</si>
  <si>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</si>
  <si>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</si>
  <si>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</si>
  <si>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</si>
  <si>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ABRIL DE 2017</t>
  </si>
  <si>
    <t>EJECUCION ACUMULADA MES DE ABRIL  DE 2017</t>
  </si>
  <si>
    <t>EJECUCION ACUM ABRIL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</si>
</sst>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3" fontId="1" fillId="3" borderId="0" xfId="0" applyNumberFormat="1" applyFont="1" applyFill="1" applyAlignment="1"/>
    <xf numFmtId="0" fontId="9" fillId="3" borderId="2" xfId="0" applyFont="1" applyFill="1" applyBorder="1" applyAlignment="1">
      <alignment wrapText="1"/>
    </xf>
    <xf numFmtId="3" fontId="9" fillId="3" borderId="2" xfId="1" applyNumberFormat="1" applyFont="1" applyFill="1" applyBorder="1" applyAlignment="1">
      <alignment wrapText="1"/>
    </xf>
    <xf numFmtId="166" fontId="5" fillId="3" borderId="13" xfId="1" applyNumberFormat="1" applyFont="1" applyFill="1" applyBorder="1" applyAlignment="1">
      <alignment wrapText="1"/>
    </xf>
    <xf numFmtId="3" fontId="5" fillId="3" borderId="2" xfId="1" applyNumberFormat="1" applyFont="1" applyFill="1" applyBorder="1" applyAlignment="1">
      <alignment wrapText="1"/>
    </xf>
    <xf numFmtId="3" fontId="7" fillId="3" borderId="2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wrapText="1"/>
    </xf>
    <xf numFmtId="170" fontId="10" fillId="3" borderId="2" xfId="1" applyNumberFormat="1" applyFont="1" applyFill="1" applyBorder="1" applyAlignment="1">
      <alignment wrapText="1"/>
    </xf>
    <xf numFmtId="2" fontId="9" fillId="3" borderId="2" xfId="3" applyNumberFormat="1" applyFont="1" applyFill="1" applyBorder="1" applyAlignment="1">
      <alignment wrapText="1"/>
    </xf>
    <xf numFmtId="0" fontId="8" fillId="3" borderId="0" xfId="0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1" zoomScaleNormal="100" workbookViewId="0">
      <selection activeCell="O5" sqref="O5:R5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23" x14ac:dyDescent="0.2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3" x14ac:dyDescent="0.2">
      <c r="A3" s="299" t="s">
        <v>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00" t="s">
        <v>3</v>
      </c>
      <c r="B5" s="300" t="s">
        <v>4</v>
      </c>
      <c r="C5" s="300" t="s">
        <v>5</v>
      </c>
      <c r="D5" s="300" t="s">
        <v>6</v>
      </c>
      <c r="E5" s="300" t="s">
        <v>7</v>
      </c>
      <c r="F5" s="300" t="s">
        <v>8</v>
      </c>
      <c r="G5" s="302" t="s">
        <v>9</v>
      </c>
      <c r="H5" s="194"/>
      <c r="I5" s="307" t="s">
        <v>10</v>
      </c>
      <c r="J5" s="308"/>
      <c r="K5" s="308"/>
      <c r="L5" s="309"/>
      <c r="M5" s="305" t="s">
        <v>13</v>
      </c>
      <c r="N5" s="195"/>
      <c r="O5" s="304" t="s">
        <v>103</v>
      </c>
      <c r="P5" s="304"/>
      <c r="Q5" s="304"/>
      <c r="R5" s="304"/>
      <c r="S5" s="155"/>
      <c r="T5" s="262"/>
      <c r="U5" s="262"/>
      <c r="V5" s="262"/>
    </row>
    <row r="6" spans="1:23" s="156" customFormat="1" ht="24.75" thickBot="1" x14ac:dyDescent="0.25">
      <c r="A6" s="301"/>
      <c r="B6" s="301"/>
      <c r="C6" s="301"/>
      <c r="D6" s="301"/>
      <c r="E6" s="301"/>
      <c r="F6" s="301"/>
      <c r="G6" s="303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06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5515145866</v>
      </c>
      <c r="P8" s="202">
        <f>+P10+P76</f>
        <v>5165472913</v>
      </c>
      <c r="Q8" s="202">
        <f>+Q10+Q76</f>
        <v>1199385147</v>
      </c>
      <c r="R8" s="202">
        <f>+R10+R76</f>
        <v>1199385147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63061240</v>
      </c>
      <c r="P10" s="204">
        <f>+P12+P50+P71</f>
        <v>63061240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63061240</v>
      </c>
      <c r="P50" s="204">
        <f>+P52+P55</f>
        <v>63061240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296"/>
      <c r="V63" s="297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5452084626</v>
      </c>
      <c r="P76" s="204">
        <f t="shared" ref="P76:R76" si="2">SUM(P78:P84)</f>
        <v>5102411673</v>
      </c>
      <c r="Q76" s="204">
        <f t="shared" si="2"/>
        <v>1136323907</v>
      </c>
      <c r="R76" s="204">
        <f t="shared" si="2"/>
        <v>1136323907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210">
        <v>2571685209</v>
      </c>
      <c r="P78" s="210">
        <v>2383953708</v>
      </c>
      <c r="Q78" s="210">
        <v>343099406</v>
      </c>
      <c r="R78" s="210">
        <v>343099406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210">
        <v>1175614268</v>
      </c>
      <c r="P79" s="210">
        <v>1081846601</v>
      </c>
      <c r="Q79" s="210">
        <v>129791000</v>
      </c>
      <c r="R79" s="210">
        <v>129791000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210">
        <v>80620000</v>
      </c>
      <c r="P80" s="210">
        <v>80620000</v>
      </c>
      <c r="Q80" s="210">
        <v>12840000</v>
      </c>
      <c r="R80" s="210">
        <v>12840000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210">
        <v>79614107</v>
      </c>
      <c r="P81" s="210">
        <v>79614107</v>
      </c>
      <c r="Q81" s="210">
        <v>23000928</v>
      </c>
      <c r="R81" s="210">
        <v>23000928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210">
        <v>341803558</v>
      </c>
      <c r="P82" s="210">
        <v>341803558</v>
      </c>
      <c r="Q82" s="210">
        <v>73081000</v>
      </c>
      <c r="R82" s="210">
        <v>73081000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210">
        <v>1202747484</v>
      </c>
      <c r="P83" s="210">
        <v>1134573699</v>
      </c>
      <c r="Q83" s="210">
        <v>554511573</v>
      </c>
      <c r="R83" s="210">
        <v>554511573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zoomScaleNormal="100" workbookViewId="0">
      <selection activeCell="P4" sqref="P4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25" x14ac:dyDescent="0.2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5" x14ac:dyDescent="0.2">
      <c r="A3" s="299" t="s">
        <v>64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00" t="s">
        <v>3</v>
      </c>
      <c r="B5" s="300" t="s">
        <v>4</v>
      </c>
      <c r="C5" s="300" t="s">
        <v>5</v>
      </c>
      <c r="D5" s="300" t="s">
        <v>6</v>
      </c>
      <c r="E5" s="300" t="s">
        <v>7</v>
      </c>
      <c r="F5" s="310" t="s">
        <v>8</v>
      </c>
      <c r="G5" s="305" t="s">
        <v>9</v>
      </c>
      <c r="H5" s="194"/>
      <c r="I5" s="307" t="s">
        <v>10</v>
      </c>
      <c r="J5" s="308"/>
      <c r="K5" s="308"/>
      <c r="L5" s="309"/>
      <c r="M5" s="305" t="s">
        <v>13</v>
      </c>
      <c r="N5" s="195"/>
      <c r="O5" s="305" t="s">
        <v>103</v>
      </c>
      <c r="P5" s="305"/>
      <c r="Q5" s="305"/>
      <c r="R5" s="305"/>
      <c r="S5" s="155"/>
      <c r="T5" s="155"/>
      <c r="U5" s="58"/>
      <c r="V5" s="155"/>
    </row>
    <row r="6" spans="1:25" s="156" customFormat="1" ht="24.75" thickBot="1" x14ac:dyDescent="0.25">
      <c r="A6" s="301"/>
      <c r="B6" s="301"/>
      <c r="C6" s="301"/>
      <c r="D6" s="301"/>
      <c r="E6" s="301"/>
      <c r="F6" s="311"/>
      <c r="G6" s="306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06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3472680</v>
      </c>
      <c r="J8" s="231">
        <f>+J10+J48</f>
        <v>3472680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5365362412</v>
      </c>
      <c r="P8" s="204">
        <f>+P10+P48</f>
        <v>2516207943</v>
      </c>
      <c r="Q8" s="204">
        <f>+Q10+Q48</f>
        <v>1838234704</v>
      </c>
      <c r="R8" s="204">
        <f>+R10+R48</f>
        <v>1838234704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0</v>
      </c>
      <c r="J10" s="234">
        <f>+J12+J39+J42</f>
        <v>0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4418458658</v>
      </c>
      <c r="P10" s="206">
        <f>+P12+P39+P42</f>
        <v>1825766758</v>
      </c>
      <c r="Q10" s="206">
        <f>+Q12+Q39+Q42</f>
        <v>1584211691</v>
      </c>
      <c r="R10" s="206">
        <f>+R12+R39+R42</f>
        <v>1584211691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0</v>
      </c>
      <c r="J12" s="234">
        <f>+J14+J19+J23+J35</f>
        <v>0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3798671471</v>
      </c>
      <c r="P12" s="206">
        <f>+P14+P19+P23++P35</f>
        <v>1205979571</v>
      </c>
      <c r="Q12" s="206">
        <f>+Q14+Q19+Q23++Q35</f>
        <v>1205488371</v>
      </c>
      <c r="R12" s="206">
        <f>+R14+R19+R23++R35</f>
        <v>1205488371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0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3347521992</v>
      </c>
      <c r="N14" s="206"/>
      <c r="O14" s="206">
        <f>SUM(O15:O17)</f>
        <v>2674017592</v>
      </c>
      <c r="P14" s="206">
        <f>SUM(P15:P17)</f>
        <v>975706124</v>
      </c>
      <c r="Q14" s="206">
        <f t="shared" ref="Q14:R14" si="0">SUM(Q15:Q17)</f>
        <v>975214924</v>
      </c>
      <c r="R14" s="206">
        <f t="shared" si="0"/>
        <v>975214924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08">
        <v>0</v>
      </c>
      <c r="J15" s="208">
        <v>0</v>
      </c>
      <c r="K15" s="208"/>
      <c r="L15" s="208"/>
      <c r="M15" s="235">
        <f>+G15-I15+J15</f>
        <v>3109932666</v>
      </c>
      <c r="N15" s="208"/>
      <c r="O15" s="208">
        <v>2487946132</v>
      </c>
      <c r="P15" s="208">
        <v>928600657</v>
      </c>
      <c r="Q15" s="208">
        <v>928600657</v>
      </c>
      <c r="R15" s="208">
        <v>928600657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29396804</v>
      </c>
      <c r="Q16" s="236">
        <v>29396804</v>
      </c>
      <c r="R16" s="236">
        <v>29396804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17708663</v>
      </c>
      <c r="Q17" s="236">
        <v>17217463</v>
      </c>
      <c r="R17" s="236">
        <v>17217463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116850473</v>
      </c>
      <c r="Q19" s="206">
        <f>SUM(Q20:Q21)</f>
        <v>116850473</v>
      </c>
      <c r="R19" s="206">
        <f>SUM(R20:R21)</f>
        <v>116850473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116850473</v>
      </c>
      <c r="Q21" s="208">
        <v>116850473</v>
      </c>
      <c r="R21" s="208">
        <v>116850473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744862564</v>
      </c>
      <c r="P23" s="206">
        <f>SUM(P24:P31)</f>
        <v>108117103</v>
      </c>
      <c r="Q23" s="206">
        <f>SUM(Q24:Q31)</f>
        <v>108117103</v>
      </c>
      <c r="R23" s="206">
        <f>SUM(R24:R31)</f>
        <v>108117103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33252160</v>
      </c>
      <c r="Q24" s="208">
        <v>33252160</v>
      </c>
      <c r="R24" s="208">
        <v>33252160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4035059</v>
      </c>
      <c r="Q25" s="208">
        <v>4035059</v>
      </c>
      <c r="R25" s="208">
        <v>4035059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2398054</v>
      </c>
      <c r="Q26" s="208">
        <v>2398054</v>
      </c>
      <c r="R26" s="208">
        <v>2398054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2966057</v>
      </c>
      <c r="Q27" s="208">
        <v>2966057</v>
      </c>
      <c r="R27" s="208">
        <v>2966057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134776719</v>
      </c>
      <c r="P28" s="208">
        <v>8350984</v>
      </c>
      <c r="Q28" s="208">
        <v>8350984</v>
      </c>
      <c r="R28" s="208">
        <v>8350984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32054552</v>
      </c>
      <c r="Q29" s="208">
        <v>32054552</v>
      </c>
      <c r="R29" s="208">
        <v>32054552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3416756</v>
      </c>
      <c r="Q30" s="208">
        <v>3416756</v>
      </c>
      <c r="R30" s="208">
        <v>3416756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21643481</v>
      </c>
      <c r="Q31" s="208">
        <v>21643481</v>
      </c>
      <c r="R31" s="208">
        <v>21643481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0</v>
      </c>
      <c r="K35" s="234">
        <f>+K36</f>
        <v>0</v>
      </c>
      <c r="L35" s="234">
        <f>+L36</f>
        <v>0</v>
      </c>
      <c r="M35" s="234">
        <f t="shared" ref="M35:M37" si="4">+G35-I35+J35</f>
        <v>15000000</v>
      </c>
      <c r="N35" s="207"/>
      <c r="O35" s="206">
        <f>+O36+O37</f>
        <v>15000000</v>
      </c>
      <c r="P35" s="206">
        <f>+P36+P37</f>
        <v>5305871</v>
      </c>
      <c r="Q35" s="206">
        <f>+Q36+Q37</f>
        <v>5305871</v>
      </c>
      <c r="R35" s="206">
        <f>+R36+R37</f>
        <v>5305871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 t="shared" si="4"/>
        <v>15000000</v>
      </c>
      <c r="N36" s="208"/>
      <c r="O36" s="236">
        <v>15000000</v>
      </c>
      <c r="P36" s="236">
        <v>5305871</v>
      </c>
      <c r="Q36" s="236">
        <v>5305871</v>
      </c>
      <c r="R36" s="236">
        <v>5305871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150">
        <v>0</v>
      </c>
      <c r="J37" s="208">
        <v>0</v>
      </c>
      <c r="K37" s="208"/>
      <c r="L37" s="208"/>
      <c r="M37" s="235">
        <f t="shared" si="4"/>
        <v>0</v>
      </c>
      <c r="N37" s="208"/>
      <c r="O37" s="236">
        <v>0</v>
      </c>
      <c r="P37" s="236">
        <v>0</v>
      </c>
      <c r="Q37" s="236">
        <v>0</v>
      </c>
      <c r="R37" s="236">
        <v>0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314893867</v>
      </c>
      <c r="P39" s="206">
        <f t="shared" ref="P39:R39" si="6">+P40</f>
        <v>314893867</v>
      </c>
      <c r="Q39" s="206">
        <f t="shared" si="6"/>
        <v>73830000</v>
      </c>
      <c r="R39" s="206">
        <f t="shared" si="6"/>
        <v>73830000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314893867</v>
      </c>
      <c r="P40" s="236">
        <v>314893867</v>
      </c>
      <c r="Q40" s="236">
        <v>73830000</v>
      </c>
      <c r="R40" s="236">
        <v>73830000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304893320</v>
      </c>
      <c r="P42" s="234">
        <f>SUM(P43:P46)</f>
        <v>304893320</v>
      </c>
      <c r="Q42" s="234">
        <f>SUM(Q43:Q46)</f>
        <v>304893320</v>
      </c>
      <c r="R42" s="234">
        <f>SUM(R43:R46)</f>
        <v>304893320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135361888</v>
      </c>
      <c r="P43" s="211">
        <v>135361888</v>
      </c>
      <c r="Q43" s="211">
        <v>135361888</v>
      </c>
      <c r="R43" s="211">
        <v>135361888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130310171</v>
      </c>
      <c r="P44" s="211">
        <v>130310171</v>
      </c>
      <c r="Q44" s="211">
        <v>130310171</v>
      </c>
      <c r="R44" s="211">
        <v>130310171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23530246</v>
      </c>
      <c r="P45" s="211">
        <v>23530246</v>
      </c>
      <c r="Q45" s="211">
        <v>23530246</v>
      </c>
      <c r="R45" s="211">
        <v>23530246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15691015</v>
      </c>
      <c r="P46" s="211">
        <v>15691015</v>
      </c>
      <c r="Q46" s="211">
        <v>15691015</v>
      </c>
      <c r="R46" s="211">
        <v>15691015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3472680</v>
      </c>
      <c r="J48" s="234">
        <f>+J50+J53</f>
        <v>3472680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946903754</v>
      </c>
      <c r="P48" s="206">
        <f>+P50+P53</f>
        <v>690441185</v>
      </c>
      <c r="Q48" s="206">
        <f>+Q50+Q53</f>
        <v>254023013</v>
      </c>
      <c r="R48" s="206">
        <f>+R50+R53</f>
        <v>254023013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3472680</v>
      </c>
      <c r="J53" s="234">
        <f>SUM(J55:J67)</f>
        <v>3472680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946903754</v>
      </c>
      <c r="P53" s="237">
        <f>SUM(P55:P69)</f>
        <v>690441185</v>
      </c>
      <c r="Q53" s="237">
        <f>SUM(Q55:Q69)</f>
        <v>254023013</v>
      </c>
      <c r="R53" s="237">
        <f>SUM(R55:R69)</f>
        <v>254023013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9"/>
        <v>20000000</v>
      </c>
      <c r="N56" s="206"/>
      <c r="O56" s="236"/>
      <c r="P56" s="236"/>
      <c r="Q56" s="236"/>
      <c r="R56" s="236"/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36104022</v>
      </c>
      <c r="P57" s="236">
        <v>33472492</v>
      </c>
      <c r="Q57" s="236">
        <v>10908108</v>
      </c>
      <c r="R57" s="236">
        <v>10908108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>
        <v>1400000</v>
      </c>
      <c r="K58" s="206"/>
      <c r="L58" s="206"/>
      <c r="M58" s="235">
        <f t="shared" si="9"/>
        <v>671279150</v>
      </c>
      <c r="N58" s="206"/>
      <c r="O58" s="236">
        <v>508292642</v>
      </c>
      <c r="P58" s="236">
        <v>370566089</v>
      </c>
      <c r="Q58" s="236">
        <v>130059676</v>
      </c>
      <c r="R58" s="236">
        <v>130059676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 t="shared" si="9"/>
        <v>104400000</v>
      </c>
      <c r="N59" s="236"/>
      <c r="O59" s="236">
        <v>19855100</v>
      </c>
      <c r="P59" s="236">
        <v>19855100</v>
      </c>
      <c r="Q59" s="236">
        <v>5155100</v>
      </c>
      <c r="R59" s="236">
        <v>5155100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0</v>
      </c>
      <c r="P60" s="211"/>
      <c r="Q60" s="211"/>
      <c r="R60" s="211"/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58080213</v>
      </c>
      <c r="Q61" s="211">
        <v>57900336</v>
      </c>
      <c r="R61" s="211">
        <v>57900336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13524607</v>
      </c>
      <c r="P62" s="211">
        <v>1055829</v>
      </c>
      <c r="Q62" s="211">
        <v>1055829</v>
      </c>
      <c r="R62" s="211">
        <v>1055829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185000000</v>
      </c>
      <c r="P63" s="236">
        <v>185000000</v>
      </c>
      <c r="Q63" s="236">
        <v>44239671</v>
      </c>
      <c r="R63" s="236">
        <v>44239671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2938943</v>
      </c>
      <c r="R64" s="236">
        <v>2938943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7792863</v>
      </c>
      <c r="P65" s="236">
        <v>6076942</v>
      </c>
      <c r="Q65" s="236">
        <v>1076950</v>
      </c>
      <c r="R65" s="236">
        <v>1076950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301800</v>
      </c>
      <c r="P66" s="236">
        <v>301800</v>
      </c>
      <c r="Q66" s="236">
        <v>301800</v>
      </c>
      <c r="R66" s="236">
        <v>301800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386600</v>
      </c>
      <c r="P67" s="236">
        <v>386600</v>
      </c>
      <c r="Q67" s="236">
        <v>386600</v>
      </c>
      <c r="R67" s="236">
        <v>386600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I1" workbookViewId="0">
      <selection activeCell="O5" sqref="O5:R5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5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5" x14ac:dyDescent="0.2">
      <c r="A3" s="298" t="s">
        <v>66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00" t="s">
        <v>3</v>
      </c>
      <c r="B5" s="300" t="s">
        <v>4</v>
      </c>
      <c r="C5" s="300" t="s">
        <v>5</v>
      </c>
      <c r="D5" s="300" t="s">
        <v>6</v>
      </c>
      <c r="E5" s="300" t="s">
        <v>7</v>
      </c>
      <c r="F5" s="300" t="s">
        <v>8</v>
      </c>
      <c r="G5" s="312" t="s">
        <v>9</v>
      </c>
      <c r="H5" s="83"/>
      <c r="I5" s="314" t="s">
        <v>10</v>
      </c>
      <c r="J5" s="314"/>
      <c r="K5" s="312" t="s">
        <v>11</v>
      </c>
      <c r="L5" s="312" t="s">
        <v>12</v>
      </c>
      <c r="M5" s="312" t="s">
        <v>13</v>
      </c>
      <c r="N5" s="84"/>
      <c r="O5" s="312" t="s">
        <v>104</v>
      </c>
      <c r="P5" s="312"/>
      <c r="Q5" s="312"/>
      <c r="R5" s="312"/>
      <c r="S5" s="85"/>
      <c r="T5" s="312" t="s">
        <v>65</v>
      </c>
      <c r="U5" s="312"/>
      <c r="V5" s="312"/>
      <c r="W5" s="312"/>
      <c r="Y5" s="272"/>
    </row>
    <row r="6" spans="1:25" s="86" customFormat="1" ht="24.75" thickBot="1" x14ac:dyDescent="0.25">
      <c r="A6" s="301"/>
      <c r="B6" s="301"/>
      <c r="C6" s="301"/>
      <c r="D6" s="301"/>
      <c r="E6" s="301"/>
      <c r="F6" s="301"/>
      <c r="G6" s="313"/>
      <c r="H6" s="83"/>
      <c r="I6" s="87" t="s">
        <v>14</v>
      </c>
      <c r="J6" s="88" t="s">
        <v>15</v>
      </c>
      <c r="K6" s="313"/>
      <c r="L6" s="313"/>
      <c r="M6" s="313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3472680</v>
      </c>
      <c r="J8" s="204">
        <f>+J10+J80</f>
        <v>3472680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10880508278</v>
      </c>
      <c r="P8" s="202">
        <f>+P10+P80</f>
        <v>7681680856</v>
      </c>
      <c r="Q8" s="202">
        <f>+Q10+Q80</f>
        <v>3037619851</v>
      </c>
      <c r="R8" s="202">
        <f>+R10+R80</f>
        <v>3037619851</v>
      </c>
      <c r="T8" s="38">
        <f>+M8-O8</f>
        <v>15875959354</v>
      </c>
      <c r="U8" s="38">
        <f>+O8-P8</f>
        <v>3198827422</v>
      </c>
      <c r="V8" s="38">
        <f>+P8-Q8</f>
        <v>4644061005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3472680</v>
      </c>
      <c r="J10" s="93">
        <f>+J12+J52+J73</f>
        <v>3472680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5428423652</v>
      </c>
      <c r="P10" s="93">
        <f>+P12+P52+P73</f>
        <v>2579269183</v>
      </c>
      <c r="Q10" s="93">
        <f>+Q12+Q52+Q73</f>
        <v>1901295944</v>
      </c>
      <c r="R10" s="93">
        <f>+R12+R52+R73</f>
        <v>1901295944</v>
      </c>
      <c r="T10" s="38">
        <f>+M10-O10</f>
        <v>8579092289</v>
      </c>
      <c r="U10" s="38">
        <f>+O10-P10</f>
        <v>2849154469</v>
      </c>
      <c r="V10" s="38">
        <f>+P10-Q10</f>
        <v>677973239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0</v>
      </c>
      <c r="J12" s="54">
        <f>+J14+J42+J45</f>
        <v>0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4418458658</v>
      </c>
      <c r="P12" s="36">
        <f>+P14+P42+P45</f>
        <v>1825766758</v>
      </c>
      <c r="Q12" s="36">
        <f>+Q14+Q42+Q45</f>
        <v>1584211691</v>
      </c>
      <c r="R12" s="36">
        <f>+R14+R42+R45</f>
        <v>1584211691</v>
      </c>
      <c r="S12" s="37"/>
      <c r="T12" s="38">
        <f>+M12-O12</f>
        <v>6567529797</v>
      </c>
      <c r="U12" s="38">
        <f>+O12-P12</f>
        <v>2592691900</v>
      </c>
      <c r="V12" s="38">
        <f>+P12-Q12</f>
        <v>241555067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0</v>
      </c>
      <c r="J14" s="54">
        <f t="shared" ref="J14:R14" si="0">+J16+J21+J25++J38+J36</f>
        <v>0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3798671471</v>
      </c>
      <c r="P14" s="54">
        <f>+P16+P21+P25++P38+P36</f>
        <v>1205979571</v>
      </c>
      <c r="Q14" s="54">
        <f t="shared" si="0"/>
        <v>1205488371</v>
      </c>
      <c r="R14" s="54">
        <f t="shared" si="0"/>
        <v>1205488371</v>
      </c>
      <c r="S14" s="37"/>
      <c r="T14" s="36">
        <f>+M14-O14</f>
        <v>5484416749</v>
      </c>
      <c r="U14" s="38">
        <f>+O14-P14</f>
        <v>2592691900</v>
      </c>
      <c r="V14" s="38">
        <f>+P14-Q14</f>
        <v>491200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0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3347521992</v>
      </c>
      <c r="N16" s="36"/>
      <c r="O16" s="36">
        <f>SUM(O17:O19)</f>
        <v>2674017592</v>
      </c>
      <c r="P16" s="36">
        <f t="shared" ref="P16:R16" si="1">SUM(P17:P19)</f>
        <v>975706124</v>
      </c>
      <c r="Q16" s="36">
        <f t="shared" si="1"/>
        <v>975214924</v>
      </c>
      <c r="R16" s="36">
        <f t="shared" si="1"/>
        <v>975214924</v>
      </c>
      <c r="S16" s="37"/>
      <c r="T16" s="38">
        <f>+M16-O16</f>
        <v>673504400</v>
      </c>
      <c r="U16" s="38">
        <f>+O16-P16</f>
        <v>1698311468</v>
      </c>
      <c r="V16" s="38">
        <f>+P16-Q16</f>
        <v>491200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0</v>
      </c>
      <c r="J17" s="97">
        <v>0</v>
      </c>
      <c r="K17" s="97">
        <f>+'REC20'!K15+'REC21'!K15</f>
        <v>0</v>
      </c>
      <c r="L17" s="97">
        <f>+'REC20'!L15+'REC21'!L15</f>
        <v>0</v>
      </c>
      <c r="M17" s="176">
        <f>+G17-I17+J17</f>
        <v>3109932666</v>
      </c>
      <c r="N17" s="96"/>
      <c r="O17" s="183">
        <f>'REC20'!O17+'REC21'!O15</f>
        <v>2487946132</v>
      </c>
      <c r="P17" s="183">
        <f>'REC20'!P17+'REC21'!P15</f>
        <v>928600657</v>
      </c>
      <c r="Q17" s="183">
        <f>'REC20'!Q17+'REC21'!Q15</f>
        <v>928600657</v>
      </c>
      <c r="R17" s="183">
        <f>'REC20'!R17+'REC21'!R15</f>
        <v>928600657</v>
      </c>
      <c r="T17" s="98">
        <f>+M17-O17</f>
        <v>621986534</v>
      </c>
      <c r="U17" s="98">
        <f t="shared" ref="U17:W18" si="2">+O17-P17</f>
        <v>1559345475</v>
      </c>
      <c r="V17" s="98">
        <f t="shared" si="2"/>
        <v>0</v>
      </c>
      <c r="W17" s="98">
        <f t="shared" si="2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29396804</v>
      </c>
      <c r="Q18" s="97">
        <f>+'REC20'!Q18+'REC21'!Q16</f>
        <v>29396804</v>
      </c>
      <c r="R18" s="97">
        <f>+'REC20'!R18+'REC21'!R16</f>
        <v>29396804</v>
      </c>
      <c r="T18" s="98">
        <f>+M18-O18</f>
        <v>39517866</v>
      </c>
      <c r="U18" s="98">
        <f t="shared" si="2"/>
        <v>128674656</v>
      </c>
      <c r="V18" s="98">
        <f t="shared" si="2"/>
        <v>0</v>
      </c>
      <c r="W18" s="98">
        <f t="shared" si="2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17708663</v>
      </c>
      <c r="Q19" s="183">
        <f>+'REC21'!Q17</f>
        <v>17217463</v>
      </c>
      <c r="R19" s="183">
        <f>+'REC21'!R17</f>
        <v>17217463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116850473</v>
      </c>
      <c r="Q21" s="36">
        <f>SUM(Q22:Q23)</f>
        <v>116850473</v>
      </c>
      <c r="R21" s="36">
        <f>SUM(R22:R23)</f>
        <v>116850473</v>
      </c>
      <c r="S21" s="37"/>
      <c r="T21" s="38">
        <f>+M21-O21</f>
        <v>91197829</v>
      </c>
      <c r="U21" s="38">
        <f>+O21-P21</f>
        <v>247940842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3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4">+O22-P22</f>
        <v>0</v>
      </c>
      <c r="V22" s="98">
        <f t="shared" si="4"/>
        <v>0</v>
      </c>
      <c r="W22" s="98">
        <f t="shared" si="4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3"/>
        <v>455989144</v>
      </c>
      <c r="N23" s="96"/>
      <c r="O23" s="97">
        <f>+'REC21'!O21</f>
        <v>364791315</v>
      </c>
      <c r="P23" s="97">
        <f>+'REC20'!P22+'REC21'!P21</f>
        <v>116850473</v>
      </c>
      <c r="Q23" s="97">
        <f>+'REC20'!Q22+'REC21'!Q21</f>
        <v>116850473</v>
      </c>
      <c r="R23" s="97">
        <f>+'REC20'!R22+'REC21'!R21</f>
        <v>116850473</v>
      </c>
      <c r="T23" s="98">
        <f>+M23-O23</f>
        <v>91197829</v>
      </c>
      <c r="U23" s="98">
        <f t="shared" si="4"/>
        <v>247940842</v>
      </c>
      <c r="V23" s="98">
        <f t="shared" si="4"/>
        <v>0</v>
      </c>
      <c r="W23" s="98">
        <f t="shared" si="4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744862564</v>
      </c>
      <c r="P25" s="36">
        <f>SUM(P26:P33)</f>
        <v>108117103</v>
      </c>
      <c r="Q25" s="36">
        <f>SUM(Q26:Q33)</f>
        <v>108117103</v>
      </c>
      <c r="R25" s="36">
        <f>SUM(R26:R33)</f>
        <v>108117103</v>
      </c>
      <c r="T25" s="38">
        <f>+M25-O25</f>
        <v>100714620</v>
      </c>
      <c r="U25" s="38">
        <f>+O25-P25</f>
        <v>636745461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5">+G26-I26+J26</f>
        <v>103714692</v>
      </c>
      <c r="N26" s="96"/>
      <c r="O26" s="97">
        <f>+'REC21'!O24</f>
        <v>82971753</v>
      </c>
      <c r="P26" s="97">
        <f>+'REC20'!P25+'REC21'!P24</f>
        <v>33252160</v>
      </c>
      <c r="Q26" s="97">
        <f>+'REC20'!Q25+'REC21'!Q24</f>
        <v>33252160</v>
      </c>
      <c r="R26" s="97">
        <f>+'REC20'!R25+'REC21'!R24</f>
        <v>33252160</v>
      </c>
      <c r="T26" s="98">
        <f t="shared" ref="T26:T33" si="6">+M26-O26</f>
        <v>20742939</v>
      </c>
      <c r="U26" s="98">
        <f t="shared" ref="U26:W33" si="7">+O26-P26</f>
        <v>49719593</v>
      </c>
      <c r="V26" s="98">
        <f t="shared" si="7"/>
        <v>0</v>
      </c>
      <c r="W26" s="98">
        <f t="shared" si="7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5"/>
        <v>18597345</v>
      </c>
      <c r="N27" s="96"/>
      <c r="O27" s="97">
        <f>+'REC20'!O26+'REC21'!O25</f>
        <v>18597345</v>
      </c>
      <c r="P27" s="97">
        <f>+'REC20'!P26+'REC21'!P25</f>
        <v>4035059</v>
      </c>
      <c r="Q27" s="97">
        <f>+'REC20'!Q26+'REC21'!Q25</f>
        <v>4035059</v>
      </c>
      <c r="R27" s="97">
        <f>+'REC20'!R26+'REC21'!R25</f>
        <v>4035059</v>
      </c>
      <c r="T27" s="98">
        <f t="shared" si="6"/>
        <v>0</v>
      </c>
      <c r="U27" s="98">
        <f t="shared" si="7"/>
        <v>14562286</v>
      </c>
      <c r="V27" s="98">
        <f t="shared" si="7"/>
        <v>0</v>
      </c>
      <c r="W27" s="98">
        <f t="shared" si="7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5"/>
        <v>8366900</v>
      </c>
      <c r="N28" s="96"/>
      <c r="O28" s="97">
        <f>+'REC20'!O27+'REC21'!O26</f>
        <v>8366900</v>
      </c>
      <c r="P28" s="97">
        <f>+'REC20'!P27+'REC21'!P26</f>
        <v>2398054</v>
      </c>
      <c r="Q28" s="97">
        <f>+'REC20'!Q27+'REC21'!Q26</f>
        <v>2398054</v>
      </c>
      <c r="R28" s="97">
        <f>+'REC20'!R27+'REC21'!R26</f>
        <v>2398054</v>
      </c>
      <c r="T28" s="98">
        <f t="shared" si="6"/>
        <v>0</v>
      </c>
      <c r="U28" s="98">
        <f t="shared" si="7"/>
        <v>5968846</v>
      </c>
      <c r="V28" s="98">
        <f t="shared" si="7"/>
        <v>0</v>
      </c>
      <c r="W28" s="98">
        <f t="shared" si="7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5"/>
        <v>9324000</v>
      </c>
      <c r="N29" s="96"/>
      <c r="O29" s="97">
        <f>+'REC20'!O28+'REC21'!O27</f>
        <v>9324000</v>
      </c>
      <c r="P29" s="97">
        <f>+'REC20'!P28+'REC21'!P27</f>
        <v>2966057</v>
      </c>
      <c r="Q29" s="97">
        <f>+'REC20'!Q28+'REC21'!Q27</f>
        <v>2966057</v>
      </c>
      <c r="R29" s="97">
        <f>+'REC20'!R28+'REC21'!R27</f>
        <v>2966057</v>
      </c>
      <c r="T29" s="98">
        <f t="shared" si="6"/>
        <v>0</v>
      </c>
      <c r="U29" s="98">
        <f t="shared" si="7"/>
        <v>6357943</v>
      </c>
      <c r="V29" s="98">
        <f t="shared" si="7"/>
        <v>0</v>
      </c>
      <c r="W29" s="98">
        <f t="shared" si="7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5"/>
        <v>149751910</v>
      </c>
      <c r="N30" s="96"/>
      <c r="O30" s="97">
        <f>+'REC21'!O28+'REC20'!O29</f>
        <v>134776719</v>
      </c>
      <c r="P30" s="97">
        <f>+'REC21'!P28+'REC20'!P29</f>
        <v>8350984</v>
      </c>
      <c r="Q30" s="97">
        <f>+'REC21'!Q28+'REC20'!Q29</f>
        <v>8350984</v>
      </c>
      <c r="R30" s="97">
        <f>+'REC21'!R28+'REC20'!R29</f>
        <v>8350984</v>
      </c>
      <c r="T30" s="98">
        <f t="shared" si="6"/>
        <v>14975191</v>
      </c>
      <c r="U30" s="98">
        <f t="shared" si="7"/>
        <v>126425735</v>
      </c>
      <c r="V30" s="98">
        <f t="shared" si="7"/>
        <v>0</v>
      </c>
      <c r="W30" s="98">
        <f t="shared" si="7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5"/>
        <v>155991573</v>
      </c>
      <c r="N31" s="96"/>
      <c r="O31" s="97">
        <f>+'REC20'!O30+'REC21'!O29</f>
        <v>155991573</v>
      </c>
      <c r="P31" s="97">
        <f>+'REC20'!P30+'REC21'!P29</f>
        <v>32054552</v>
      </c>
      <c r="Q31" s="97">
        <f>+'REC20'!Q30+'REC21'!Q29</f>
        <v>32054552</v>
      </c>
      <c r="R31" s="97">
        <f>+'REC20'!R30+'REC21'!R29</f>
        <v>32054552</v>
      </c>
      <c r="T31" s="98">
        <f t="shared" si="6"/>
        <v>0</v>
      </c>
      <c r="U31" s="98">
        <f t="shared" si="7"/>
        <v>123937021</v>
      </c>
      <c r="V31" s="98">
        <f t="shared" si="7"/>
        <v>0</v>
      </c>
      <c r="W31" s="98">
        <f t="shared" si="7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5"/>
        <v>324982450</v>
      </c>
      <c r="N32" s="96"/>
      <c r="O32" s="97">
        <f>+'REC20'!O31+'REC21'!O30</f>
        <v>259985960</v>
      </c>
      <c r="P32" s="97">
        <f>+'REC20'!P31+'REC21'!P30</f>
        <v>3416756</v>
      </c>
      <c r="Q32" s="97">
        <f>+'REC20'!Q31+'REC21'!Q30</f>
        <v>3416756</v>
      </c>
      <c r="R32" s="97">
        <f>+'REC20'!R31+'REC21'!R30</f>
        <v>3416756</v>
      </c>
      <c r="T32" s="98">
        <f t="shared" si="6"/>
        <v>64996490</v>
      </c>
      <c r="U32" s="98">
        <f t="shared" si="7"/>
        <v>256569204</v>
      </c>
      <c r="V32" s="98">
        <f t="shared" si="7"/>
        <v>0</v>
      </c>
      <c r="W32" s="98">
        <f t="shared" si="7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5"/>
        <v>74848314</v>
      </c>
      <c r="N33" s="96"/>
      <c r="O33" s="97">
        <f>+'REC20'!O32+'REC21'!O31</f>
        <v>74848314</v>
      </c>
      <c r="P33" s="97">
        <f>+'REC20'!P32+'REC21'!P31</f>
        <v>21643481</v>
      </c>
      <c r="Q33" s="97">
        <f>+'REC20'!Q32+'REC21'!Q31</f>
        <v>21643481</v>
      </c>
      <c r="R33" s="97">
        <f>+'REC20'!R32+'REC21'!R31</f>
        <v>21643481</v>
      </c>
      <c r="T33" s="98">
        <f t="shared" si="6"/>
        <v>0</v>
      </c>
      <c r="U33" s="98">
        <f t="shared" si="7"/>
        <v>53204833</v>
      </c>
      <c r="V33" s="98">
        <f t="shared" si="7"/>
        <v>0</v>
      </c>
      <c r="W33" s="98">
        <f t="shared" si="7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34">
        <f t="shared" ref="M38:M40" si="8">+G38-I38+J38</f>
        <v>15000000</v>
      </c>
      <c r="N38" s="94"/>
      <c r="O38" s="36">
        <f>+O39+O40</f>
        <v>15000000</v>
      </c>
      <c r="P38" s="36">
        <f>+P39+P40</f>
        <v>5305871</v>
      </c>
      <c r="Q38" s="36">
        <f>+Q39+Q40</f>
        <v>5305871</v>
      </c>
      <c r="R38" s="36">
        <f>+R39+R40</f>
        <v>5305871</v>
      </c>
      <c r="T38" s="36">
        <f>+T39+T40</f>
        <v>0</v>
      </c>
      <c r="U38" s="34">
        <f>+O38-P38</f>
        <v>9694129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8"/>
        <v>15000000</v>
      </c>
      <c r="N39" s="96"/>
      <c r="O39" s="97">
        <f>+'REC21'!O36</f>
        <v>15000000</v>
      </c>
      <c r="P39" s="97">
        <f>+'REC20'!P37+'REC21'!P36</f>
        <v>5305871</v>
      </c>
      <c r="Q39" s="97">
        <f>+'REC20'!Q37+'REC21'!Q36</f>
        <v>5305871</v>
      </c>
      <c r="R39" s="97">
        <f>+'REC20'!R37+'REC21'!R36</f>
        <v>5305871</v>
      </c>
      <c r="T39" s="98">
        <f>+M39-O39</f>
        <v>0</v>
      </c>
      <c r="U39" s="98">
        <f t="shared" ref="U39:W40" si="9">+O39-P39</f>
        <v>9694129</v>
      </c>
      <c r="V39" s="98">
        <f t="shared" si="9"/>
        <v>0</v>
      </c>
      <c r="W39" s="98">
        <f t="shared" si="9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v>0</v>
      </c>
      <c r="J40" s="97">
        <f>+'REC21'!J37</f>
        <v>0</v>
      </c>
      <c r="K40" s="97">
        <f>+'REC20'!K38+'REC21'!K37</f>
        <v>0</v>
      </c>
      <c r="L40" s="97">
        <f>+'REC20'!L36+'REC21'!L37</f>
        <v>0</v>
      </c>
      <c r="M40" s="176">
        <f t="shared" si="8"/>
        <v>0</v>
      </c>
      <c r="N40" s="96"/>
      <c r="O40" s="97">
        <f>+'REC20'!O38+'REC21'!O37</f>
        <v>0</v>
      </c>
      <c r="P40" s="97">
        <f>+'REC20'!P38+'REC21'!P37</f>
        <v>0</v>
      </c>
      <c r="Q40" s="97">
        <f>+'REC20'!Q38+'REC21'!Q37</f>
        <v>0</v>
      </c>
      <c r="R40" s="97">
        <f>+'REC20'!R38+'REC21'!R37</f>
        <v>0</v>
      </c>
      <c r="T40" s="98">
        <f>+M40-O40</f>
        <v>0</v>
      </c>
      <c r="U40" s="98">
        <f t="shared" si="9"/>
        <v>0</v>
      </c>
      <c r="V40" s="98">
        <f t="shared" si="9"/>
        <v>0</v>
      </c>
      <c r="W40" s="98">
        <f t="shared" si="9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314893867</v>
      </c>
      <c r="P42" s="36">
        <f t="shared" ref="P42:R42" si="10">+P43</f>
        <v>314893867</v>
      </c>
      <c r="Q42" s="36">
        <f t="shared" si="10"/>
        <v>73830000</v>
      </c>
      <c r="R42" s="36">
        <f t="shared" si="10"/>
        <v>73830000</v>
      </c>
      <c r="S42" s="37"/>
      <c r="T42" s="38">
        <f>+M42-O42</f>
        <v>49098633</v>
      </c>
      <c r="U42" s="38">
        <f t="shared" ref="U42:W43" si="11">+O42-P42</f>
        <v>0</v>
      </c>
      <c r="V42" s="38">
        <f t="shared" si="11"/>
        <v>241063867</v>
      </c>
      <c r="W42" s="38">
        <f t="shared" si="11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314893867</v>
      </c>
      <c r="P43" s="97">
        <f>+'REC20'!P41+'REC21'!P40</f>
        <v>314893867</v>
      </c>
      <c r="Q43" s="97">
        <f>+'REC20'!Q41+'REC21'!Q40</f>
        <v>73830000</v>
      </c>
      <c r="R43" s="97">
        <f>+'REC20'!R41+'REC21'!R40</f>
        <v>73830000</v>
      </c>
      <c r="T43" s="98">
        <f>+M43-O43</f>
        <v>49098633</v>
      </c>
      <c r="U43" s="98">
        <f t="shared" si="11"/>
        <v>0</v>
      </c>
      <c r="V43" s="98">
        <f t="shared" si="11"/>
        <v>241063867</v>
      </c>
      <c r="W43" s="98">
        <f t="shared" si="11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304893320</v>
      </c>
      <c r="P45" s="34">
        <f>SUM(P47:P50)</f>
        <v>304893320</v>
      </c>
      <c r="Q45" s="34">
        <f>SUM(Q47:Q50)</f>
        <v>304893320</v>
      </c>
      <c r="R45" s="34">
        <f>SUM(R47:R50)</f>
        <v>304893320</v>
      </c>
      <c r="S45" s="37"/>
      <c r="T45" s="36">
        <f>+M45-O45</f>
        <v>1034014415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135361888</v>
      </c>
      <c r="P47" s="97">
        <f>+'REC20'!P45+'REC21'!P43</f>
        <v>135361888</v>
      </c>
      <c r="Q47" s="97">
        <f>+'REC20'!Q45+'REC21'!Q43</f>
        <v>135361888</v>
      </c>
      <c r="R47" s="97">
        <f>+'REC20'!R45+'REC21'!R43</f>
        <v>135361888</v>
      </c>
      <c r="T47" s="98">
        <f>+M47-O47</f>
        <v>437045847</v>
      </c>
      <c r="U47" s="98">
        <f t="shared" ref="U47:W50" si="12">+O47-P47</f>
        <v>0</v>
      </c>
      <c r="V47" s="98">
        <f t="shared" si="12"/>
        <v>0</v>
      </c>
      <c r="W47" s="98">
        <f t="shared" si="12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130310171</v>
      </c>
      <c r="P48" s="97">
        <f>+'REC20'!P46+'REC21'!P44</f>
        <v>130310171</v>
      </c>
      <c r="Q48" s="97">
        <f>+'REC20'!Q46+'REC21'!Q44</f>
        <v>130310171</v>
      </c>
      <c r="R48" s="97">
        <f>+'REC20'!R46+'REC21'!R44</f>
        <v>130310171</v>
      </c>
      <c r="S48" s="37"/>
      <c r="T48" s="98">
        <f>+M48-O48</f>
        <v>456189829</v>
      </c>
      <c r="U48" s="98">
        <f t="shared" si="12"/>
        <v>0</v>
      </c>
      <c r="V48" s="98">
        <f t="shared" si="12"/>
        <v>0</v>
      </c>
      <c r="W48" s="98">
        <f t="shared" si="12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23530246</v>
      </c>
      <c r="P49" s="97">
        <f>+'REC20'!P47+'REC21'!P45</f>
        <v>23530246</v>
      </c>
      <c r="Q49" s="97">
        <f>+'REC20'!Q47+'REC21'!Q45</f>
        <v>23530246</v>
      </c>
      <c r="R49" s="97">
        <f>+'REC20'!R47+'REC21'!R45</f>
        <v>23530246</v>
      </c>
      <c r="T49" s="98">
        <f>+M49-O49</f>
        <v>81469754</v>
      </c>
      <c r="U49" s="98">
        <f t="shared" si="12"/>
        <v>0</v>
      </c>
      <c r="V49" s="98">
        <f t="shared" si="12"/>
        <v>0</v>
      </c>
      <c r="W49" s="98">
        <f t="shared" si="12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15691015</v>
      </c>
      <c r="P50" s="97">
        <f>+'REC20'!P48+'REC21'!P46</f>
        <v>15691015</v>
      </c>
      <c r="Q50" s="97">
        <f>+'REC20'!Q48+'REC21'!Q46</f>
        <v>15691015</v>
      </c>
      <c r="R50" s="97">
        <f>+'REC20'!R48+'REC21'!R46</f>
        <v>15691015</v>
      </c>
      <c r="T50" s="98">
        <f>+M50-O50</f>
        <v>59308985</v>
      </c>
      <c r="U50" s="98">
        <f t="shared" si="12"/>
        <v>0</v>
      </c>
      <c r="V50" s="98">
        <f t="shared" si="12"/>
        <v>0</v>
      </c>
      <c r="W50" s="98">
        <f t="shared" si="12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3472680</v>
      </c>
      <c r="J52" s="34">
        <f>+J54+J57</f>
        <v>3472680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1009964994</v>
      </c>
      <c r="P52" s="36">
        <f>+P54+P57</f>
        <v>753502425</v>
      </c>
      <c r="Q52" s="36">
        <f>+Q54+Q57</f>
        <v>317084253</v>
      </c>
      <c r="R52" s="36">
        <f>+R54+R57</f>
        <v>317084253</v>
      </c>
      <c r="S52" s="37"/>
      <c r="T52" s="38">
        <f>+M52-O52</f>
        <v>951482006</v>
      </c>
      <c r="U52" s="38">
        <f>+O52-P52</f>
        <v>256462569</v>
      </c>
      <c r="V52" s="38">
        <f>+P52-Q52</f>
        <v>436418172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3">+O54-P54</f>
        <v>0</v>
      </c>
      <c r="V54" s="38">
        <f t="shared" si="13"/>
        <v>0</v>
      </c>
      <c r="W54" s="38">
        <f t="shared" si="13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3"/>
        <v>0</v>
      </c>
      <c r="V55" s="98">
        <f t="shared" si="13"/>
        <v>0</v>
      </c>
      <c r="W55" s="98">
        <f t="shared" si="13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3472680</v>
      </c>
      <c r="J57" s="34">
        <f>SUM(J59:J71)</f>
        <v>3472680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946903754</v>
      </c>
      <c r="P57" s="34">
        <f>SUM(P58:P71)</f>
        <v>690441185</v>
      </c>
      <c r="Q57" s="34">
        <f>SUM(Q58:Q71)</f>
        <v>254023013</v>
      </c>
      <c r="R57" s="34">
        <f>SUM(R58:R71)</f>
        <v>254023013</v>
      </c>
      <c r="S57" s="37"/>
      <c r="T57" s="38">
        <f>+M57-O57</f>
        <v>949543246</v>
      </c>
      <c r="U57" s="38">
        <f>+O57-P57</f>
        <v>256462569</v>
      </c>
      <c r="V57" s="38">
        <f>+P57-Q57</f>
        <v>436418172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4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5">+M59-O59</f>
        <v>5000000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4"/>
        <v>20000000</v>
      </c>
      <c r="N60" s="96"/>
      <c r="O60" s="97">
        <f>+'REC20'!O57+'REC21'!O56</f>
        <v>0</v>
      </c>
      <c r="P60" s="97">
        <f>+'REC20'!P57+'REC21'!P56</f>
        <v>0</v>
      </c>
      <c r="Q60" s="97">
        <f>+'REC20'!Q57+'REC21'!Q56</f>
        <v>0</v>
      </c>
      <c r="R60" s="97">
        <f>+'REC20'!R57+'REC21'!R56</f>
        <v>0</v>
      </c>
      <c r="S60" s="37"/>
      <c r="T60" s="98">
        <f t="shared" ref="T60:T71" si="17">+M60-O60</f>
        <v>20000000</v>
      </c>
      <c r="U60" s="98">
        <f t="shared" si="16"/>
        <v>0</v>
      </c>
      <c r="V60" s="98">
        <f t="shared" si="16"/>
        <v>0</v>
      </c>
      <c r="W60" s="98">
        <f t="shared" si="16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4"/>
        <v>114000000</v>
      </c>
      <c r="N61" s="96"/>
      <c r="O61" s="97">
        <f>+'REC20'!O58+'REC21'!O57</f>
        <v>36104022</v>
      </c>
      <c r="P61" s="97">
        <f>+'REC20'!P58+'REC21'!P57</f>
        <v>33472492</v>
      </c>
      <c r="Q61" s="97">
        <f>+'REC20'!Q58+'REC21'!Q57</f>
        <v>10908108</v>
      </c>
      <c r="R61" s="97">
        <f>+'REC20'!R58+'REC21'!R57</f>
        <v>10908108</v>
      </c>
      <c r="S61" s="37"/>
      <c r="T61" s="98">
        <f t="shared" si="17"/>
        <v>77895978</v>
      </c>
      <c r="U61" s="98">
        <f>+O61-P61</f>
        <v>2631530</v>
      </c>
      <c r="V61" s="98">
        <f t="shared" ref="U61:W71" si="18">+P61-Q61</f>
        <v>22564384</v>
      </c>
      <c r="W61" s="98">
        <f t="shared" si="18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+'REC21'!J58</f>
        <v>1400000</v>
      </c>
      <c r="K62" s="97">
        <f>+'REC20'!K56+'REC21'!K58</f>
        <v>0</v>
      </c>
      <c r="L62" s="97">
        <f>+'REC20'!L56+'REC21'!L58</f>
        <v>0</v>
      </c>
      <c r="M62" s="176">
        <f t="shared" si="14"/>
        <v>671279150</v>
      </c>
      <c r="N62" s="96"/>
      <c r="O62" s="97">
        <f>+'REC20'!O59+'REC21'!O58</f>
        <v>508292642</v>
      </c>
      <c r="P62" s="97">
        <f>+'REC20'!P59+'REC21'!P58</f>
        <v>370566089</v>
      </c>
      <c r="Q62" s="97">
        <f>+'REC20'!Q59+'REC21'!Q58</f>
        <v>130059676</v>
      </c>
      <c r="R62" s="97">
        <f>+'REC20'!R59+'REC21'!R58</f>
        <v>130059676</v>
      </c>
      <c r="S62" s="37"/>
      <c r="T62" s="98">
        <f>+M62-O62</f>
        <v>162986508</v>
      </c>
      <c r="U62" s="98">
        <f>+O62-P62</f>
        <v>137726553</v>
      </c>
      <c r="V62" s="98">
        <f t="shared" si="18"/>
        <v>240506413</v>
      </c>
      <c r="W62" s="98">
        <f t="shared" si="18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4"/>
        <v>104400000</v>
      </c>
      <c r="N63" s="96"/>
      <c r="O63" s="97">
        <f>+'REC20'!O60+'REC21'!O59</f>
        <v>19855100</v>
      </c>
      <c r="P63" s="97">
        <f>+'REC20'!P60+'REC21'!P59</f>
        <v>19855100</v>
      </c>
      <c r="Q63" s="97">
        <f>+'REC20'!Q60+'REC21'!Q59</f>
        <v>5155100</v>
      </c>
      <c r="R63" s="97">
        <f>+'REC20'!R60+'REC21'!R59</f>
        <v>5155100</v>
      </c>
      <c r="S63" s="37"/>
      <c r="T63" s="98">
        <f t="shared" si="17"/>
        <v>84544900</v>
      </c>
      <c r="U63" s="98">
        <f>+O63-P63</f>
        <v>0</v>
      </c>
      <c r="V63" s="98">
        <f t="shared" si="18"/>
        <v>14700000</v>
      </c>
      <c r="W63" s="98">
        <f t="shared" si="18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4"/>
        <v>18000000</v>
      </c>
      <c r="N64" s="96"/>
      <c r="O64" s="97"/>
      <c r="P64" s="97">
        <f>+'REC20'!P61+'REC21'!P60</f>
        <v>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7"/>
        <v>18000000</v>
      </c>
      <c r="U64" s="98">
        <f t="shared" si="18"/>
        <v>0</v>
      </c>
      <c r="V64" s="98">
        <f t="shared" si="18"/>
        <v>0</v>
      </c>
      <c r="W64" s="98">
        <f t="shared" si="18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4"/>
        <v>225000000</v>
      </c>
      <c r="N65" s="96"/>
      <c r="O65" s="97">
        <f>+'REC20'!O62+'REC21'!O61</f>
        <v>160000000</v>
      </c>
      <c r="P65" s="97">
        <f>+'REC20'!P62+'REC21'!P61</f>
        <v>58080213</v>
      </c>
      <c r="Q65" s="97">
        <f>+'REC20'!Q62+'REC21'!Q61</f>
        <v>57900336</v>
      </c>
      <c r="R65" s="97">
        <f>+'REC20'!R62+'REC21'!R61</f>
        <v>57900336</v>
      </c>
      <c r="S65" s="37"/>
      <c r="T65" s="98">
        <f t="shared" si="17"/>
        <v>65000000</v>
      </c>
      <c r="U65" s="98">
        <f>+O65-P65</f>
        <v>101919787</v>
      </c>
      <c r="V65" s="98">
        <f t="shared" si="18"/>
        <v>179877</v>
      </c>
      <c r="W65" s="98">
        <f t="shared" si="18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4"/>
        <v>80000000</v>
      </c>
      <c r="N66" s="96"/>
      <c r="O66" s="97">
        <f>+'REC20'!O63+'REC21'!O62</f>
        <v>13524607</v>
      </c>
      <c r="P66" s="97">
        <f>+'REC20'!P63+'REC21'!P62</f>
        <v>1055829</v>
      </c>
      <c r="Q66" s="97">
        <f>+'REC20'!Q63+'REC21'!Q62</f>
        <v>1055829</v>
      </c>
      <c r="R66" s="97">
        <f>+'REC20'!R63+'REC21'!R62</f>
        <v>1055829</v>
      </c>
      <c r="S66" s="37"/>
      <c r="T66" s="98">
        <f t="shared" si="17"/>
        <v>66475393</v>
      </c>
      <c r="U66" s="98">
        <f t="shared" si="18"/>
        <v>12468778</v>
      </c>
      <c r="V66" s="98">
        <f t="shared" si="18"/>
        <v>0</v>
      </c>
      <c r="W66" s="98">
        <f t="shared" si="18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4"/>
        <v>310000000</v>
      </c>
      <c r="N67" s="96"/>
      <c r="O67" s="97">
        <f>+'REC20'!O64+'REC21'!O63</f>
        <v>185000000</v>
      </c>
      <c r="P67" s="97">
        <f>+'REC20'!P64+'REC21'!P63</f>
        <v>185000000</v>
      </c>
      <c r="Q67" s="97">
        <f>+'REC20'!Q64+'REC21'!Q63</f>
        <v>44239671</v>
      </c>
      <c r="R67" s="97">
        <f>+'REC20'!R64+'REC21'!R63</f>
        <v>44239671</v>
      </c>
      <c r="S67" s="37"/>
      <c r="T67" s="98">
        <f t="shared" si="17"/>
        <v>125000000</v>
      </c>
      <c r="U67" s="98">
        <f>+O67-P67</f>
        <v>0</v>
      </c>
      <c r="V67" s="98">
        <f t="shared" si="18"/>
        <v>140760329</v>
      </c>
      <c r="W67" s="98">
        <f t="shared" si="18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4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2938943</v>
      </c>
      <c r="R68" s="97">
        <f>+'REC20'!R65+'REC21'!R64</f>
        <v>2938943</v>
      </c>
      <c r="T68" s="98">
        <f t="shared" si="17"/>
        <v>4426560</v>
      </c>
      <c r="U68" s="98">
        <f>+O68-P68</f>
        <v>0</v>
      </c>
      <c r="V68" s="98">
        <f t="shared" si="18"/>
        <v>12707177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4"/>
        <v>164000000</v>
      </c>
      <c r="N69" s="96"/>
      <c r="O69" s="97">
        <f>+'REC20'!O67+'REC21'!O65</f>
        <v>7792863</v>
      </c>
      <c r="P69" s="97">
        <f>+'REC20'!P67+'REC21'!P65</f>
        <v>6076942</v>
      </c>
      <c r="Q69" s="97">
        <f>+'REC20'!Q67+'REC21'!Q65</f>
        <v>1076950</v>
      </c>
      <c r="R69" s="97">
        <f>+'REC20'!R67+'REC21'!R65</f>
        <v>1076950</v>
      </c>
      <c r="S69" s="37"/>
      <c r="T69" s="98">
        <f t="shared" si="17"/>
        <v>156207137</v>
      </c>
      <c r="U69" s="98">
        <f>+O69-P69</f>
        <v>1715921</v>
      </c>
      <c r="V69" s="98">
        <f t="shared" si="18"/>
        <v>4999992</v>
      </c>
      <c r="W69" s="98">
        <f t="shared" si="18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4"/>
        <v>3000000</v>
      </c>
      <c r="N70" s="96"/>
      <c r="O70" s="97">
        <f>+'REC20'!O68+'REC21'!O66</f>
        <v>301800</v>
      </c>
      <c r="P70" s="97">
        <f>+'REC20'!P68+'REC21'!P66</f>
        <v>301800</v>
      </c>
      <c r="Q70" s="97">
        <f>+'REC20'!Q68+'REC21'!Q66</f>
        <v>301800</v>
      </c>
      <c r="R70" s="97">
        <f>+'REC20'!R68+'REC21'!R66</f>
        <v>301800</v>
      </c>
      <c r="S70" s="37"/>
      <c r="T70" s="98">
        <f t="shared" si="17"/>
        <v>2698200</v>
      </c>
      <c r="U70" s="98">
        <f t="shared" si="18"/>
        <v>0</v>
      </c>
      <c r="V70" s="98">
        <f t="shared" si="18"/>
        <v>0</v>
      </c>
      <c r="W70" s="98">
        <f t="shared" si="18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2872680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4"/>
        <v>161695170</v>
      </c>
      <c r="N71" s="96"/>
      <c r="O71" s="97">
        <f>+'REC20'!O69+'REC21'!O67</f>
        <v>386600</v>
      </c>
      <c r="P71" s="97">
        <f>+'REC20'!P69+'REC21'!P67</f>
        <v>386600</v>
      </c>
      <c r="Q71" s="97">
        <f>+'REC20'!Q69+'REC21'!Q67</f>
        <v>386600</v>
      </c>
      <c r="R71" s="97">
        <f>+'REC20'!R69+'REC21'!R67</f>
        <v>386600</v>
      </c>
      <c r="S71" s="37"/>
      <c r="T71" s="98">
        <f t="shared" si="17"/>
        <v>161308570</v>
      </c>
      <c r="U71" s="98">
        <f t="shared" si="18"/>
        <v>0</v>
      </c>
      <c r="V71" s="98">
        <f t="shared" si="18"/>
        <v>0</v>
      </c>
      <c r="W71" s="98">
        <f t="shared" si="18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19">+O73-P73</f>
        <v>0</v>
      </c>
      <c r="V73" s="38">
        <f t="shared" si="19"/>
        <v>0</v>
      </c>
      <c r="W73" s="38">
        <f t="shared" si="19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19"/>
        <v>0</v>
      </c>
      <c r="V74" s="98">
        <f t="shared" si="19"/>
        <v>0</v>
      </c>
      <c r="W74" s="98">
        <f t="shared" si="19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0">+O76-P76</f>
        <v>0</v>
      </c>
      <c r="V76" s="98">
        <f t="shared" si="20"/>
        <v>0</v>
      </c>
      <c r="W76" s="98">
        <f t="shared" si="20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0"/>
        <v>0</v>
      </c>
      <c r="V77" s="98">
        <f t="shared" si="20"/>
        <v>0</v>
      </c>
      <c r="W77" s="98">
        <f t="shared" si="20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5452084626</v>
      </c>
      <c r="P80" s="173">
        <f>SUM(P81:P86)</f>
        <v>5102411673</v>
      </c>
      <c r="Q80" s="173">
        <f>SUM(Q81:Q86)</f>
        <v>1136323907</v>
      </c>
      <c r="R80" s="173">
        <f>SUM(R81:R86)</f>
        <v>1136323907</v>
      </c>
      <c r="S80" s="37"/>
      <c r="T80" s="38">
        <f t="shared" ref="T80:T86" si="21">+M80-O80</f>
        <v>7296867065</v>
      </c>
      <c r="U80" s="38">
        <f t="shared" ref="U80:W86" si="22">+O80-P80</f>
        <v>349672953</v>
      </c>
      <c r="V80" s="38">
        <f t="shared" si="22"/>
        <v>3966087766</v>
      </c>
      <c r="W80" s="38">
        <f t="shared" si="22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2571685209</v>
      </c>
      <c r="P81" s="97">
        <f>+'REC20'!P78</f>
        <v>2383953708</v>
      </c>
      <c r="Q81" s="97">
        <f>+'REC20'!Q78</f>
        <v>343099406</v>
      </c>
      <c r="R81" s="97">
        <f>+'REC20'!R78</f>
        <v>343099406</v>
      </c>
      <c r="S81" s="37"/>
      <c r="T81" s="99">
        <f t="shared" si="21"/>
        <v>2040270404</v>
      </c>
      <c r="U81" s="99">
        <f t="shared" si="22"/>
        <v>187731501</v>
      </c>
      <c r="V81" s="99">
        <f t="shared" si="22"/>
        <v>2040854302</v>
      </c>
      <c r="W81" s="99">
        <f t="shared" si="22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1175614268</v>
      </c>
      <c r="P82" s="97">
        <f>+'REC20'!P79</f>
        <v>1081846601</v>
      </c>
      <c r="Q82" s="97">
        <f>+'REC20'!Q79</f>
        <v>129791000</v>
      </c>
      <c r="R82" s="97">
        <f>+'REC20'!R79</f>
        <v>129791000</v>
      </c>
      <c r="S82" s="37"/>
      <c r="T82" s="99">
        <f t="shared" si="21"/>
        <v>254961589</v>
      </c>
      <c r="U82" s="99">
        <f t="shared" si="22"/>
        <v>93767667</v>
      </c>
      <c r="V82" s="99">
        <f t="shared" si="22"/>
        <v>952055601</v>
      </c>
      <c r="W82" s="98">
        <f t="shared" si="22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80620000</v>
      </c>
      <c r="P83" s="97">
        <f>+'REC20'!P80</f>
        <v>80620000</v>
      </c>
      <c r="Q83" s="97">
        <f>+'REC20'!Q80</f>
        <v>12840000</v>
      </c>
      <c r="R83" s="97">
        <f>+'REC20'!R80</f>
        <v>12840000</v>
      </c>
      <c r="S83" s="58"/>
      <c r="T83" s="99">
        <f t="shared" si="21"/>
        <v>1192460000</v>
      </c>
      <c r="U83" s="99">
        <f t="shared" si="22"/>
        <v>0</v>
      </c>
      <c r="V83" s="99">
        <f t="shared" si="22"/>
        <v>67780000</v>
      </c>
      <c r="W83" s="98">
        <f t="shared" si="22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79614107</v>
      </c>
      <c r="P84" s="97">
        <f>+'REC20'!P81</f>
        <v>79614107</v>
      </c>
      <c r="Q84" s="97">
        <f>+'REC20'!Q81</f>
        <v>23000928</v>
      </c>
      <c r="R84" s="97">
        <f>+'REC20'!R81</f>
        <v>23000928</v>
      </c>
      <c r="S84" s="126"/>
      <c r="T84" s="99">
        <f>+M84-O84</f>
        <v>62574847</v>
      </c>
      <c r="U84" s="99">
        <f>+O84-P84</f>
        <v>0</v>
      </c>
      <c r="V84" s="99">
        <f t="shared" si="22"/>
        <v>56613179</v>
      </c>
      <c r="W84" s="99">
        <f t="shared" si="22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341803558</v>
      </c>
      <c r="P85" s="97">
        <f>+'REC20'!P82</f>
        <v>341803558</v>
      </c>
      <c r="Q85" s="97">
        <f>+'REC20'!Q82</f>
        <v>73081000</v>
      </c>
      <c r="R85" s="97">
        <f>+'REC20'!R82</f>
        <v>73081000</v>
      </c>
      <c r="S85" s="58"/>
      <c r="T85" s="99">
        <f t="shared" si="21"/>
        <v>2304196442</v>
      </c>
      <c r="U85" s="99">
        <f t="shared" si="22"/>
        <v>0</v>
      </c>
      <c r="V85" s="99">
        <f t="shared" si="22"/>
        <v>268722558</v>
      </c>
      <c r="W85" s="99">
        <f t="shared" si="22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1202747484</v>
      </c>
      <c r="P86" s="97">
        <f>+'REC20'!P83</f>
        <v>1134573699</v>
      </c>
      <c r="Q86" s="97">
        <f>+'REC20'!Q83</f>
        <v>554511573</v>
      </c>
      <c r="R86" s="97">
        <f>+'REC20'!R83</f>
        <v>554511573</v>
      </c>
      <c r="S86" s="58"/>
      <c r="T86" s="99">
        <f t="shared" si="21"/>
        <v>1442403783</v>
      </c>
      <c r="U86" s="99">
        <f t="shared" si="22"/>
        <v>68173785</v>
      </c>
      <c r="V86" s="99">
        <f t="shared" si="22"/>
        <v>580062126</v>
      </c>
      <c r="W86" s="99">
        <f t="shared" si="22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F8" sqref="F8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152"/>
    </row>
    <row r="2" spans="1:17" s="1" customFormat="1" x14ac:dyDescent="0.2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39"/>
    </row>
    <row r="3" spans="1:17" s="1" customFormat="1" ht="14.25" x14ac:dyDescent="0.2">
      <c r="A3" s="321" t="s">
        <v>66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00" t="s">
        <v>3</v>
      </c>
      <c r="B5" s="300" t="s">
        <v>4</v>
      </c>
      <c r="C5" s="300" t="s">
        <v>5</v>
      </c>
      <c r="D5" s="300" t="s">
        <v>6</v>
      </c>
      <c r="E5" s="300" t="s">
        <v>7</v>
      </c>
      <c r="F5" s="300" t="s">
        <v>8</v>
      </c>
      <c r="G5" s="312" t="s">
        <v>13</v>
      </c>
      <c r="H5" s="128"/>
      <c r="I5" s="66"/>
      <c r="J5" s="315" t="s">
        <v>105</v>
      </c>
      <c r="K5" s="315"/>
      <c r="L5" s="3"/>
      <c r="M5" s="318" t="s">
        <v>67</v>
      </c>
      <c r="N5" s="316" t="s">
        <v>71</v>
      </c>
    </row>
    <row r="6" spans="1:17" s="4" customFormat="1" ht="13.5" thickBot="1" x14ac:dyDescent="0.25">
      <c r="A6" s="301"/>
      <c r="B6" s="301"/>
      <c r="C6" s="301"/>
      <c r="D6" s="301"/>
      <c r="E6" s="301"/>
      <c r="F6" s="301"/>
      <c r="G6" s="313"/>
      <c r="H6" s="128"/>
      <c r="I6" s="137"/>
      <c r="J6" s="138" t="s">
        <v>16</v>
      </c>
      <c r="K6" s="138" t="s">
        <v>17</v>
      </c>
      <c r="L6" s="3"/>
      <c r="M6" s="319"/>
      <c r="N6" s="317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10880508278</v>
      </c>
      <c r="K8" s="202">
        <f>+CONSOLIDACION!P8</f>
        <v>7681680856</v>
      </c>
      <c r="M8" s="202">
        <f>+G8-J8</f>
        <v>15875959354</v>
      </c>
      <c r="N8" s="143">
        <f>(K8/G8)*100</f>
        <v>28.709622516886053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5428423652</v>
      </c>
      <c r="K10" s="56">
        <f>+CONSOLIDACION!P10</f>
        <v>2579269183</v>
      </c>
      <c r="L10" s="48"/>
      <c r="M10" s="56">
        <f>+G10-J10</f>
        <v>8579092289</v>
      </c>
      <c r="N10" s="143">
        <f>(K10/G10)*100</f>
        <v>18.413465984004194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4418458658</v>
      </c>
      <c r="K12" s="56">
        <f>+CONSOLIDACION!P12</f>
        <v>1825766758</v>
      </c>
      <c r="L12" s="49"/>
      <c r="M12" s="56">
        <f>+G12-J12</f>
        <v>6567529797</v>
      </c>
      <c r="N12" s="143">
        <f>(+K12/G12)*100</f>
        <v>16.619048576999436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3798671471</v>
      </c>
      <c r="K14" s="56">
        <f>+CONSOLIDACION!P14</f>
        <v>1205979571</v>
      </c>
      <c r="L14" s="49"/>
      <c r="M14" s="56">
        <f>+G14-J14</f>
        <v>5484416749</v>
      </c>
      <c r="N14" s="143">
        <f>(+K14/G14)*100</f>
        <v>12.991146291185412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3347521992</v>
      </c>
      <c r="H16" s="130"/>
      <c r="I16" s="17"/>
      <c r="J16" s="56">
        <f>+CONSOLIDACION!O16</f>
        <v>2674017592</v>
      </c>
      <c r="K16" s="56">
        <f>+CONSOLIDACION!P16</f>
        <v>975706124</v>
      </c>
      <c r="L16" s="49"/>
      <c r="M16" s="56">
        <f>+G16-J16</f>
        <v>673504400</v>
      </c>
      <c r="N16" s="143">
        <f>(+K16/G16)*100</f>
        <v>29.147116175241543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3109932666</v>
      </c>
      <c r="H17" s="131"/>
      <c r="I17" s="19"/>
      <c r="J17" s="60">
        <f>+CONSOLIDACION!O17</f>
        <v>2487946132</v>
      </c>
      <c r="K17" s="60">
        <f>+CONSOLIDACION!P17</f>
        <v>928600657</v>
      </c>
      <c r="L17" s="48"/>
      <c r="M17" s="60">
        <f>+G17-J17</f>
        <v>621986534</v>
      </c>
      <c r="N17" s="144">
        <f>(+K17/G17)*100</f>
        <v>29.859188501157085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29396804</v>
      </c>
      <c r="L18" s="48"/>
      <c r="M18" s="154">
        <f>+G18-J18</f>
        <v>39517866</v>
      </c>
      <c r="N18" s="144">
        <f>(+K18/G18)*100</f>
        <v>14.877728769619871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17708663</v>
      </c>
      <c r="L19" s="48"/>
      <c r="M19" s="154">
        <f>+G19-J19</f>
        <v>12000000</v>
      </c>
      <c r="N19" s="144">
        <f>(+K19/G19)*100</f>
        <v>44.271657500000003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116850473</v>
      </c>
      <c r="L21" s="48"/>
      <c r="M21" s="94">
        <f t="shared" ref="M21:M77" si="0">+G21-J21</f>
        <v>91197829</v>
      </c>
      <c r="N21" s="143">
        <f>(+K21/G21)*100</f>
        <v>25.625713799888182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116850473</v>
      </c>
      <c r="L23" s="48"/>
      <c r="M23" s="60">
        <f t="shared" si="0"/>
        <v>91197829</v>
      </c>
      <c r="N23" s="144">
        <f>(+K23/G23)*100</f>
        <v>25.625713799888182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744862564</v>
      </c>
      <c r="K25" s="94">
        <f>+CONSOLIDACION!P25</f>
        <v>108117103</v>
      </c>
      <c r="L25" s="50"/>
      <c r="M25" s="94">
        <f t="shared" si="0"/>
        <v>100714620</v>
      </c>
      <c r="N25" s="143">
        <f t="shared" ref="N25:N81" si="1">(+K25/G25)*100</f>
        <v>12.786189722924219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33252160</v>
      </c>
      <c r="L26" s="48"/>
      <c r="M26" s="99">
        <f t="shared" si="0"/>
        <v>20742939</v>
      </c>
      <c r="N26" s="144">
        <f t="shared" si="1"/>
        <v>32.061185699707814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4035059</v>
      </c>
      <c r="L27" s="48"/>
      <c r="M27" s="60">
        <f t="shared" si="0"/>
        <v>0</v>
      </c>
      <c r="N27" s="144">
        <f t="shared" si="1"/>
        <v>21.696962657841752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2398054</v>
      </c>
      <c r="L28" s="48"/>
      <c r="M28" s="60">
        <f t="shared" si="0"/>
        <v>0</v>
      </c>
      <c r="N28" s="144">
        <f t="shared" si="1"/>
        <v>28.661200683646271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2966057</v>
      </c>
      <c r="L29" s="48"/>
      <c r="M29" s="60">
        <f t="shared" si="0"/>
        <v>0</v>
      </c>
      <c r="N29" s="144">
        <f t="shared" si="1"/>
        <v>31.810993135993137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134776719</v>
      </c>
      <c r="K30" s="99">
        <f>+CONSOLIDACION!P30</f>
        <v>8350984</v>
      </c>
      <c r="L30" s="48"/>
      <c r="M30" s="154">
        <f t="shared" si="0"/>
        <v>14975191</v>
      </c>
      <c r="N30" s="144">
        <f t="shared" si="1"/>
        <v>5.5765459018185481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32054552</v>
      </c>
      <c r="L31" s="48"/>
      <c r="M31" s="60">
        <f t="shared" si="0"/>
        <v>0</v>
      </c>
      <c r="N31" s="144">
        <f t="shared" si="1"/>
        <v>20.548899779348979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3416756</v>
      </c>
      <c r="L32" s="48"/>
      <c r="M32" s="60">
        <f t="shared" si="0"/>
        <v>64996490</v>
      </c>
      <c r="N32" s="144">
        <f t="shared" si="1"/>
        <v>1.0513663122423995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21643481</v>
      </c>
      <c r="L33" s="48"/>
      <c r="M33" s="60">
        <f t="shared" si="0"/>
        <v>0</v>
      </c>
      <c r="N33" s="144">
        <f t="shared" si="1"/>
        <v>28.916457623881815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333" customFormat="1" ht="24" x14ac:dyDescent="0.2">
      <c r="A35" s="322">
        <v>1</v>
      </c>
      <c r="B35" s="322">
        <v>0</v>
      </c>
      <c r="C35" s="322">
        <v>1</v>
      </c>
      <c r="D35" s="322">
        <v>10</v>
      </c>
      <c r="E35" s="322"/>
      <c r="F35" s="323" t="s">
        <v>92</v>
      </c>
      <c r="G35" s="324">
        <f>+'REC20'!G34+'REC21'!G33</f>
        <v>4618999900</v>
      </c>
      <c r="H35" s="325"/>
      <c r="I35" s="326"/>
      <c r="J35" s="327">
        <v>0</v>
      </c>
      <c r="K35" s="327">
        <v>0</v>
      </c>
      <c r="L35" s="328"/>
      <c r="M35" s="327">
        <f t="shared" si="0"/>
        <v>4618999900</v>
      </c>
      <c r="N35" s="329">
        <v>0</v>
      </c>
      <c r="O35" s="330"/>
      <c r="P35" s="331"/>
      <c r="Q35" s="332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15000000</v>
      </c>
      <c r="H37" s="131"/>
      <c r="I37" s="19"/>
      <c r="J37" s="94">
        <f>+CONSOLIDACION!O38</f>
        <v>15000000</v>
      </c>
      <c r="K37" s="94">
        <f>+CONSOLIDACION!P38</f>
        <v>5305871</v>
      </c>
      <c r="L37" s="48"/>
      <c r="M37" s="94">
        <f t="shared" si="0"/>
        <v>0</v>
      </c>
      <c r="N37" s="143">
        <f t="shared" si="1"/>
        <v>35.372473333333332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5305871</v>
      </c>
      <c r="L38" s="48"/>
      <c r="M38" s="99">
        <f t="shared" si="0"/>
        <v>0</v>
      </c>
      <c r="N38" s="144">
        <f t="shared" si="1"/>
        <v>35.372473333333332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0</v>
      </c>
      <c r="H39" s="131"/>
      <c r="I39" s="19"/>
      <c r="J39" s="99">
        <f>+CONSOLIDACION!O40</f>
        <v>0</v>
      </c>
      <c r="K39" s="99">
        <f>+CONSOLIDACION!P40</f>
        <v>0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314893867</v>
      </c>
      <c r="K41" s="94">
        <f>+K42</f>
        <v>314893867</v>
      </c>
      <c r="L41" s="48"/>
      <c r="M41" s="94">
        <f t="shared" si="0"/>
        <v>49098633</v>
      </c>
      <c r="N41" s="143">
        <f t="shared" si="1"/>
        <v>86.511086629532201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314893867</v>
      </c>
      <c r="K42" s="97">
        <f>+CONSOLIDACION!P43</f>
        <v>314893867</v>
      </c>
      <c r="L42" s="49"/>
      <c r="M42" s="99">
        <f t="shared" si="0"/>
        <v>49098633</v>
      </c>
      <c r="N42" s="144">
        <f t="shared" si="1"/>
        <v>86.511086629532201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304893320</v>
      </c>
      <c r="K44" s="94">
        <f>+CONSOLIDACION!P45</f>
        <v>304893320</v>
      </c>
      <c r="L44" s="48"/>
      <c r="M44" s="94">
        <f t="shared" si="0"/>
        <v>1034014415</v>
      </c>
      <c r="N44" s="143">
        <f t="shared" si="1"/>
        <v>22.771794652452286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135361888</v>
      </c>
      <c r="K46" s="96">
        <f>+CONSOLIDACION!P47</f>
        <v>135361888</v>
      </c>
      <c r="L46" s="50"/>
      <c r="M46" s="96">
        <f t="shared" si="0"/>
        <v>437045847</v>
      </c>
      <c r="N46" s="143">
        <f t="shared" si="1"/>
        <v>23.647809022007714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130310171</v>
      </c>
      <c r="K47" s="96">
        <f>+CONSOLIDACION!P48</f>
        <v>130310171</v>
      </c>
      <c r="L47" s="49"/>
      <c r="M47" s="60">
        <f t="shared" si="0"/>
        <v>456189829</v>
      </c>
      <c r="N47" s="144">
        <f t="shared" si="1"/>
        <v>22.218272975277067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23530246</v>
      </c>
      <c r="K48" s="96">
        <f>+CONSOLIDACION!P49</f>
        <v>23530246</v>
      </c>
      <c r="L48" s="49"/>
      <c r="M48" s="60">
        <f t="shared" si="0"/>
        <v>81469754</v>
      </c>
      <c r="N48" s="144">
        <f t="shared" si="1"/>
        <v>22.409758095238093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15691015</v>
      </c>
      <c r="K49" s="96">
        <f>+CONSOLIDACION!P50</f>
        <v>15691015</v>
      </c>
      <c r="L49" s="48"/>
      <c r="M49" s="60">
        <f t="shared" si="0"/>
        <v>59308985</v>
      </c>
      <c r="N49" s="144">
        <f t="shared" si="1"/>
        <v>20.921353333333332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1009964994</v>
      </c>
      <c r="K51" s="56">
        <f>+CONSOLIDACION!P52</f>
        <v>753502425</v>
      </c>
      <c r="L51" s="48"/>
      <c r="M51" s="56">
        <f>+G51-J51</f>
        <v>951482006</v>
      </c>
      <c r="N51" s="143">
        <f t="shared" si="1"/>
        <v>38.415640341033942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946903754</v>
      </c>
      <c r="K56" s="36">
        <f>+CONSOLIDACION!P57</f>
        <v>690441185</v>
      </c>
      <c r="L56" s="48"/>
      <c r="M56" s="36">
        <f>+G56-J56</f>
        <v>949543246</v>
      </c>
      <c r="N56" s="143">
        <f t="shared" si="1"/>
        <v>36.407090997006506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0</v>
      </c>
      <c r="K59" s="60">
        <f>+CONSOLIDACION!P60</f>
        <v>0</v>
      </c>
      <c r="L59" s="48"/>
      <c r="M59" s="60">
        <f t="shared" si="0"/>
        <v>20000000</v>
      </c>
      <c r="N59" s="144">
        <f t="shared" si="1"/>
        <v>0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36104022</v>
      </c>
      <c r="K60" s="60">
        <f>+CONSOLIDACION!P61</f>
        <v>33472492</v>
      </c>
      <c r="L60" s="49"/>
      <c r="M60" s="154">
        <f t="shared" si="0"/>
        <v>77895978</v>
      </c>
      <c r="N60" s="144">
        <f t="shared" si="1"/>
        <v>29.361835087719296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671279150</v>
      </c>
      <c r="H61" s="133"/>
      <c r="I61" s="19"/>
      <c r="J61" s="60">
        <f>+CONSOLIDACION!O62</f>
        <v>508292642</v>
      </c>
      <c r="K61" s="60">
        <f>+CONSOLIDACION!P62</f>
        <v>370566089</v>
      </c>
      <c r="L61" s="49"/>
      <c r="M61" s="60">
        <f t="shared" si="0"/>
        <v>162986508</v>
      </c>
      <c r="N61" s="144">
        <f t="shared" si="1"/>
        <v>55.202979118299744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19855100</v>
      </c>
      <c r="K62" s="60">
        <f>+CONSOLIDACION!P63</f>
        <v>19855100</v>
      </c>
      <c r="L62" s="49"/>
      <c r="M62" s="60">
        <f t="shared" si="0"/>
        <v>84544900</v>
      </c>
      <c r="N62" s="144">
        <f t="shared" si="1"/>
        <v>19.01829501915709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0</v>
      </c>
      <c r="K63" s="60">
        <f>+CONSOLIDACION!P64</f>
        <v>0</v>
      </c>
      <c r="L63" s="49"/>
      <c r="M63" s="60">
        <f t="shared" si="0"/>
        <v>18000000</v>
      </c>
      <c r="N63" s="144">
        <f t="shared" si="1"/>
        <v>0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58080213</v>
      </c>
      <c r="L64" s="49"/>
      <c r="M64" s="60">
        <f t="shared" si="0"/>
        <v>65000000</v>
      </c>
      <c r="N64" s="144">
        <f t="shared" si="1"/>
        <v>25.813427999999998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13524607</v>
      </c>
      <c r="K65" s="60">
        <f>+CONSOLIDACION!P66</f>
        <v>1055829</v>
      </c>
      <c r="L65" s="49"/>
      <c r="M65" s="60">
        <f t="shared" si="0"/>
        <v>66475393</v>
      </c>
      <c r="N65" s="144">
        <f t="shared" si="1"/>
        <v>1.3197862499999999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185000000</v>
      </c>
      <c r="K66" s="60">
        <f>+CONSOLIDACION!P67</f>
        <v>185000000</v>
      </c>
      <c r="L66" s="49"/>
      <c r="M66" s="60">
        <f t="shared" si="0"/>
        <v>125000000</v>
      </c>
      <c r="N66" s="144">
        <f t="shared" si="1"/>
        <v>59.677419354838712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7792863</v>
      </c>
      <c r="K68" s="60">
        <f>+CONSOLIDACION!P69</f>
        <v>6076942</v>
      </c>
      <c r="L68" s="49"/>
      <c r="M68" s="154">
        <f t="shared" si="0"/>
        <v>156207137</v>
      </c>
      <c r="N68" s="144">
        <f t="shared" si="1"/>
        <v>3.7054524390243904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301800</v>
      </c>
      <c r="K69" s="60">
        <f>+CONSOLIDACION!P70</f>
        <v>301800</v>
      </c>
      <c r="L69" s="48"/>
      <c r="M69" s="60">
        <f t="shared" si="0"/>
        <v>2698200</v>
      </c>
      <c r="N69" s="144">
        <f t="shared" si="1"/>
        <v>10.059999999999999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161695170</v>
      </c>
      <c r="H70" s="133"/>
      <c r="I70" s="19"/>
      <c r="J70" s="60">
        <f>+CONSOLIDACION!O71</f>
        <v>386600</v>
      </c>
      <c r="K70" s="60">
        <f>+CONSOLIDACION!P71</f>
        <v>386600</v>
      </c>
      <c r="L70" s="48"/>
      <c r="M70" s="60">
        <f t="shared" si="0"/>
        <v>161308570</v>
      </c>
      <c r="N70" s="144">
        <f t="shared" si="1"/>
        <v>0.2390918665041139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295" customFormat="1" ht="25.5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87</v>
      </c>
      <c r="G77" s="288">
        <f>+CONSOLIDACION!M77</f>
        <v>824080486</v>
      </c>
      <c r="H77" s="289"/>
      <c r="I77" s="290"/>
      <c r="J77" s="291"/>
      <c r="K77" s="291"/>
      <c r="L77" s="292"/>
      <c r="M77" s="293">
        <f t="shared" si="0"/>
        <v>824080486</v>
      </c>
      <c r="N77" s="294">
        <f t="shared" si="1"/>
        <v>0</v>
      </c>
      <c r="P77" s="286"/>
      <c r="Q77" s="28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5452084626</v>
      </c>
      <c r="K79" s="36">
        <f>SUM(K80:K85)</f>
        <v>5102411673</v>
      </c>
      <c r="L79" s="135"/>
      <c r="M79" s="36">
        <f>SUM(M80:M85)</f>
        <v>7296867065</v>
      </c>
      <c r="N79" s="143">
        <f>(+K79/G79)*100</f>
        <v>40.02220572066328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2571685209</v>
      </c>
      <c r="K80" s="154">
        <f>+'REC20'!P78</f>
        <v>2383953708</v>
      </c>
      <c r="L80" s="136"/>
      <c r="M80" s="99">
        <f t="shared" ref="M80:M84" si="4">+G80-J80</f>
        <v>2040270404</v>
      </c>
      <c r="N80" s="144">
        <f t="shared" si="1"/>
        <v>51.690733997530344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1175614268</v>
      </c>
      <c r="K81" s="154">
        <f>+'REC20'!P79</f>
        <v>1081846601</v>
      </c>
      <c r="L81" s="135"/>
      <c r="M81" s="99">
        <f t="shared" si="4"/>
        <v>254961589</v>
      </c>
      <c r="N81" s="144">
        <f t="shared" si="1"/>
        <v>75.623155228461258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80620000</v>
      </c>
      <c r="K82" s="154">
        <f>+'REC20'!P80</f>
        <v>80620000</v>
      </c>
      <c r="L82" s="278"/>
      <c r="M82" s="99">
        <f t="shared" si="4"/>
        <v>1192460000</v>
      </c>
      <c r="N82" s="144">
        <f>(+K82/G82)*100</f>
        <v>6.3326735161969392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79614107</v>
      </c>
      <c r="K83" s="154">
        <f>+'REC20'!P81</f>
        <v>79614107</v>
      </c>
      <c r="L83" s="278"/>
      <c r="M83" s="99">
        <f t="shared" si="4"/>
        <v>62574847</v>
      </c>
      <c r="N83" s="144">
        <f>(+K83/G83)*100</f>
        <v>55.991766420899339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341803558</v>
      </c>
      <c r="K84" s="154">
        <f>+'REC20'!P82</f>
        <v>341803558</v>
      </c>
      <c r="L84" s="278"/>
      <c r="M84" s="99">
        <f t="shared" si="4"/>
        <v>2304196442</v>
      </c>
      <c r="N84" s="144">
        <f>(+K84/G84)*100</f>
        <v>12.917745956160243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1202747484</v>
      </c>
      <c r="K85" s="154">
        <f>+'REC20'!P83</f>
        <v>1134573699</v>
      </c>
      <c r="L85" s="278"/>
      <c r="M85" s="210">
        <f>+G85-J85</f>
        <v>1442403783</v>
      </c>
      <c r="N85" s="144">
        <f>(+K85/G85)*100</f>
        <v>42.89258286112225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4" workbookViewId="0">
      <selection activeCell="F16" sqref="F16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152"/>
    </row>
    <row r="2" spans="1:17" s="1" customFormat="1" x14ac:dyDescent="0.2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39"/>
    </row>
    <row r="3" spans="1:17" s="1" customFormat="1" ht="14.25" x14ac:dyDescent="0.2">
      <c r="A3" s="321" t="s">
        <v>66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00" t="s">
        <v>3</v>
      </c>
      <c r="B5" s="300" t="s">
        <v>4</v>
      </c>
      <c r="C5" s="300" t="s">
        <v>5</v>
      </c>
      <c r="D5" s="300" t="s">
        <v>6</v>
      </c>
      <c r="E5" s="300" t="s">
        <v>7</v>
      </c>
      <c r="F5" s="300" t="s">
        <v>8</v>
      </c>
      <c r="G5" s="312" t="s">
        <v>13</v>
      </c>
      <c r="H5" s="128"/>
      <c r="I5" s="66"/>
      <c r="J5" s="315" t="s">
        <v>105</v>
      </c>
      <c r="K5" s="315"/>
      <c r="L5" s="3"/>
      <c r="M5" s="318" t="s">
        <v>67</v>
      </c>
      <c r="N5" s="316" t="s">
        <v>71</v>
      </c>
    </row>
    <row r="6" spans="1:17" s="4" customFormat="1" ht="13.5" thickBot="1" x14ac:dyDescent="0.25">
      <c r="A6" s="301"/>
      <c r="B6" s="301"/>
      <c r="C6" s="301"/>
      <c r="D6" s="301"/>
      <c r="E6" s="301"/>
      <c r="F6" s="301"/>
      <c r="G6" s="313"/>
      <c r="H6" s="128"/>
      <c r="I6" s="137"/>
      <c r="J6" s="138" t="s">
        <v>16</v>
      </c>
      <c r="K6" s="138" t="s">
        <v>17</v>
      </c>
      <c r="L6" s="3"/>
      <c r="M6" s="319"/>
      <c r="N6" s="317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10880508278</v>
      </c>
      <c r="K8" s="202">
        <f>+CONSOLIDACION!P8</f>
        <v>7681680856</v>
      </c>
      <c r="M8" s="202">
        <f>+G8-J8</f>
        <v>15875959354</v>
      </c>
      <c r="N8" s="143">
        <f>(K8/G8)*100</f>
        <v>28.709622516886053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5428423652</v>
      </c>
      <c r="K10" s="56">
        <f>+CONSOLIDACION!P10</f>
        <v>2579269183</v>
      </c>
      <c r="L10" s="48"/>
      <c r="M10" s="56">
        <f>+G10-J10</f>
        <v>8579092289</v>
      </c>
      <c r="N10" s="143">
        <f>(K10/G10)*100</f>
        <v>18.413465984004194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ht="15" customHeight="1" x14ac:dyDescent="0.2">
      <c r="A12" s="210"/>
      <c r="B12" s="210"/>
      <c r="C12" s="210"/>
      <c r="D12" s="210"/>
      <c r="E12" s="210"/>
      <c r="F12" s="213" t="s">
        <v>75</v>
      </c>
      <c r="G12" s="36">
        <f>SUM(G13:G18)</f>
        <v>12748951691</v>
      </c>
      <c r="H12" s="133"/>
      <c r="I12" s="20"/>
      <c r="J12" s="36">
        <f>SUM(J13:J18)</f>
        <v>5452084626</v>
      </c>
      <c r="K12" s="36">
        <f>SUM(K13:K18)</f>
        <v>5102411673</v>
      </c>
      <c r="L12" s="135"/>
      <c r="M12" s="36">
        <f>SUM(M13:M18)</f>
        <v>7296867065</v>
      </c>
      <c r="N12" s="143">
        <f>(+K12/G12)*100</f>
        <v>40.02220572066328</v>
      </c>
      <c r="O12" s="280"/>
      <c r="P12" s="48"/>
      <c r="Q12" s="48"/>
    </row>
    <row r="13" spans="1:17" s="42" customFormat="1" ht="54" customHeight="1" x14ac:dyDescent="0.2">
      <c r="A13" s="285">
        <v>1304</v>
      </c>
      <c r="B13" s="285">
        <v>1000</v>
      </c>
      <c r="C13" s="285">
        <v>1</v>
      </c>
      <c r="D13" s="210"/>
      <c r="E13" s="210">
        <v>20</v>
      </c>
      <c r="F13" s="215" t="str">
        <f>+'REC20'!F78</f>
        <v>Fortalecimiento modelo de supervisión con un enfoque basado en riesgos y en estándares NIIF en el sector vigilado a nivel nacional</v>
      </c>
      <c r="G13" s="210">
        <f>+'REC20'!M78</f>
        <v>4611955613</v>
      </c>
      <c r="H13" s="133"/>
      <c r="I13" s="17"/>
      <c r="J13" s="154">
        <f>+'REC20'!O78</f>
        <v>2571685209</v>
      </c>
      <c r="K13" s="154">
        <f>+'REC20'!P78</f>
        <v>2383953708</v>
      </c>
      <c r="L13" s="136"/>
      <c r="M13" s="99">
        <f t="shared" ref="M13:M17" si="0">+G13-J13</f>
        <v>2040270404</v>
      </c>
      <c r="N13" s="144">
        <f t="shared" ref="N13:N14" si="1">(+K13/G13)*100</f>
        <v>51.690733997530344</v>
      </c>
      <c r="O13" s="50"/>
      <c r="P13" s="48"/>
      <c r="Q13" s="48"/>
    </row>
    <row r="14" spans="1:17" s="46" customFormat="1" ht="45" customHeight="1" x14ac:dyDescent="0.2">
      <c r="A14" s="285">
        <v>1304</v>
      </c>
      <c r="B14" s="285">
        <v>1000</v>
      </c>
      <c r="C14" s="285" t="s">
        <v>100</v>
      </c>
      <c r="D14" s="210"/>
      <c r="E14" s="210">
        <v>20</v>
      </c>
      <c r="F14" s="215" t="str">
        <f>+'REC20'!F79</f>
        <v>Control y prevención de riesgos jurídicos y financieros a organizaciones solidarias, a nivel nacional</v>
      </c>
      <c r="G14" s="210">
        <f>+'REC20'!M79</f>
        <v>1430575857</v>
      </c>
      <c r="H14" s="134"/>
      <c r="I14" s="23"/>
      <c r="J14" s="154">
        <f>+'REC20'!O79</f>
        <v>1175614268</v>
      </c>
      <c r="K14" s="154">
        <f>+'REC20'!P79</f>
        <v>1081846601</v>
      </c>
      <c r="L14" s="135"/>
      <c r="M14" s="99">
        <f t="shared" si="0"/>
        <v>254961589</v>
      </c>
      <c r="N14" s="144">
        <f t="shared" si="1"/>
        <v>75.623155228461258</v>
      </c>
      <c r="P14" s="48"/>
      <c r="Q14" s="48"/>
    </row>
    <row r="15" spans="1:17" s="42" customFormat="1" ht="42.75" customHeight="1" x14ac:dyDescent="0.2">
      <c r="A15" s="285">
        <v>1304</v>
      </c>
      <c r="B15" s="285">
        <v>1000</v>
      </c>
      <c r="C15" s="285" t="s">
        <v>101</v>
      </c>
      <c r="D15" s="210"/>
      <c r="E15" s="210">
        <v>20</v>
      </c>
      <c r="F15" s="215" t="str">
        <f>+'REC20'!F80</f>
        <v>Fortalecimiento de la supervisión a organizaciones solidarias que ejercen la actividad financiera a nivel nacional</v>
      </c>
      <c r="G15" s="210">
        <f>+'REC20'!M80</f>
        <v>1273080000</v>
      </c>
      <c r="H15" s="51"/>
      <c r="I15" s="17"/>
      <c r="J15" s="154">
        <f>+'REC20'!O80</f>
        <v>80620000</v>
      </c>
      <c r="K15" s="154">
        <f>+'REC20'!P80</f>
        <v>80620000</v>
      </c>
      <c r="L15" s="278"/>
      <c r="M15" s="99">
        <f t="shared" si="0"/>
        <v>1192460000</v>
      </c>
      <c r="N15" s="144">
        <f>(+K15/G15)*100</f>
        <v>6.3326735161969392</v>
      </c>
      <c r="P15" s="48"/>
      <c r="Q15" s="48"/>
    </row>
    <row r="16" spans="1:17" s="42" customFormat="1" ht="41.25" customHeight="1" x14ac:dyDescent="0.2">
      <c r="A16" s="285">
        <v>1399</v>
      </c>
      <c r="B16" s="214">
        <v>1000</v>
      </c>
      <c r="C16" s="210">
        <v>1</v>
      </c>
      <c r="D16" s="210"/>
      <c r="E16" s="210">
        <v>20</v>
      </c>
      <c r="F16" s="215" t="str">
        <f>+'REC20'!F81</f>
        <v>Implementación sostenibilidad y mejora de un Sistema de Gestión Integrado en la Supersolidaria en la ciudad de Bogotá.</v>
      </c>
      <c r="G16" s="210">
        <f>+'REC20'!M81</f>
        <v>142188954</v>
      </c>
      <c r="H16" s="51"/>
      <c r="I16" s="20"/>
      <c r="J16" s="154">
        <f>+'REC20'!O81</f>
        <v>79614107</v>
      </c>
      <c r="K16" s="154">
        <f>+'REC20'!P81</f>
        <v>79614107</v>
      </c>
      <c r="L16" s="278"/>
      <c r="M16" s="99">
        <f t="shared" si="0"/>
        <v>62574847</v>
      </c>
      <c r="N16" s="144">
        <f>(+K16/G16)*100</f>
        <v>55.991766420899339</v>
      </c>
    </row>
    <row r="17" spans="1:15" s="42" customFormat="1" ht="42.75" customHeight="1" x14ac:dyDescent="0.2">
      <c r="A17" s="285">
        <v>1399</v>
      </c>
      <c r="B17" s="214">
        <v>1000</v>
      </c>
      <c r="C17" s="210">
        <v>2</v>
      </c>
      <c r="D17" s="210"/>
      <c r="E17" s="210">
        <v>20</v>
      </c>
      <c r="F17" s="215" t="str">
        <f>+'REC20'!F82</f>
        <v>Implementación de un sistema de gestión documental en la Superintendencia de la Economía Solidaria</v>
      </c>
      <c r="G17" s="210">
        <f>+'REC20'!M82</f>
        <v>2646000000</v>
      </c>
      <c r="H17" s="51"/>
      <c r="I17" s="20"/>
      <c r="J17" s="154">
        <f>+'REC20'!O82</f>
        <v>341803558</v>
      </c>
      <c r="K17" s="154">
        <f>+'REC20'!P82</f>
        <v>341803558</v>
      </c>
      <c r="L17" s="278"/>
      <c r="M17" s="99">
        <f t="shared" si="0"/>
        <v>2304196442</v>
      </c>
      <c r="N17" s="144">
        <f>(+K17/G17)*100</f>
        <v>12.917745956160243</v>
      </c>
    </row>
    <row r="18" spans="1:15" s="42" customFormat="1" ht="36" customHeight="1" thickBot="1" x14ac:dyDescent="0.25">
      <c r="A18" s="285">
        <v>1399</v>
      </c>
      <c r="B18" s="214">
        <v>1000</v>
      </c>
      <c r="C18" s="210">
        <v>3</v>
      </c>
      <c r="D18" s="210"/>
      <c r="E18" s="210">
        <v>20</v>
      </c>
      <c r="F18" s="215" t="str">
        <f>+'REC20'!F83</f>
        <v>Mejoramiento de la Infraestructura Tecnológica en la  Supersolidaria</v>
      </c>
      <c r="G18" s="210">
        <f>+'REC20'!M83</f>
        <v>2645151267</v>
      </c>
      <c r="H18" s="51"/>
      <c r="I18" s="20"/>
      <c r="J18" s="154">
        <f>+'REC20'!O83</f>
        <v>1202747484</v>
      </c>
      <c r="K18" s="154">
        <f>+'REC20'!P83</f>
        <v>1134573699</v>
      </c>
      <c r="L18" s="278"/>
      <c r="M18" s="210">
        <f>+G18-J18</f>
        <v>1442403783</v>
      </c>
      <c r="N18" s="144">
        <f>(+K18/G18)*100</f>
        <v>42.89258286112225</v>
      </c>
    </row>
    <row r="19" spans="1:15" s="42" customFormat="1" ht="15" customHeight="1" x14ac:dyDescent="0.2">
      <c r="A19" s="107"/>
      <c r="B19" s="73"/>
      <c r="C19" s="73"/>
      <c r="D19" s="73"/>
      <c r="E19" s="73"/>
      <c r="F19" s="73"/>
      <c r="G19" s="108"/>
      <c r="H19" s="51"/>
      <c r="I19" s="104"/>
      <c r="J19" s="73"/>
      <c r="K19" s="73"/>
      <c r="L19" s="45"/>
      <c r="M19" s="73"/>
      <c r="N19" s="254"/>
    </row>
    <row r="20" spans="1:15" s="43" customFormat="1" ht="7.5" customHeight="1" x14ac:dyDescent="0.2">
      <c r="A20" s="114"/>
      <c r="B20" s="72"/>
      <c r="C20" s="72"/>
      <c r="D20" s="72"/>
      <c r="E20" s="72"/>
      <c r="F20" s="72"/>
      <c r="G20" s="104"/>
      <c r="H20" s="51"/>
      <c r="I20" s="104"/>
      <c r="J20" s="80"/>
      <c r="K20" s="80"/>
      <c r="L20" s="45"/>
      <c r="M20" s="145"/>
      <c r="N20" s="255"/>
    </row>
    <row r="21" spans="1:15" x14ac:dyDescent="0.2">
      <c r="A21" s="114"/>
      <c r="B21" s="72"/>
      <c r="C21" s="72"/>
      <c r="D21" s="72"/>
      <c r="E21" s="72"/>
      <c r="F21" s="72"/>
      <c r="G21" s="104"/>
      <c r="H21" s="30"/>
      <c r="I21" s="104"/>
      <c r="J21" s="47"/>
      <c r="K21" s="146"/>
      <c r="L21" s="127"/>
      <c r="M21" s="146"/>
      <c r="N21" s="255"/>
      <c r="O21" s="52"/>
    </row>
    <row r="22" spans="1:15" ht="13.5" customHeight="1" x14ac:dyDescent="0.2">
      <c r="A22" s="116"/>
      <c r="B22" s="72"/>
      <c r="C22" s="117" t="str">
        <f>+CONSOLIDACION!E90</f>
        <v xml:space="preserve">VICTORIA AMALIA JATTIN MARTINEZ </v>
      </c>
      <c r="D22" s="72"/>
      <c r="E22" s="117"/>
      <c r="F22" s="72"/>
      <c r="G22" s="104"/>
      <c r="H22" s="8"/>
      <c r="I22" s="104"/>
      <c r="J22" s="117" t="s">
        <v>82</v>
      </c>
      <c r="K22" s="117"/>
      <c r="L22" s="29"/>
      <c r="M22" s="62"/>
      <c r="N22" s="255"/>
    </row>
    <row r="23" spans="1:15" x14ac:dyDescent="0.2">
      <c r="A23" s="114"/>
      <c r="B23" s="72"/>
      <c r="C23" s="106" t="s">
        <v>98</v>
      </c>
      <c r="D23" s="72"/>
      <c r="E23" s="106"/>
      <c r="F23" s="72"/>
      <c r="G23" s="104"/>
      <c r="H23" s="8"/>
      <c r="I23" s="104"/>
      <c r="J23" s="106" t="s">
        <v>83</v>
      </c>
      <c r="K23" s="106"/>
      <c r="L23" s="29"/>
      <c r="M23" s="62"/>
      <c r="N23" s="255"/>
    </row>
    <row r="24" spans="1:15" ht="13.5" thickBot="1" x14ac:dyDescent="0.25">
      <c r="A24" s="119"/>
      <c r="B24" s="74"/>
      <c r="C24" s="74"/>
      <c r="D24" s="74"/>
      <c r="E24" s="123"/>
      <c r="F24" s="74"/>
      <c r="G24" s="120"/>
      <c r="H24" s="120"/>
      <c r="I24" s="120"/>
      <c r="J24" s="123" t="s">
        <v>84</v>
      </c>
      <c r="K24" s="123"/>
      <c r="L24" s="74"/>
      <c r="M24" s="74"/>
      <c r="N24" s="256"/>
    </row>
    <row r="25" spans="1:15" x14ac:dyDescent="0.2">
      <c r="A25" s="9"/>
      <c r="B25" s="7"/>
      <c r="C25" s="7"/>
      <c r="D25" s="7"/>
      <c r="E25" s="9"/>
      <c r="F25" s="24"/>
      <c r="G25" s="28"/>
      <c r="H25" s="8"/>
      <c r="I25" s="25"/>
      <c r="J25" s="80"/>
      <c r="K25" s="118"/>
      <c r="L25" s="29"/>
      <c r="M25" s="62"/>
      <c r="N25" s="253"/>
    </row>
    <row r="26" spans="1:15" x14ac:dyDescent="0.2">
      <c r="A26" s="7"/>
      <c r="B26" s="7"/>
      <c r="C26" s="7"/>
      <c r="D26" s="7"/>
      <c r="E26" s="7"/>
      <c r="F26" s="24"/>
      <c r="G26" s="28"/>
      <c r="H26" s="8"/>
      <c r="I26" s="25"/>
      <c r="J26" s="80"/>
      <c r="K26" s="149"/>
      <c r="L26" s="29"/>
      <c r="M26" s="62"/>
      <c r="N26" s="147"/>
    </row>
    <row r="27" spans="1:15" x14ac:dyDescent="0.2">
      <c r="A27" s="7"/>
      <c r="B27" s="7"/>
      <c r="C27" s="7"/>
      <c r="D27" s="7"/>
      <c r="E27" s="7"/>
      <c r="F27" s="24"/>
      <c r="G27" s="28"/>
      <c r="H27" s="8"/>
      <c r="I27" s="25"/>
      <c r="J27" s="80"/>
      <c r="K27" s="80"/>
      <c r="L27" s="29"/>
      <c r="M27" s="62"/>
      <c r="N27" s="147"/>
    </row>
    <row r="28" spans="1:15" x14ac:dyDescent="0.2">
      <c r="A28" s="153"/>
    </row>
    <row r="29" spans="1:15" x14ac:dyDescent="0.2">
      <c r="A29" s="153"/>
    </row>
    <row r="30" spans="1:15" x14ac:dyDescent="0.2">
      <c r="A30" s="153"/>
    </row>
    <row r="31" spans="1:15" x14ac:dyDescent="0.2">
      <c r="A31" s="153"/>
    </row>
    <row r="32" spans="1:15" x14ac:dyDescent="0.2">
      <c r="A32" s="153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153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153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153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153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153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153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153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153"/>
      <c r="F40" s="6"/>
      <c r="G40" s="6"/>
      <c r="H40" s="6"/>
      <c r="I40" s="6"/>
      <c r="J40" s="6"/>
      <c r="K40" s="6"/>
      <c r="L40" s="6"/>
      <c r="M40" s="6"/>
      <c r="N40" s="6"/>
    </row>
  </sheetData>
  <mergeCells count="13">
    <mergeCell ref="J5:K5"/>
    <mergeCell ref="M5:M6"/>
    <mergeCell ref="N5:N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REC20</vt:lpstr>
      <vt:lpstr>REC21</vt:lpstr>
      <vt:lpstr>CONSOLIDACION</vt:lpstr>
      <vt:lpstr>RESUMEN</vt:lpstr>
      <vt:lpstr>Hoja1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2017-05-23T20:38:26Z</dcterms:modified>
</cp:coreProperties>
</file>