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Supersolidaria\Informes\Seguimeinto indicadores de Gestión\"/>
    </mc:Choice>
  </mc:AlternateContent>
  <bookViews>
    <workbookView xWindow="0" yWindow="0" windowWidth="20400" windowHeight="7155" tabRatio="781"/>
  </bookViews>
  <sheets>
    <sheet name="Seguimiento Indicadores SIG" sheetId="3" r:id="rId1"/>
    <sheet name="Desempeño por dependencia" sheetId="12" state="hidden" r:id="rId2"/>
    <sheet name="Hoja2" sheetId="2" state="hidden" r:id="rId3"/>
    <sheet name="Desempeño procesos 30-06-2020" sheetId="5" r:id="rId4"/>
    <sheet name="Resumen seguimiento 30-09-2020" sheetId="13" state="hidden" r:id="rId5"/>
    <sheet name="Resumen Seguimiento 30-06-2020" sheetId="9" state="hidden" r:id="rId6"/>
    <sheet name="Resumen seguimiento 31-08-2020" sheetId="11" state="hidden" r:id="rId7"/>
    <sheet name="Indicadores inactivados COVID19" sheetId="10" r:id="rId8"/>
  </sheets>
  <definedNames>
    <definedName name="_xlnm._FilterDatabase" localSheetId="0" hidden="1">'Seguimiento Indicadores SIG'!$A$11:$AC$124</definedName>
    <definedName name="_xlnm.Print_Area" localSheetId="3">'Desempeño procesos 30-06-2020'!$A$1:$F$27</definedName>
    <definedName name="_xlnm.Print_Area" localSheetId="5">'Resumen Seguimiento 30-06-2020'!$A$1:$E$16</definedName>
    <definedName name="_xlnm.Print_Area" localSheetId="0">'Seguimiento Indicadores SIG'!$A$1:$AC$126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04" i="3" l="1"/>
  <c r="AC86" i="3"/>
  <c r="AC85" i="3"/>
  <c r="AC72" i="3"/>
  <c r="AC70" i="3"/>
  <c r="AC69" i="3"/>
  <c r="AC62" i="3"/>
  <c r="AC59" i="3"/>
  <c r="AC58" i="3"/>
  <c r="AC57" i="3"/>
  <c r="AC56" i="3"/>
  <c r="AC55" i="3"/>
  <c r="AC54" i="3"/>
  <c r="AC50" i="3"/>
  <c r="AC49" i="3"/>
  <c r="AC44" i="3"/>
  <c r="AC40" i="3"/>
  <c r="AC37" i="3"/>
  <c r="AC36" i="3"/>
  <c r="AC35" i="3"/>
  <c r="AC31" i="3"/>
  <c r="AC29" i="3"/>
  <c r="AC27" i="3"/>
  <c r="AC25" i="3"/>
  <c r="AC24" i="3"/>
  <c r="AC23" i="3"/>
  <c r="AC21" i="3"/>
  <c r="AC19" i="3"/>
  <c r="AC15" i="3" l="1"/>
  <c r="AC43" i="3" l="1"/>
  <c r="B3" i="12" l="1"/>
  <c r="B9" i="12"/>
  <c r="B8" i="12"/>
  <c r="B7" i="12"/>
  <c r="B6" i="12"/>
  <c r="B11" i="12" l="1"/>
  <c r="AC22" i="3"/>
  <c r="AC32" i="3"/>
  <c r="AC13" i="3"/>
  <c r="AC38" i="3" l="1"/>
  <c r="AC61" i="3"/>
  <c r="AC66" i="3"/>
  <c r="E7" i="5"/>
  <c r="E8" i="5" l="1"/>
  <c r="C4" i="12" s="1"/>
  <c r="AC122" i="3" l="1"/>
  <c r="AC121" i="3"/>
  <c r="AC120" i="3"/>
  <c r="AC119" i="3"/>
  <c r="AC118" i="3"/>
  <c r="AC117" i="3"/>
  <c r="AC116" i="3"/>
  <c r="AC115" i="3"/>
  <c r="AC114" i="3"/>
  <c r="AC113" i="3"/>
  <c r="AC112" i="3"/>
  <c r="AC111" i="3"/>
  <c r="AC110" i="3"/>
  <c r="AC109" i="3"/>
  <c r="AC108" i="3"/>
  <c r="AC107" i="3"/>
  <c r="AC106" i="3"/>
  <c r="AC105" i="3"/>
  <c r="AC96" i="3"/>
  <c r="AC94" i="3"/>
  <c r="AC93" i="3"/>
  <c r="AC92" i="3"/>
  <c r="AC91" i="3"/>
  <c r="AC90" i="3"/>
  <c r="AC89" i="3"/>
  <c r="AC88" i="3"/>
  <c r="AC63" i="3"/>
  <c r="E14" i="5" s="1"/>
  <c r="C3" i="12" s="1"/>
  <c r="AC53" i="3"/>
  <c r="AC42" i="3"/>
  <c r="AC34" i="3"/>
  <c r="AC26" i="3"/>
  <c r="AC14" i="3"/>
  <c r="AC83" i="3"/>
  <c r="AC103" i="3"/>
  <c r="AC102" i="3"/>
  <c r="AC101" i="3"/>
  <c r="AC100" i="3"/>
  <c r="AC99" i="3"/>
  <c r="AC98" i="3"/>
  <c r="AC97" i="3"/>
  <c r="AC84" i="3"/>
  <c r="AC82" i="3"/>
  <c r="AC81" i="3"/>
  <c r="AC79" i="3"/>
  <c r="AC78" i="3"/>
  <c r="AC76" i="3"/>
  <c r="AC75" i="3"/>
  <c r="AC74" i="3"/>
  <c r="AC73" i="3"/>
  <c r="AC64" i="3"/>
  <c r="AC60" i="3"/>
  <c r="AC52" i="3"/>
  <c r="AC51" i="3"/>
  <c r="AC47" i="3"/>
  <c r="AC46" i="3"/>
  <c r="AC45" i="3"/>
  <c r="AC41" i="3"/>
  <c r="AC33" i="3"/>
  <c r="AC30" i="3"/>
  <c r="AC28" i="3"/>
  <c r="AC18" i="3"/>
  <c r="AC12" i="3"/>
  <c r="E12" i="5"/>
  <c r="E19" i="5" l="1"/>
  <c r="E18" i="5"/>
  <c r="E15" i="5"/>
  <c r="E11" i="5"/>
  <c r="E16" i="5"/>
  <c r="E10" i="5"/>
  <c r="E22" i="5"/>
  <c r="E17" i="5"/>
  <c r="E21" i="5"/>
  <c r="E20" i="5"/>
  <c r="E9" i="5"/>
  <c r="C5" i="12" s="1"/>
  <c r="E13" i="5"/>
  <c r="E23" i="5"/>
  <c r="E6" i="5"/>
  <c r="C6" i="12" l="1"/>
  <c r="C9" i="12"/>
  <c r="C8" i="12"/>
  <c r="C7" i="12"/>
  <c r="AC125" i="3"/>
  <c r="E26" i="5"/>
  <c r="C11" i="12" l="1"/>
</calcChain>
</file>

<file path=xl/sharedStrings.xml><?xml version="1.0" encoding="utf-8"?>
<sst xmlns="http://schemas.openxmlformats.org/spreadsheetml/2006/main" count="1097" uniqueCount="433">
  <si>
    <t>Revisión Asambleas</t>
  </si>
  <si>
    <t>Anual</t>
  </si>
  <si>
    <t>Positiva</t>
  </si>
  <si>
    <t>Cooperativas que Disminuyen el Nivel de Riesgo por Seguimiento Extra Situ</t>
  </si>
  <si>
    <t>Evaluacion Toma de Posesion</t>
  </si>
  <si>
    <t>Trimestral</t>
  </si>
  <si>
    <t>Impacto Riesgo Global Organizaciones 1ro Y 2do Nivel De Supervision Riesgo Globlal Financiero</t>
  </si>
  <si>
    <t>Promedio Días de Trámites Posesiones</t>
  </si>
  <si>
    <t>Negativa</t>
  </si>
  <si>
    <t>Efectividad en Disminución de Quejas por Actuaciones de la SES</t>
  </si>
  <si>
    <t>Visita In - Situ</t>
  </si>
  <si>
    <t>Promedio Días Informes de Visita</t>
  </si>
  <si>
    <t>Cierres de Quejas Efectuados en Forma Oportuna y Eficaz</t>
  </si>
  <si>
    <t>Recursos de Reposición y de Revocatoria Directa</t>
  </si>
  <si>
    <t>Semestral</t>
  </si>
  <si>
    <t>Informes de Gestión Evaluados - DFL</t>
  </si>
  <si>
    <t xml:space="preserve">Decisiones sancionatorias caducadas </t>
  </si>
  <si>
    <t>Quejas servicio Prestado</t>
  </si>
  <si>
    <t>Terminación liquidaciones forzosas administrativas</t>
  </si>
  <si>
    <t>Quejas y Peticiones Atendidos Dentro del Termino</t>
  </si>
  <si>
    <t>Mensual</t>
  </si>
  <si>
    <t>Entidades Autorizadas Oportunamente Para la Presentación de Estados Financieros a las Asambleas</t>
  </si>
  <si>
    <t>Organizaciones de Toma de Posesión Para Administrar Devueltas</t>
  </si>
  <si>
    <t>Cobertura Autorizaciones Previas</t>
  </si>
  <si>
    <t>Auditorias y seguimientos</t>
  </si>
  <si>
    <t>Notificaciones Realizadas</t>
  </si>
  <si>
    <t>Boletines de Control Interno</t>
  </si>
  <si>
    <t>Bimestral</t>
  </si>
  <si>
    <t>Direccionamientos Erroneos</t>
  </si>
  <si>
    <t>Porcentaje cierre de No Conformidades</t>
  </si>
  <si>
    <t>Ahorro Presupuestal</t>
  </si>
  <si>
    <t>Cartera por Concepto de Contribuciones.</t>
  </si>
  <si>
    <t>Cumplimiento del Plan de Acción Anual</t>
  </si>
  <si>
    <t>Consultas Absueltas</t>
  </si>
  <si>
    <t>Calificación Atención Cau</t>
  </si>
  <si>
    <t>Presupuesto Inversión</t>
  </si>
  <si>
    <t>Presupuesto Gastos de Funcionamiento</t>
  </si>
  <si>
    <t>Cesión de Multas y Contribuciones Través de Contrato CISA S.A.</t>
  </si>
  <si>
    <t>Actividades del Sistema de Estimulos ARP</t>
  </si>
  <si>
    <t>Actividades del Sistema de Estímulos BS</t>
  </si>
  <si>
    <t>Liquidacion De Nomina</t>
  </si>
  <si>
    <t>Liquidación de Aportes Parafiscales</t>
  </si>
  <si>
    <t>Sensibilización de los servidores públicos en Temas Ambientales</t>
  </si>
  <si>
    <t>Fallas en el Servicio Atendidas</t>
  </si>
  <si>
    <t>Interrupción de Correo Eletrónico</t>
  </si>
  <si>
    <t>Interrupción de Servicio de Internet</t>
  </si>
  <si>
    <t>Mantenimientos</t>
  </si>
  <si>
    <t>Asistencia a Usuarios</t>
  </si>
  <si>
    <t>Interrupción de Servicio de Impresión</t>
  </si>
  <si>
    <t>Consumo de Agua</t>
  </si>
  <si>
    <t>Cumplimiento del Programa de Ahorro y uso Eficiente del Agua</t>
  </si>
  <si>
    <t>Instalar medidores de consumo de agua, en los pisos 11, 15 y 16</t>
  </si>
  <si>
    <t>Cumplimiento del Programa de Ahorro y uso Eficiente de la Energía</t>
  </si>
  <si>
    <t>Contar con el 100% de las actas de disposición final de los residuos peligrosos.</t>
  </si>
  <si>
    <t>Variación porcentual del consumo de energía</t>
  </si>
  <si>
    <t>Gestión de Residuos Peligrosos (RESPEL)</t>
  </si>
  <si>
    <t>Inspección preventiva de redes eléctricas, en los pisos 11, 15 y 16</t>
  </si>
  <si>
    <t>Consumo de papel utilizado en impresoras de la Entidad</t>
  </si>
  <si>
    <t>Sensibilizar a las organizaciones vigiladas y visitantes de la Entidad en temas ambientales</t>
  </si>
  <si>
    <t>Simulacro de derrame de aceite</t>
  </si>
  <si>
    <t>Cumplimiento del Programa de Residuos Peligrosos</t>
  </si>
  <si>
    <t>Frecuencia</t>
  </si>
  <si>
    <t>Tolerancia Inferior</t>
  </si>
  <si>
    <t>Tolerancia Superior</t>
  </si>
  <si>
    <t>Meta</t>
  </si>
  <si>
    <t>Tendencia</t>
  </si>
  <si>
    <t>Indicador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</si>
  <si>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</si>
  <si>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</si>
  <si>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</si>
  <si>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</si>
  <si>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</si>
  <si>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</si>
  <si>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</si>
  <si>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</si>
  <si>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</si>
  <si>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</si>
  <si>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</si>
  <si>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Si</t>
  </si>
  <si>
    <t>No</t>
  </si>
  <si>
    <t>Cobertura Visitas de Inspeccion</t>
  </si>
  <si>
    <t>Cumplimiento Ex-Situ Financieros</t>
  </si>
  <si>
    <t>Control de Legalidad Liquidaciones Voluntarias</t>
  </si>
  <si>
    <t xml:space="preserve">Expedición actos administrativos </t>
  </si>
  <si>
    <t>Análisis Extra-Situ</t>
  </si>
  <si>
    <t>Cobertura Controles de Legalidad</t>
  </si>
  <si>
    <t>Cobertura Proyectos de Inversión</t>
  </si>
  <si>
    <t>Cumplimiento Plan Estratégico</t>
  </si>
  <si>
    <t>Cobertura Procesos Auditados</t>
  </si>
  <si>
    <t>Comparativo de fallos condenatorios en contra de la Superintendencia</t>
  </si>
  <si>
    <t>Seguimiento de fallos sancionatorios de acciones de tutela</t>
  </si>
  <si>
    <t>Cobertura del Plan de Desarrollo Administrativo</t>
  </si>
  <si>
    <t>Trámites Precontractuales</t>
  </si>
  <si>
    <t>Actividades de Capacitación</t>
  </si>
  <si>
    <t>Cuatrimestral</t>
  </si>
  <si>
    <t>Actualización de Medios Electrónicos</t>
  </si>
  <si>
    <t>Satisfacción público externo frente a los medios de comunicación</t>
  </si>
  <si>
    <t>Satisfacción Público Interno Frente a los Medios de Comunicación</t>
  </si>
  <si>
    <t>Actividades de Comunicación Realizadas</t>
  </si>
  <si>
    <t>Cumplimiento Legal Ambiental</t>
  </si>
  <si>
    <t>Enero</t>
  </si>
  <si>
    <t xml:space="preserve">Proceso </t>
  </si>
  <si>
    <t>Gestión de Interacción Ciudadana Asociativa</t>
  </si>
  <si>
    <t>Control Interno</t>
  </si>
  <si>
    <t>Gestión Documental</t>
  </si>
  <si>
    <t>Talento Humano</t>
  </si>
  <si>
    <t>Gestión de la Infraestructura</t>
  </si>
  <si>
    <t>Mejoramiento Continuo</t>
  </si>
  <si>
    <t>Gestión Comunicaciones</t>
  </si>
  <si>
    <t>Vigilancia Financiera</t>
  </si>
  <si>
    <t>Inspección Asociativa</t>
  </si>
  <si>
    <t>Control Asociativa</t>
  </si>
  <si>
    <t>Vigilancia Asociativa</t>
  </si>
  <si>
    <t>Inspección Financiera</t>
  </si>
  <si>
    <t>Gestión de Interacción Ciudadana Financiera</t>
  </si>
  <si>
    <t>Control Financiera</t>
  </si>
  <si>
    <t>Recuros Financieros</t>
  </si>
  <si>
    <t>Planificación</t>
  </si>
  <si>
    <t>Gestión Jurídica</t>
  </si>
  <si>
    <t>Contratación</t>
  </si>
  <si>
    <t>Número</t>
  </si>
  <si>
    <t>Ficha tecnica indicador</t>
  </si>
  <si>
    <t>Estado</t>
  </si>
  <si>
    <t>Desactualizado</t>
  </si>
  <si>
    <t xml:space="preserve">Eficacia </t>
  </si>
  <si>
    <t xml:space="preserve">Año: </t>
  </si>
  <si>
    <t>El indicador cumple con la meta</t>
  </si>
  <si>
    <t>EL indicador se encunetra entre la tolerancia inferior y la meta, se debe generar Autocontrol</t>
  </si>
  <si>
    <t xml:space="preserve"> El inidcador Incumple  con la meta, se debe generar acción de mejora</t>
  </si>
  <si>
    <t xml:space="preserve">Actualizado </t>
  </si>
  <si>
    <t>Responsable</t>
  </si>
  <si>
    <t>Martha Nury Beltrán Misas,Edgar Hernando Rincon Morales</t>
  </si>
  <si>
    <t>Ana Patricia Mendoza Garcia</t>
  </si>
  <si>
    <t>Ingrid Victoria Palacino Pereira,Jenny Marcela Bautista Hernández</t>
  </si>
  <si>
    <t>Andres Felipe Torres Romero</t>
  </si>
  <si>
    <t>Martha Nury Beltrán Misas,Oliverio Antonio Osorio Mazo</t>
  </si>
  <si>
    <t>Sandra Liliana Fuentes Sánchez, Martha Nury Beltrán Misas</t>
  </si>
  <si>
    <t>Martha Nury Beltrán Misas,  Edgar Hernando Rincon Morales</t>
  </si>
  <si>
    <t>Maria Victoria Ballesteros Orjuela</t>
  </si>
  <si>
    <t>Katherin Johana Beltran Pico</t>
  </si>
  <si>
    <t>Danyira Dimary Pachon Ramirez</t>
  </si>
  <si>
    <t xml:space="preserve">
Mabel Astrid Neira Yepes</t>
  </si>
  <si>
    <t>Edgar Hernando Rincon Morales</t>
  </si>
  <si>
    <t>Danyira Dimary Pachon Ramirez, Jeimy Judith Rozo Bello</t>
  </si>
  <si>
    <t>Danyira Diamary Pachon Ramirez, Aydee Trujillo, Michel Zuñiga</t>
  </si>
  <si>
    <t>Angelo Ferney Moreno Castro</t>
  </si>
  <si>
    <t>Luz Adriana Sandoval Ramirez,Martha Nury Beltrán Misas,Quenia Villamil Gutierrez</t>
  </si>
  <si>
    <t>Maria Claudia Sarmiento Rojas,Martha Nury Beltrán Misas,Martha Tatiana Mosquera Ferro</t>
  </si>
  <si>
    <t>Martha Nury Beltrán Misas,Sandra Liliana Fuentes Sánchez</t>
  </si>
  <si>
    <t>Martha Nury Beltrán Misas,Olga Liliana Pineda Buitrago</t>
  </si>
  <si>
    <t>Sandra Liliana Fuentes Sánchez,Martha Nury Beltrán Misas</t>
  </si>
  <si>
    <t>Martha Tatiana Mosquera Ferro,Martha Nury Beltrán Misas,Maria Claudia Sarmiento Rojas</t>
  </si>
  <si>
    <t>Yenny Magaly Artunduaga, Diana Carolina Sánchez Sepúlveda</t>
  </si>
  <si>
    <t>Carolina Huertas Tobón, Ronald Santamaria Gaona</t>
  </si>
  <si>
    <t>Javier Segura Restrepo,Martha Nohemy Arevalo Martinez</t>
  </si>
  <si>
    <t>Alexander Vargas, Eliana Ayala, Carolina Huertas</t>
  </si>
  <si>
    <t>Carolina Huertas Tobón, Alexander Vargas Gonzalez, Eliana Rocío Ayala Escobar</t>
  </si>
  <si>
    <t>Martha Nohemy Arevalo Martinez, Javier Segura Restrepo</t>
  </si>
  <si>
    <t>Carolina Huertas Tobón</t>
  </si>
  <si>
    <t>Danyira Diamary Pachon Ramirez</t>
  </si>
  <si>
    <t>Martha Nohemy Arevalo Martinez,Javier Segura Restrepo</t>
  </si>
  <si>
    <t>Diana Carolina Ramos Pieschacon</t>
  </si>
  <si>
    <t>Carolina Huertas Tobon, Eliana Ayala</t>
  </si>
  <si>
    <t xml:space="preserve">Ingrid Victoria Palacino Pereira, Jenny Marcela Bautista Hernández
</t>
  </si>
  <si>
    <t xml:space="preserve">Leonardo Peña, Hernando Pineda, Cesar Agusto Macias </t>
  </si>
  <si>
    <t>Alexander Vargas</t>
  </si>
  <si>
    <t>Carolina Huertas Tobón, Eliana Rocío Ayala Escobar</t>
  </si>
  <si>
    <t>Alexander Vargas Gonzalez</t>
  </si>
  <si>
    <t xml:space="preserve">Martha Nury Beltrán Misas, Quenia Villamil y Luz Adriana Sandoval </t>
  </si>
  <si>
    <t>Objetivo Estratégico</t>
  </si>
  <si>
    <t>1. Modelo de gestión
Definir e implementar un modelo de supervisión basado en la gestión de riesgos, prospectivo, participativo y efectivo, que redunde en la sostenibilidad y avance de la economía solidaria.</t>
  </si>
  <si>
    <t>2. Gestión por procesos y proyectos
Fortalecer la gestión por procesos, estandarizados e interdependientes, y por proyectos, para una prestación ágil, flexible y segura de servicios, mediante la mejora continua y la apropiación de las TIC.</t>
  </si>
  <si>
    <t>3. Capital humano competente
Fomentar y desarrollar capacidades y competencias para contar con un capital humano, altamente calificado y motivado, que aporte a la transformación institucional y a la materialización de las líneas de acción que consoliden los cambios.</t>
  </si>
  <si>
    <t>4. Gobernanza del dato
Fomentar el uso co-creador de los datos para la producción continua de información y conocimiento, que faciliten la toma de decisiones y el liderazgo sectorial.</t>
  </si>
  <si>
    <t>5. Política pública y regulación
Diseñar e impulsar iniciativas de política pública y generar regulación y doctrina unificadora para apoyar la gestión de la supervisión integral y el desarrollo del sector.</t>
  </si>
  <si>
    <t>6. Posicionamiento institucional
Definir e implementar acciones que permitan visibilizar la gestión de la Supersolidaria, con el fin de incrementar sus recursos de autoridad y legitimidad en el sector, haciendo explícito su aporte al posicionamiento y avance de la economía solidaria.</t>
  </si>
  <si>
    <t xml:space="preserve">7. Transformación digital
Optimizar la gestión y operación a través del uso de las TIC y su continua evolución, para satisfacer las necesidades y expectativas de las organizaciones, sus asociados, las demás entidades del sector y los ciudadanos en general.
 </t>
  </si>
  <si>
    <t>8. Implementación mejores prácticas
Adoptar modelos de gestión dirigidos a implementar prácticas que impacten positivamente el ambiente, las personas, la información y el desarrollo administrativo, aportando al cumplimiento de los requisitos aplicables y otros requisitos que la Entidad suscriba.</t>
  </si>
  <si>
    <t>Mabel Astrid Neira Yepes</t>
  </si>
  <si>
    <t>Alexander Vargas-Carolina Huertas</t>
  </si>
  <si>
    <t>Martha Bury Beltran Misas, Oliverio Antonio Osorio Mazo</t>
  </si>
  <si>
    <t>Traslado de informes a organizaciones solidarias visitadas</t>
  </si>
  <si>
    <t>Evaluación a las repuestas a los informes de visitas de inspección a las organizaciones vigiladas visita</t>
  </si>
  <si>
    <t>Liliana Paola Negrete Narvaez,Gloria Stella Rojas Clavijo</t>
  </si>
  <si>
    <t>GESTIÓN DOCUMENTAL</t>
  </si>
  <si>
    <t>Actos Administrativos Recurridos</t>
  </si>
  <si>
    <t>Instrucciones sobre venta y administración de cartera (Delegatura Asociativa)</t>
  </si>
  <si>
    <t>INSPECCIÓN ASOCIATIVA</t>
  </si>
  <si>
    <t>INSPECCIÓN FINANCIERA</t>
  </si>
  <si>
    <t>Instrucciones sobre venta y administración de cartera (Delegatura Financiera)</t>
  </si>
  <si>
    <t>Notificación de Actos Administrativos</t>
  </si>
  <si>
    <t>Seguimiento a los Informes que presentan las organizaciones solidarias (Delegatura Asociativa)</t>
  </si>
  <si>
    <t>Seguimiento a los Informes que presentan las organizaciones solidarias (Delegatura Financiera)</t>
  </si>
  <si>
    <t>CONTROL ASOCIATIVA</t>
  </si>
  <si>
    <t>Seguimiento a los procesos de liquidación forzosa por parte de la Delegatura  Asociativa</t>
  </si>
  <si>
    <t>Seguimiento a los procesos de liquidación forzosa por parte de la Delegatura  Financiera</t>
  </si>
  <si>
    <t>Seguimiento y Control sobre los actos y contratos realizados por los liquidadores y agentes especiales (Delegatura Asociativa)</t>
  </si>
  <si>
    <t>Seguimiento y Control sobre los actos y contratos realizados por los liquidadores y agentes especiales (Delegatura Financiera)</t>
  </si>
  <si>
    <t>Martha Luz Camargo de la Hoz, Liliana Paola Negrete Narvaez</t>
  </si>
  <si>
    <t>Yudith Peña</t>
  </si>
  <si>
    <t>Cumplimiento objetivo estratégico 1 19/22</t>
  </si>
  <si>
    <t>Cumplimiento Objetivo Estratégico 2 19/22</t>
  </si>
  <si>
    <t xml:space="preserve"> Cumplimiento Objetivo Estratégico 3 19/22</t>
  </si>
  <si>
    <t>Cumplimiento Objetivo Estratégico 4 19/22</t>
  </si>
  <si>
    <t>Cumplimiento Objetivo Estratégico 5 19/22</t>
  </si>
  <si>
    <t>Cumplimiento Objetivo Estratégico 6 19/22</t>
  </si>
  <si>
    <t xml:space="preserve"> Cumplimiento Objetivo Estratégico 7 19/22</t>
  </si>
  <si>
    <t xml:space="preserve"> PLANIFICACIÓN</t>
  </si>
  <si>
    <t>TALENTO HUMANO</t>
  </si>
  <si>
    <t>GESTIÓN JURÍDICA</t>
  </si>
  <si>
    <t xml:space="preserve">GESTIÓN DE INFRAESTRUCTURA </t>
  </si>
  <si>
    <t>GESTIÓN DE COMUNICACIONES</t>
  </si>
  <si>
    <t>Grado de implementación de la herramienta de analítica</t>
  </si>
  <si>
    <t>PLANIFICACIÓN</t>
  </si>
  <si>
    <t>Grado de implementación de la herramienta de seguimiento y evaluación.Nivel de efectividad de los procesos y proyectos en función de los resultados esperados</t>
  </si>
  <si>
    <t>Índice de desempeño del personal de planta, Índice de desempeño del personal contratado</t>
  </si>
  <si>
    <t>Índice de desempeño institucional</t>
  </si>
  <si>
    <t>Nivel de apropiación de la gestión por procesos y proyectos en función de los resultados esperados</t>
  </si>
  <si>
    <t>Porcentaje de activos de información procesados y dispuestos tecnicamente para múltiples fines</t>
  </si>
  <si>
    <t>Nivel de sastisfacción de los grupos de interés y de valor sectoriales e intersectoriales</t>
  </si>
  <si>
    <t>Servicios digitales en etapa de producción</t>
  </si>
  <si>
    <t>Índice de clima laboral, Grado de implementación de las estrategias definidas para la gestión del cambio y del conocimiento</t>
  </si>
  <si>
    <t>Grado de implementación de la política interna.</t>
  </si>
  <si>
    <t>Capacidades de TI implementadas</t>
  </si>
  <si>
    <t>Número de entidades solidarias registradas en el Registro Único</t>
  </si>
  <si>
    <t>Marco regulatorio unificado y definido</t>
  </si>
  <si>
    <t>Grado de uso de mecanismos TI para la toma de decisiones</t>
  </si>
  <si>
    <t>Modelo de supervisión adoptado</t>
  </si>
  <si>
    <t>Nuevo modelo de Supervisión diseñado</t>
  </si>
  <si>
    <t>Organizaciones supervisadas bajo el nuevo modelo</t>
  </si>
  <si>
    <t>Grado de implementación de la Política Interna para la gobernanza del dato y la información. Nivel de acceso, confiabilidad e integridad de los datos e información</t>
  </si>
  <si>
    <t>Número de inciativas de política propuestas por la Supersolidaria al sector.</t>
  </si>
  <si>
    <t>GESTIÓN DE INFRAESTRUCTURA</t>
  </si>
  <si>
    <t>Seleccionar el capital humano según las competencias y habilidades requeridas para el desarrollo de los procesos y proyectos definidos por la entidad</t>
  </si>
  <si>
    <t>Definir e implementar el sistema de evaluación institucional y del capital humano de la entidad, para enfocarlo a resultados</t>
  </si>
  <si>
    <t>Apropiar la gestión por procesos y por proyectos, como modelo de operación ordinario en la entidad</t>
  </si>
  <si>
    <t>Revisar y reestructurar los procesos de gestión del dato y la información, para la producción de conocimiento e información de valor agregado de uso interno y del sector</t>
  </si>
  <si>
    <t xml:space="preserve">Cualificar y gestionar asertivamente los grupos de interés a nivel sectorial e intersectorial, de acuerdo con sus intereses y expectativas </t>
  </si>
  <si>
    <t>Disponer servicios digitales confiables y expeditos, alineados con el marco estratégico y los requerimientos de los usuarios internos y externos</t>
  </si>
  <si>
    <t>Desarrollar o adaptar herramientas de analítica para la generación de alertas tempranas o preventivas</t>
  </si>
  <si>
    <t>Implementar las estrategias definidas para la gestión del cambio, actualizándolas en función de las dinámicas internas y externas que incidan en la entidad</t>
  </si>
  <si>
    <t>Diseñar, formular e implementar una política interna que permita visibilizar y posicionar la gestión de la entidad a nivel sectorial e intersectorial</t>
  </si>
  <si>
    <t>Generar capacidades de TI para facilitar una efectiva gestión de los procesos y proyectos de la entidad</t>
  </si>
  <si>
    <t>Definir y adoptar herramientas de seguimiento y evaluación por resultados, respecto de los procesos y proyectos desarrollados por la entidad</t>
  </si>
  <si>
    <t>Diseñar e implementar un registro único, continuamente actualizado, de las organizaciones objeto de supervisión por parte de la entidad</t>
  </si>
  <si>
    <t>Promover y cogestionar mecanismos a través de los cuales se materialicen iniciativas reguladoras y doctrina unificada para la supervisión y el sector</t>
  </si>
  <si>
    <t>Desarrollar y fortalecer mecanismos que permitan un mejor y óptimo aprovechamiento de la información, para la toma de decisiones</t>
  </si>
  <si>
    <t>Regular el modelo de supervisión diseñado para las organizaciones del sector e implantarlo</t>
  </si>
  <si>
    <t>Diseñar un modelo de supervisión de la economía solidaria Prospectivo, basado en la gestión de riesgos</t>
  </si>
  <si>
    <t>Verificar la gestión de riesgos en las organizaciones del sector, acorde con el modelo de supervisión regulado</t>
  </si>
  <si>
    <t>Diseñar, formular e implementar una política interna que permita visibilizar y posicionar la gestión de la entidad a nivel sectorial e intersectorial|Diseñar, formular e implementar una política interna y un sistema integrado para asegurar la gobernanza del dato y la información, su suficiencia, consistencia e integridad</t>
  </si>
  <si>
    <t>Promover y cogestionar mecanismos que faciliten el diseño y formulación de políticas públicas integrales en favor del sector</t>
  </si>
  <si>
    <t>Martha Nohemy Arevalo Martinez</t>
  </si>
  <si>
    <t>Formula</t>
  </si>
  <si>
    <t>Tipo</t>
  </si>
  <si>
    <t>(No. revisiones efectuadas/No. entidades que remitieron información de Asamblea)*100</t>
  </si>
  <si>
    <t>Eficacia</t>
  </si>
  <si>
    <t>Efectividad</t>
  </si>
  <si>
    <t>Eficiencia</t>
  </si>
  <si>
    <t>Estructura</t>
  </si>
  <si>
    <t>Gestión</t>
  </si>
  <si>
    <t>Proceso</t>
  </si>
  <si>
    <t>Resultado</t>
  </si>
  <si>
    <t>Producto</t>
  </si>
  <si>
    <t>No. de cooperativas que mejoraron la calificación del riesgo por seguimiento de análisis extrasitu/ No. de cooperativas con evaluación Extrasitu</t>
  </si>
  <si>
    <t>(Número de visitas de inspeccion realizadas / Número de visitas de inspección programadas)*100</t>
  </si>
  <si>
    <t>(No. de seguimientos realizados a las tomas de posesión / Total de seguimientos programados de toma de posesión en el periodo a evaluar)*100</t>
  </si>
  <si>
    <t>Puntos evolución riesgo global Organizaciones 1ro y 2do nivel supervisión vigencia actual /Puntos evolución riesgo global Organizaciones 1ro y 2do nivel supervisión vigencia anterior</t>
  </si>
  <si>
    <t>dias hábiles utilizados para tramitar posesiones con el cumplimiento de requistos/No. de posesiones tramitadas con el cumplimiento de requistos</t>
  </si>
  <si>
    <t>1 (dias)</t>
  </si>
  <si>
    <t>30 (dias)</t>
  </si>
  <si>
    <t>((# de quejas recibidas en el año anterior sobre un mismo tema de una cooperativa  - # de quejas recibidas en el año actual sobre un mismo tema de una cooperativa ) / # de quejas recibidas en el año anterior sobre un mismo tema de una cooperativa))</t>
  </si>
  <si>
    <t>10 (Unidades)</t>
  </si>
  <si>
    <t>(No. entidades visitadas/Total visitas programadas)*100</t>
  </si>
  <si>
    <t>dias utilizados para trasladar informes de visita/No. de informes trasladados</t>
  </si>
  <si>
    <t>58 (dias)</t>
  </si>
  <si>
    <t>(No. cierres de quejas efectuados en forma oportuna y eficaz/ No. de quejas que se debían cerrar en el periodo evaluado)*100</t>
  </si>
  <si>
    <t>(No. de ex-situs financieros evaluados a organizaciones solidarias / Total extra situs financieros programados en el periodo)*100</t>
  </si>
  <si>
    <t>(No. de controles de legalidad realizados/Total controles de legalidad solicitados en el periodo evaluado)*100</t>
  </si>
  <si>
    <t>(No. Actos Administrativos Expedidos en el Periodo/ Total de Actos Administrativos para expedir en el periodo)*100%</t>
  </si>
  <si>
    <t>(No. entidades vigiladas con evaluación extrasitu/No. entidades meta del trimestre que reportaron)*100</t>
  </si>
  <si>
    <t>(# de recursos de reposición y de revocatoria directa resueltos sin pasar los 60 días / # de recursos de reposición y de revocatoria directa recibidos)*100</t>
  </si>
  <si>
    <t>(No. de informes evaluados/No. de informes recibidos en el trimestre)*100</t>
  </si>
  <si>
    <t>No. Decisiones sancionatorias caducadas / No. decisiones sancionatorias</t>
  </si>
  <si>
    <t>(No. quejas contra entidades vigiladas resueltas/No. quejas recibidas)*100</t>
  </si>
  <si>
    <t>(No. de Entidades Liquidadas en el Periodo/ Total de Entidades Programadas para Culminar el proceso de Liquidación )*100</t>
  </si>
  <si>
    <t>(No quejas y peticiones atendidas dentro del término / No. total quejas y peticiones radicadas )*100</t>
  </si>
  <si>
    <t>dias de antelación a la fecha de la asamblea en la que se autorizó la presentación de estados financieros/Total autorizaciones para presentación de estados financieros</t>
  </si>
  <si>
    <t>2 (dias)</t>
  </si>
  <si>
    <t>(Número de organizaciones en toma de posesión devueltas / Total organizaciones en toma de posesión para administrar o en toma de posesión general)*100</t>
  </si>
  <si>
    <t>(No. controles de legalidad realizados a organizaciones objeto de supervisión / Total de controles de legalidad programados en el periodo a evaluar)*100</t>
  </si>
  <si>
    <t>(No autorizaciones previas tramitadas en término / No de autorizaciones previas solicitadas)*100</t>
  </si>
  <si>
    <t>(No. de auditorias o seguimientos realizados / No. de auditorias programadas)*100</t>
  </si>
  <si>
    <t>(No. notificaciones realizadas/No. resoluciones recibidas mes anterior)*100</t>
  </si>
  <si>
    <t>(No. de boletines realizados / No. de boletines programados)*100</t>
  </si>
  <si>
    <t>(No de direccionamientos erróneos en el mes/No de radicados recibidos en el mes)*100</t>
  </si>
  <si>
    <t># total Acum. de NC cerradas/ # total Acum. de NC radicadas</t>
  </si>
  <si>
    <t>[(A-B)/A]*100= IEFP  donde A= Presupuesto Asignado/No. Adquisiciones Programadas y B= Presupuesto Ejecutado/No. Adquisiciones Ejecutadas</t>
  </si>
  <si>
    <t>(Recaudo  de contribuciones / causación de Cartera) *100</t>
  </si>
  <si>
    <t>Porcentaje promedio de ejecuciones del Plan de Acción Anual</t>
  </si>
  <si>
    <t>(No. seguimientos realizados a los proyectos de inversión/No. Seguimientos programados a los proyectos de inversión)*100</t>
  </si>
  <si>
    <t>Porcentaje promedio de ejecuciones del PE/Porcentaje promedio de metas del PE</t>
  </si>
  <si>
    <t>( No. Seguimientos realizados al Plan de Desarrollo Administrativo /No. Seguimientos programados)*100</t>
  </si>
  <si>
    <t>(No. procesos auditados/Total procesos programados)*100</t>
  </si>
  <si>
    <t>((Valor porcentual* del número de fallos judiciales condenatorios en firme, Vigencia Actual / Valor porcentual* del número de fallos judiciales condenatorios en firme, Vigencia Anterior) ¿ 1)</t>
  </si>
  <si>
    <t>0 (unidad)</t>
  </si>
  <si>
    <t>(Sanciones impuestas por acciones de tutela / No. Total de acciones de Tutela)*100%</t>
  </si>
  <si>
    <t>(No. de consultas absueltas/No. consultas solicitadas)*100</t>
  </si>
  <si>
    <t>(Promedio de calificación/Puntaje máximo de calificación)*100</t>
  </si>
  <si>
    <t>(Presupuesto inversión comprometido/Presupuesto inversión aprobado)*100</t>
  </si>
  <si>
    <t>(Presupuesto gastos funcionamiento comprometido acumulado/Presupuesto gastos funcionamiento asignado)*100</t>
  </si>
  <si>
    <t>(No. de actividades realizadas para la calificación y posterior venta / No. de procesos de cartera con más de 180 días de vencida) * 100%</t>
  </si>
  <si>
    <t>(No. de solicitudes precontractuales iniciados / No. de  trámites precontractuales recibidas) * 100</t>
  </si>
  <si>
    <t>No. de actividades de la ARP realizadas / No. de actividades de la ARP programadas</t>
  </si>
  <si>
    <t>No. de actividades de estímulos del plan realizadas / No. de actividades de estímulos programadas</t>
  </si>
  <si>
    <t>(30-dias fecha real de entrega de datos de nómina liquidada/30 días-fecha programada de entrega de datos de nómina)*100</t>
  </si>
  <si>
    <t>30 días - fecha real de entrega de datos de aportes liquidados / 30 días - fecha programada de entrega de datos de aportes</t>
  </si>
  <si>
    <t>(Servidores públicos (funcionarios y contratistas) sensibilizados en Temas Ambientales / Total de Servidores publicos) *100%</t>
  </si>
  <si>
    <t>No. de capacitaciones del plan realizadas / No. de capacitaciones programadas x 100</t>
  </si>
  <si>
    <t>(No. de actualizaciones realizadas/No. de actualizaciones de medios electrónicos solicitadas)*100</t>
  </si>
  <si>
    <t>(No de usuarios satisfechos frente a los medios de comunicación evaluados / No de usuarios que respondieron la encuesta de satisfacción frente a los medios de comunicación externos de la Entidad)*100</t>
  </si>
  <si>
    <t>(No. de funcionarios satisfechos frente a los medios de comunicación evaluados/No. de funcionarios  que respondieron la encuesta)*100</t>
  </si>
  <si>
    <t>(No. de actividades de comunicación realizadas/No. actividades de comunicación programadas en Plan de Comunicaciones)*100</t>
  </si>
  <si>
    <t>(No de fallas en el servicio atendidas antes de 15 minutos / No de fallas en el servicio reportadas)*100</t>
  </si>
  <si>
    <t>(No de horas sin servicio de correo electrónico /Total horas servicio mes)*100</t>
  </si>
  <si>
    <t>(No de horas sin servicio de Internet /Total horas servicio mes)*100</t>
  </si>
  <si>
    <t>(No. mantenimientos ejecutados/No. mantenimientos programados)*100</t>
  </si>
  <si>
    <t>(No de Asistencias atendidas antes de 1 hora / No de Asistencias solicitadas)*100</t>
  </si>
  <si>
    <t>(No de horas sin servicio de impresión /Total horas servicio mes)*100</t>
  </si>
  <si>
    <t>((Consumo anterior de agua ¿ Consumo actual de agua) / Consumo anterior de agua) * 100%</t>
  </si>
  <si>
    <t>(Actividades ejecutadas AGUA / Actividades programadas AGUA) *100%</t>
  </si>
  <si>
    <t>(Actividades ejecutadas ENERGIA / Actividades programadas ENERGIA) *100%</t>
  </si>
  <si>
    <t>(Actividades ejecutadas RESPEL / Actividades programadas RESPEL) *100%</t>
  </si>
  <si>
    <t>(No. de Medidores de consumo de agua instalados en los pisos 11, 15 y 16 / Tres medidores requeridos en los pisos 11, 15 y 16) * 100</t>
  </si>
  <si>
    <t>(No. de actas de disposición final recibidas del gestor externo por tipo de residuo peligroso/ Tipo de residuos peligrosos entregados al gestor externo para disposición final) * 100%</t>
  </si>
  <si>
    <t>((Consumo anterior de energía ¿ Consumo actual de energía) / Consumo anterior de energía) * 100%</t>
  </si>
  <si>
    <t>(Cantidad de RESPEL gestionados / Cantidad de RESPEL generados) *100%</t>
  </si>
  <si>
    <t>(Inspección preventiva de redes eléctricas realizada / Inspección preventiva de redes eléctricas programadas) * 100%</t>
  </si>
  <si>
    <t>No. meses con medición de número de impresiones / No. de meses programados a medir las impresiones</t>
  </si>
  <si>
    <t>Temas ambientales socializados a organizaciones vigiladas y visitantes / Temas ambientales Programados a socializar a organizaciones vigiladas y visitantes</t>
  </si>
  <si>
    <t>Simulacros de derrame de aceite ejecutados / Simulacros programados</t>
  </si>
  <si>
    <t>Número de informes remitidos a las organizaciones solidarias en el trimestre / Número de visitas realizadas en el mismo período) *100</t>
  </si>
  <si>
    <t>(Número de respuestas a informes recibidas de las organizaciones solidarias en el periodo / Número de respuestas evaluadas en el mismo período) *100%</t>
  </si>
  <si>
    <t>(#Número de Actos Administrativos recurridos por indebida notificación 2020 - 2021/ #Número total de Actos Administrativos notificados 2020 - 2021)  *100</t>
  </si>
  <si>
    <t>(# Número de ordenes impartidas a las Organizaciones vigiladas por el incumplimiento a las instrucciones impartidas por venta de cartera 2020-2021/ # Número de reportes de ventas de cartera recibidos 2020-2021)*100</t>
  </si>
  <si>
    <t>(#número de  Notificaciones realizadas en  el periodo/ # número total de Notificaciones solicitadas en el periodos) *100</t>
  </si>
  <si>
    <t>(# número de informes realizados sobre venta y administración de cartera/ # número de informes planeados por la Superintendencia de la Economia Solidaria sobre venta y administración de cartera) *100</t>
  </si>
  <si>
    <t>(#número de informes del liquidador y de los agentes especiales  revisados/ # número total de revisiones programadas a los informes del liquidador y los agentes especiales)*100</t>
  </si>
  <si>
    <t>(# Número de actos o contratos identificados por la Entidad realizados de manera incorrecta por los agentes especiales y liquidadores 2020 -2021 / # Número total de Informes solicitados y reportados por los Agentes Especiales y Liquidadores 2020 - 2021) *100</t>
  </si>
  <si>
    <t>Anual
 (Marzo)</t>
  </si>
  <si>
    <t>Anual 
(junio)</t>
  </si>
  <si>
    <t>Anual
(Marzo)</t>
  </si>
  <si>
    <t>Anual
(marzo)</t>
  </si>
  <si>
    <t>Trimestral
(jun-sep-dic)</t>
  </si>
  <si>
    <t>Anual
(junio)</t>
  </si>
  <si>
    <t>SEGUIMIENTO A LOS INDICADORES DE GESTIÓN DE LA SUPERSOLIDARIA</t>
  </si>
  <si>
    <t>EFICACIA TOTAL</t>
  </si>
  <si>
    <t>Gestión de Comunicaciones</t>
  </si>
  <si>
    <t>Gestión de interacción ciudadana Financiera</t>
  </si>
  <si>
    <t>Gestión de interacción ciudadana Asociativa</t>
  </si>
  <si>
    <t>Recursos Financieros</t>
  </si>
  <si>
    <t>Gestión de la Infraestructra</t>
  </si>
  <si>
    <t>Estrategicos</t>
  </si>
  <si>
    <t>Misionales</t>
  </si>
  <si>
    <t>Apoyo</t>
  </si>
  <si>
    <t>Tipo de Proceso</t>
  </si>
  <si>
    <t>Resultado Proceso</t>
  </si>
  <si>
    <t># Indicadores</t>
  </si>
  <si>
    <t>Eficacia Total</t>
  </si>
  <si>
    <t xml:space="preserve">Ilegalidad del acto administrativo que impone sanciones derivadas de la faculta de inspección , vigilancia y control </t>
  </si>
  <si>
    <t xml:space="preserve"> Omisión en las funciones de inspección, vigilancia y control </t>
  </si>
  <si>
    <t>[(#ddas año actual - #ddas año anterior) / #ddas año anterior]*100%</t>
  </si>
  <si>
    <t>Claudia Infante</t>
  </si>
  <si>
    <t xml:space="preserve">DESEMPEÑO PROCESOS </t>
  </si>
  <si>
    <t>Frecuencia:</t>
  </si>
  <si>
    <t>No reporta</t>
  </si>
  <si>
    <t>Observaciones</t>
  </si>
  <si>
    <t>No cumple con la meta</t>
  </si>
  <si>
    <t>X</t>
  </si>
  <si>
    <t>Fecha de seguimiento:</t>
  </si>
  <si>
    <t xml:space="preserve">Fecha de corte: </t>
  </si>
  <si>
    <t>Generar Autocontrol</t>
  </si>
  <si>
    <t>Gernerar Acción preventiva</t>
  </si>
  <si>
    <t>Numero</t>
  </si>
  <si>
    <t>Fila</t>
  </si>
  <si>
    <t>Inactivo</t>
  </si>
  <si>
    <t>(Requisitos legales con un cumplimiento ≥80% / Requisitos legales identificados)*100</t>
  </si>
  <si>
    <t>FECHA:</t>
  </si>
  <si>
    <t>Falta reportar el mes de julio</t>
  </si>
  <si>
    <t>RESUMEN SEGUIMIENTO REPORTE INDICADORES DE GESTIÓN</t>
  </si>
  <si>
    <t xml:space="preserve">Leonardo Peña, , Cesar Agusto Macias </t>
  </si>
  <si>
    <t xml:space="preserve">Leonardo Peña,  Agusto Macias </t>
  </si>
  <si>
    <t xml:space="preserve">Leonardo Peña, Cesar Agusto Macias </t>
  </si>
  <si>
    <t>Falta reportar el mes de agosto</t>
  </si>
  <si>
    <t>Falta reportar segundo cuatrimestre (mayo-agosto)</t>
  </si>
  <si>
    <t>Meta: 100% 
tolerancia inferior 92%</t>
  </si>
  <si>
    <t>Meta: 100% 
tolerancia inferior 90%</t>
  </si>
  <si>
    <t>Meta: 100% 
tolerancia inferior 2%</t>
  </si>
  <si>
    <t>Mensual, Bimensual y Cuatrimestral</t>
  </si>
  <si>
    <t>Dependencia</t>
  </si>
  <si>
    <t>Despacho</t>
  </si>
  <si>
    <t>Oficina Asesora Juridica</t>
  </si>
  <si>
    <t>Oficina de Control Interno</t>
  </si>
  <si>
    <t>Oficina de Planeación y Sistemas</t>
  </si>
  <si>
    <t>Secretaria General</t>
  </si>
  <si>
    <t>Delegatura para la supervisión de la actividad financiera en el coperativismo</t>
  </si>
  <si>
    <t>Delegatura para la supervisión del ahorro y la forma asociativa soldaria.</t>
  </si>
  <si>
    <t>Indicadores</t>
  </si>
  <si>
    <t>Total</t>
  </si>
  <si>
    <t>Carolina Huertas Tobón, Monica Franco</t>
  </si>
  <si>
    <t>Visita In - Situ, Promedio Días Informes de Visita, indicadores de la politica de prevencion del daño antijuridico (4).</t>
  </si>
  <si>
    <t>Cobertura Visitas de Inspeccion, Traslado de informes a organizaciones solidarias visitadas.</t>
  </si>
  <si>
    <t>Evaluación a las repuestas a los informes de visitas de inspección a las organizaciones vigiladas visita.</t>
  </si>
  <si>
    <t>Cesión de Multas y Contribuciones Través de Contrato CISA S.A., Actos Administrativos Recurridos</t>
  </si>
  <si>
    <t>DESEMPEÑO POR AREA</t>
  </si>
  <si>
    <t>Indicadores no reportados</t>
  </si>
  <si>
    <t>Indicadores que no cumplen con la meta</t>
  </si>
  <si>
    <r>
      <t xml:space="preserve">Resultado indicador plan de acción anual 2020:a corte 30 de junio: 43%/ Mejoramiento Continuo: Indicadores Consumo de agua: No reporta; Indicador Cumplimiento legal ambiental: no reporta. </t>
    </r>
    <r>
      <rPr>
        <b/>
        <sz val="11"/>
        <color theme="1"/>
        <rFont val="Calibri"/>
        <family val="2"/>
        <scheme val="minor"/>
      </rPr>
      <t>INDICADORES INACTIVADOS POR PANDEMIA:</t>
    </r>
    <r>
      <rPr>
        <sz val="11"/>
        <color theme="1"/>
        <rFont val="Calibri"/>
        <family val="2"/>
        <scheme val="minor"/>
      </rPr>
      <t xml:space="preserve"> Mantenimientos, Consumo de papel utilizado en impresoras de la Entidad, Interrupción de Servicio de Impresión.</t>
    </r>
  </si>
  <si>
    <t>Consultas Atendidas</t>
  </si>
  <si>
    <t>Mensual, trimestral</t>
  </si>
  <si>
    <t>No cumple con la meta en el primer, segundo y tercer trimestre del año en curso.</t>
  </si>
  <si>
    <t>No cumple con la meta en el segundo y tercer trimestre del año en curso</t>
  </si>
  <si>
    <t>No cumple con la meta en mes de septiembre</t>
  </si>
  <si>
    <t>Cobertura autorizaciones previas</t>
  </si>
  <si>
    <t>No cumple con la meta en el tercer trimestre del año en curso</t>
  </si>
  <si>
    <t>El resultado se encuentra entre el limite inferior y la meta.</t>
  </si>
  <si>
    <t>No reporta mediciones para el tercer trimestre del año en curso</t>
  </si>
  <si>
    <t>No reporta mediciones para el segundo y tercer trimestre del año en curso</t>
  </si>
  <si>
    <t>No reporta mediciones para el primer, segundo y  tercer trimestre del año en curso</t>
  </si>
  <si>
    <t>el resultado de julio, agosto y septiembre se encuentra entre el limite inferior y la meta.</t>
  </si>
  <si>
    <t>el resultado de febrero, marzo, julio, agosto y septiembre se encuentra entre el limite inferior y la meta.</t>
  </si>
  <si>
    <t>No se evidencia la medición de los siguientes meses: marzo, abril, mayo, junio, julio, agosto y septiembre.</t>
  </si>
  <si>
    <t>No reporta mediciones para el mes de septiembre.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</si>
</sst>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0.0000"/>
    <numFmt numFmtId="165" formatCode="0.0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4"/>
      <color theme="1" tint="0.249977111117893"/>
      <name val="Arial"/>
      <family val="2"/>
    </font>
    <font>
      <b/>
      <sz val="14"/>
      <color theme="1" tint="0.249977111117893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20"/>
      <color theme="1"/>
      <name val="Arial"/>
      <family val="2"/>
    </font>
    <font>
      <sz val="14"/>
      <color theme="0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000066"/>
        <bgColor indexed="64"/>
      </patternFill>
    </fill>
    <fill>
      <patternFill patternType="solid">
        <fgColor rgb="FFFF818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757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medium">
        <color theme="0" tint="-0.34998626667073579"/>
      </bottom>
      <diagonal/>
    </border>
    <border>
      <left style="medium">
        <color theme="0"/>
      </left>
      <right/>
      <top style="medium">
        <color theme="0"/>
      </top>
      <bottom style="medium">
        <color theme="0" tint="-0.34998626667073579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 tint="-0.34998626667073579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6"/>
      </top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76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9" fontId="11" fillId="2" borderId="1" xfId="1" applyFont="1" applyFill="1" applyBorder="1" applyAlignment="1">
      <alignment horizontal="center" vertical="center" wrapText="1"/>
    </xf>
    <xf numFmtId="9" fontId="3" fillId="4" borderId="1" xfId="1" applyFont="1" applyFill="1" applyBorder="1" applyAlignment="1">
      <alignment horizontal="center" vertical="center" wrapText="1"/>
    </xf>
    <xf numFmtId="9" fontId="4" fillId="0" borderId="0" xfId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NumberFormat="1" applyFill="1" applyAlignment="1" applyProtection="1"/>
    <xf numFmtId="0" fontId="2" fillId="2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9" fontId="6" fillId="0" borderId="4" xfId="1" applyFont="1" applyFill="1" applyBorder="1" applyAlignment="1">
      <alignment horizontal="center" vertical="center"/>
    </xf>
    <xf numFmtId="0" fontId="6" fillId="0" borderId="4" xfId="1" applyNumberFormat="1" applyFont="1" applyFill="1" applyBorder="1" applyAlignment="1">
      <alignment horizontal="center" vertical="center"/>
    </xf>
    <xf numFmtId="9" fontId="6" fillId="0" borderId="4" xfId="0" applyNumberFormat="1" applyFont="1" applyFill="1" applyBorder="1" applyAlignment="1">
      <alignment horizontal="center" vertical="center"/>
    </xf>
    <xf numFmtId="164" fontId="6" fillId="0" borderId="4" xfId="2" applyNumberFormat="1" applyFont="1" applyFill="1" applyBorder="1" applyAlignment="1">
      <alignment horizontal="center" vertical="center"/>
    </xf>
    <xf numFmtId="10" fontId="6" fillId="0" borderId="4" xfId="1" applyNumberFormat="1" applyFont="1" applyFill="1" applyBorder="1" applyAlignment="1">
      <alignment horizontal="center" vertical="center"/>
    </xf>
    <xf numFmtId="9" fontId="6" fillId="3" borderId="4" xfId="1" applyFont="1" applyFill="1" applyBorder="1" applyAlignment="1">
      <alignment horizontal="center" vertical="center"/>
    </xf>
    <xf numFmtId="9" fontId="6" fillId="0" borderId="4" xfId="1" applyNumberFormat="1" applyFont="1" applyFill="1" applyBorder="1" applyAlignment="1">
      <alignment horizontal="center" vertical="center"/>
    </xf>
    <xf numFmtId="10" fontId="6" fillId="0" borderId="4" xfId="0" applyNumberFormat="1" applyFont="1" applyFill="1" applyBorder="1" applyAlignment="1">
      <alignment horizontal="center" vertical="center"/>
    </xf>
    <xf numFmtId="9" fontId="6" fillId="0" borderId="4" xfId="1" applyFont="1" applyFill="1" applyBorder="1" applyAlignment="1">
      <alignment horizontal="center" vertical="center" wrapText="1"/>
    </xf>
    <xf numFmtId="10" fontId="6" fillId="0" borderId="4" xfId="1" applyNumberFormat="1" applyFont="1" applyFill="1" applyBorder="1" applyAlignment="1">
      <alignment horizontal="center" vertical="center" wrapText="1"/>
    </xf>
    <xf numFmtId="165" fontId="6" fillId="0" borderId="4" xfId="1" applyNumberFormat="1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9" fontId="7" fillId="0" borderId="4" xfId="0" applyNumberFormat="1" applyFont="1" applyFill="1" applyBorder="1" applyAlignment="1">
      <alignment horizontal="center" vertical="center" wrapText="1"/>
    </xf>
    <xf numFmtId="9" fontId="9" fillId="0" borderId="4" xfId="0" applyNumberFormat="1" applyFont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9" fontId="7" fillId="9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9" fontId="6" fillId="0" borderId="4" xfId="1" applyNumberFormat="1" applyFont="1" applyFill="1" applyBorder="1" applyAlignment="1">
      <alignment horizontal="center" vertical="center" wrapText="1"/>
    </xf>
    <xf numFmtId="9" fontId="14" fillId="0" borderId="9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9" fontId="3" fillId="4" borderId="1" xfId="1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0" fontId="12" fillId="0" borderId="19" xfId="0" applyFont="1" applyBorder="1" applyAlignment="1">
      <alignment vertical="center" wrapText="1"/>
    </xf>
    <xf numFmtId="0" fontId="12" fillId="0" borderId="20" xfId="0" applyFont="1" applyBorder="1" applyAlignment="1">
      <alignment vertical="center" wrapText="1"/>
    </xf>
    <xf numFmtId="9" fontId="7" fillId="0" borderId="4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4" fillId="3" borderId="21" xfId="0" applyFont="1" applyFill="1" applyBorder="1" applyAlignment="1">
      <alignment horizontal="center" vertical="center"/>
    </xf>
    <xf numFmtId="0" fontId="17" fillId="0" borderId="21" xfId="0" applyFont="1" applyBorder="1" applyAlignment="1">
      <alignment vertical="center" wrapText="1"/>
    </xf>
    <xf numFmtId="0" fontId="17" fillId="0" borderId="21" xfId="0" applyFont="1" applyBorder="1" applyAlignment="1">
      <alignment horizontal="center" vertical="center"/>
    </xf>
    <xf numFmtId="0" fontId="17" fillId="0" borderId="21" xfId="0" applyFont="1" applyBorder="1" applyAlignment="1">
      <alignment horizontal="left" vertical="center" wrapText="1"/>
    </xf>
    <xf numFmtId="9" fontId="17" fillId="5" borderId="21" xfId="0" applyNumberFormat="1" applyFont="1" applyFill="1" applyBorder="1" applyAlignment="1">
      <alignment horizontal="center" vertical="center"/>
    </xf>
    <xf numFmtId="10" fontId="17" fillId="8" borderId="21" xfId="0" applyNumberFormat="1" applyFont="1" applyFill="1" applyBorder="1" applyAlignment="1">
      <alignment horizontal="center" vertical="center"/>
    </xf>
    <xf numFmtId="9" fontId="17" fillId="8" borderId="21" xfId="1" applyFont="1" applyFill="1" applyBorder="1" applyAlignment="1">
      <alignment horizontal="center" vertical="center"/>
    </xf>
    <xf numFmtId="9" fontId="17" fillId="8" borderId="21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right" vertical="center" wrapText="1"/>
    </xf>
    <xf numFmtId="9" fontId="17" fillId="0" borderId="21" xfId="1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9" fontId="17" fillId="0" borderId="21" xfId="0" applyNumberFormat="1" applyFont="1" applyFill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4" fillId="5" borderId="21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21" xfId="0" applyFont="1" applyBorder="1"/>
    <xf numFmtId="0" fontId="13" fillId="15" borderId="21" xfId="0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1" xfId="0" applyFont="1" applyBorder="1" applyAlignment="1">
      <alignment horizontal="left" vertical="center"/>
    </xf>
    <xf numFmtId="0" fontId="12" fillId="0" borderId="24" xfId="0" applyFont="1" applyBorder="1" applyAlignment="1">
      <alignment vertical="center" wrapText="1"/>
    </xf>
    <xf numFmtId="0" fontId="12" fillId="0" borderId="25" xfId="0" applyFont="1" applyBorder="1" applyAlignment="1">
      <alignment vertical="center" wrapText="1"/>
    </xf>
    <xf numFmtId="0" fontId="12" fillId="0" borderId="18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13" fillId="16" borderId="21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 applyProtection="1">
      <alignment vertical="center" wrapText="1"/>
    </xf>
    <xf numFmtId="0" fontId="12" fillId="0" borderId="21" xfId="0" applyFont="1" applyFill="1" applyBorder="1" applyAlignment="1">
      <alignment horizontal="center" vertical="center" wrapText="1"/>
    </xf>
    <xf numFmtId="9" fontId="12" fillId="0" borderId="21" xfId="0" applyNumberFormat="1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2" fillId="0" borderId="0" xfId="0" applyFont="1" applyAlignment="1"/>
    <xf numFmtId="0" fontId="12" fillId="0" borderId="21" xfId="0" applyFont="1" applyBorder="1" applyAlignment="1"/>
    <xf numFmtId="0" fontId="12" fillId="0" borderId="32" xfId="0" applyFont="1" applyBorder="1" applyAlignment="1">
      <alignment vertical="center" wrapText="1"/>
    </xf>
    <xf numFmtId="0" fontId="3" fillId="17" borderId="4" xfId="0" applyFont="1" applyFill="1" applyBorder="1" applyAlignment="1">
      <alignment horizontal="center" vertical="center" wrapText="1"/>
    </xf>
    <xf numFmtId="0" fontId="6" fillId="17" borderId="4" xfId="0" applyFont="1" applyFill="1" applyBorder="1" applyAlignment="1">
      <alignment horizontal="center" vertical="center" wrapText="1"/>
    </xf>
    <xf numFmtId="0" fontId="7" fillId="17" borderId="4" xfId="0" applyFont="1" applyFill="1" applyBorder="1" applyAlignment="1">
      <alignment horizontal="center" vertical="center" wrapText="1"/>
    </xf>
    <xf numFmtId="9" fontId="7" fillId="17" borderId="4" xfId="0" applyNumberFormat="1" applyFont="1" applyFill="1" applyBorder="1" applyAlignment="1">
      <alignment horizontal="center" vertical="center" wrapText="1"/>
    </xf>
    <xf numFmtId="9" fontId="18" fillId="18" borderId="21" xfId="0" applyNumberFormat="1" applyFont="1" applyFill="1" applyBorder="1" applyAlignment="1">
      <alignment horizontal="center" vertical="center"/>
    </xf>
    <xf numFmtId="0" fontId="18" fillId="18" borderId="2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7" borderId="21" xfId="0" applyFont="1" applyFill="1" applyBorder="1" applyAlignment="1">
      <alignment horizontal="center" vertical="center"/>
    </xf>
    <xf numFmtId="9" fontId="18" fillId="19" borderId="21" xfId="0" applyNumberFormat="1" applyFont="1" applyFill="1" applyBorder="1" applyAlignment="1">
      <alignment horizontal="center" vertical="center"/>
    </xf>
    <xf numFmtId="1" fontId="6" fillId="0" borderId="4" xfId="1" applyNumberFormat="1" applyFont="1" applyFill="1" applyBorder="1" applyAlignment="1">
      <alignment horizontal="center" vertical="center"/>
    </xf>
    <xf numFmtId="0" fontId="0" fillId="0" borderId="37" xfId="0" applyBorder="1" applyAlignment="1">
      <alignment vertical="center"/>
    </xf>
    <xf numFmtId="0" fontId="0" fillId="0" borderId="37" xfId="0" applyBorder="1" applyAlignment="1">
      <alignment vertical="center" wrapText="1"/>
    </xf>
    <xf numFmtId="0" fontId="20" fillId="20" borderId="37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0" xfId="0" applyBorder="1" applyAlignment="1"/>
    <xf numFmtId="9" fontId="19" fillId="0" borderId="37" xfId="0" applyNumberFormat="1" applyFont="1" applyBorder="1" applyAlignment="1">
      <alignment horizontal="center" vertical="center"/>
    </xf>
    <xf numFmtId="0" fontId="20" fillId="21" borderId="37" xfId="0" applyFont="1" applyFill="1" applyBorder="1" applyAlignment="1">
      <alignment horizontal="center" vertical="center"/>
    </xf>
    <xf numFmtId="0" fontId="0" fillId="7" borderId="37" xfId="0" applyFill="1" applyBorder="1" applyAlignment="1">
      <alignment vertical="center"/>
    </xf>
    <xf numFmtId="0" fontId="0" fillId="7" borderId="37" xfId="0" applyFill="1" applyBorder="1" applyAlignment="1">
      <alignment vertical="center" wrapText="1"/>
    </xf>
    <xf numFmtId="0" fontId="0" fillId="0" borderId="41" xfId="0" applyBorder="1" applyAlignment="1"/>
    <xf numFmtId="0" fontId="0" fillId="0" borderId="42" xfId="0" applyBorder="1" applyAlignment="1"/>
    <xf numFmtId="0" fontId="0" fillId="0" borderId="38" xfId="0" applyBorder="1" applyAlignment="1"/>
    <xf numFmtId="0" fontId="0" fillId="0" borderId="0" xfId="0" applyBorder="1"/>
    <xf numFmtId="0" fontId="19" fillId="0" borderId="43" xfId="0" applyFont="1" applyBorder="1" applyAlignment="1">
      <alignment horizontal="center" vertical="center"/>
    </xf>
    <xf numFmtId="9" fontId="21" fillId="0" borderId="43" xfId="0" applyNumberFormat="1" applyFont="1" applyBorder="1" applyAlignment="1">
      <alignment horizontal="center" vertical="center"/>
    </xf>
    <xf numFmtId="0" fontId="20" fillId="21" borderId="37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vertical="center" wrapText="1"/>
    </xf>
    <xf numFmtId="0" fontId="18" fillId="0" borderId="21" xfId="0" applyFont="1" applyFill="1" applyBorder="1" applyAlignment="1">
      <alignment horizontal="center" vertical="center"/>
    </xf>
    <xf numFmtId="9" fontId="18" fillId="0" borderId="21" xfId="0" applyNumberFormat="1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left" vertical="center" wrapText="1"/>
    </xf>
    <xf numFmtId="9" fontId="6" fillId="8" borderId="4" xfId="0" applyNumberFormat="1" applyFont="1" applyFill="1" applyBorder="1" applyAlignment="1">
      <alignment horizontal="center" vertical="center"/>
    </xf>
    <xf numFmtId="10" fontId="17" fillId="0" borderId="21" xfId="0" applyNumberFormat="1" applyFont="1" applyFill="1" applyBorder="1" applyAlignment="1">
      <alignment horizontal="center" vertical="center"/>
    </xf>
    <xf numFmtId="9" fontId="17" fillId="18" borderId="21" xfId="0" applyNumberFormat="1" applyFont="1" applyFill="1" applyBorder="1" applyAlignment="1">
      <alignment horizontal="center" vertical="center"/>
    </xf>
    <xf numFmtId="10" fontId="17" fillId="18" borderId="21" xfId="0" applyNumberFormat="1" applyFont="1" applyFill="1" applyBorder="1" applyAlignment="1">
      <alignment horizontal="center" vertical="center"/>
    </xf>
    <xf numFmtId="10" fontId="17" fillId="22" borderId="2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4" fillId="10" borderId="0" xfId="0" applyFont="1" applyFill="1" applyAlignment="1">
      <alignment horizontal="center" vertical="center" wrapText="1"/>
    </xf>
    <xf numFmtId="9" fontId="4" fillId="10" borderId="7" xfId="1" applyFont="1" applyFill="1" applyBorder="1" applyAlignment="1">
      <alignment horizontal="center" vertical="center" wrapText="1"/>
    </xf>
    <xf numFmtId="9" fontId="4" fillId="10" borderId="0" xfId="1" applyFont="1" applyFill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19" fillId="0" borderId="39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3" fillId="16" borderId="21" xfId="0" applyFont="1" applyFill="1" applyBorder="1" applyAlignment="1">
      <alignment horizontal="center" vertical="center" wrapText="1"/>
    </xf>
    <xf numFmtId="0" fontId="14" fillId="12" borderId="21" xfId="0" applyFont="1" applyFill="1" applyBorder="1" applyAlignment="1">
      <alignment horizontal="center" vertical="center" wrapText="1"/>
    </xf>
    <xf numFmtId="0" fontId="14" fillId="6" borderId="21" xfId="0" applyFont="1" applyFill="1" applyBorder="1" applyAlignment="1">
      <alignment horizontal="center" vertical="center" wrapText="1"/>
    </xf>
    <xf numFmtId="0" fontId="14" fillId="11" borderId="21" xfId="0" applyFont="1" applyFill="1" applyBorder="1" applyAlignment="1">
      <alignment horizontal="center" vertical="center" wrapText="1"/>
    </xf>
    <xf numFmtId="14" fontId="12" fillId="0" borderId="21" xfId="0" applyNumberFormat="1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14" borderId="21" xfId="0" applyFont="1" applyFill="1" applyBorder="1" applyAlignment="1">
      <alignment horizontal="center" vertical="center" wrapText="1"/>
    </xf>
    <xf numFmtId="0" fontId="14" fillId="14" borderId="21" xfId="0" applyFont="1" applyFill="1" applyBorder="1" applyAlignment="1">
      <alignment horizontal="center" vertical="center"/>
    </xf>
    <xf numFmtId="0" fontId="16" fillId="13" borderId="33" xfId="0" applyFont="1" applyFill="1" applyBorder="1" applyAlignment="1">
      <alignment horizontal="center" vertical="center"/>
    </xf>
    <xf numFmtId="0" fontId="16" fillId="13" borderId="0" xfId="0" applyFont="1" applyFill="1" applyBorder="1" applyAlignment="1">
      <alignment horizontal="center" vertical="center"/>
    </xf>
    <xf numFmtId="0" fontId="13" fillId="0" borderId="3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4" fontId="12" fillId="0" borderId="0" xfId="0" applyNumberFormat="1" applyFont="1" applyFill="1" applyBorder="1" applyAlignment="1">
      <alignment horizontal="center" vertical="center" wrapText="1"/>
    </xf>
    <xf numFmtId="14" fontId="12" fillId="0" borderId="35" xfId="0" applyNumberFormat="1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/>
    </xf>
  </cellXfs>
  <cellStyles count="3">
    <cellStyle name="Millares [0]" xfId="2" builtinId="6"/>
    <cellStyle name="Normal" xfId="0" builtinId="0"/>
    <cellStyle name="Porcentaje" xfId="1" builtinId="5"/>
  </cellStyles>
  <dxfs count="162"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39994506668294322"/>
        </patternFill>
      </fill>
    </dxf>
    <dxf>
      <fill>
        <patternFill>
          <bgColor rgb="FFFF7578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7578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8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8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theme="7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ont>
        <b val="0"/>
        <i val="0"/>
      </font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</dxfs>
  <tableStyles count="0" defaultTableStyle="TableStyleMedium2" defaultPivotStyle="PivotStyleLight16"/>
  <colors>
    <mruColors>
      <color rgb="FFFF0000"/>
      <color rgb="FFFF7578"/>
      <color rgb="FFFF7575"/>
      <color rgb="FFFF8181"/>
      <color rgb="FFFF8B8B"/>
      <color rgb="FF000066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'Desempeño por dependencia'!$C$2</c:f>
              <c:strCache>
                <c:ptCount val="1"/>
                <c:pt idx="0">
                  <c:v>Eficacia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'Desempeño por dependencia'!$A$3:$A$9</c:f>
              <c:strCache>
                <c:ptCount val="7"/>
                <c:pt idx="0">
                  <c:v>Despacho</c:v>
                </c:pt>
                <c:pt idx="1">
                  <c:v>Oficina Asesora Juridica</c:v>
                </c:pt>
                <c:pt idx="2">
                  <c:v>Oficina de Control Interno</c:v>
                </c:pt>
                <c:pt idx="3">
                  <c:v>Oficina de Planeación y Sistemas</c:v>
                </c:pt>
                <c:pt idx="4">
                  <c:v>Secretaria General</c:v>
                </c:pt>
                <c:pt idx="5">
                  <c:v>Delegatura para la supervisión de la actividad financiera en el coperativismo</c:v>
                </c:pt>
                <c:pt idx="6">
                  <c:v>Delegatura para la supervisión del ahorro y la forma asociativa soldaria.</c:v>
                </c:pt>
              </c:strCache>
            </c:strRef>
          </c:cat>
          <c:val>
            <c:numRef>
              <c:f>'Desempeño por dependencia'!$C$3:$C$9</c:f>
              <c:numCache>
                <c:formatCode>0%</c:formatCode>
                <c:ptCount val="7"/>
                <c:pt idx="0">
                  <c:v>0.86731578947368426</c:v>
                </c:pt>
                <c:pt idx="1">
                  <c:v>1</c:v>
                </c:pt>
                <c:pt idx="2">
                  <c:v>1</c:v>
                </c:pt>
                <c:pt idx="3">
                  <c:v>0.85083571428571436</c:v>
                </c:pt>
                <c:pt idx="4">
                  <c:v>0.66925444444444449</c:v>
                </c:pt>
                <c:pt idx="5">
                  <c:v>0.57310212064884436</c:v>
                </c:pt>
                <c:pt idx="6">
                  <c:v>0.77107780116959068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09751456"/>
        <c:axId val="309747928"/>
      </c:barChart>
      <c:catAx>
        <c:axId val="309751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09747928"/>
        <c:crosses val="autoZero"/>
        <c:auto val="1"/>
        <c:lblAlgn val="ctr"/>
        <c:lblOffset val="100"/>
        <c:noMultiLvlLbl val="0"/>
      </c:catAx>
      <c:valAx>
        <c:axId val="309747928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30975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971550</xdr:colOff>
      <xdr:row>0</xdr:row>
      <xdr:rowOff>0</xdr:rowOff>
    </xdr:from>
    <xdr:to>
      <xdr:col>3</xdr:col>
      <xdr:colOff>1581150</xdr:colOff>
      <xdr:row>1</xdr:row>
      <xdr:rowOff>66132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0" y="0"/>
          <a:ext cx="3409950" cy="15329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14</xdr:row>
      <xdr:rowOff>4762</xdr:rowOff>
    </xdr:from>
    <xdr:to>
      <xdr:col>3</xdr:col>
      <xdr:colOff>57150</xdr:colOff>
      <xdr:row>28</xdr:row>
      <xdr:rowOff>80962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C126"/>
  <sheetViews>
    <sheetView tabSelected="1" view="pageBreakPreview" topLeftCell="A9" zoomScale="50" zoomScaleNormal="30" zoomScaleSheetLayoutView="50" workbookViewId="0">
      <pane xSplit="5" ySplit="2" topLeftCell="F11" activePane="bottomRight" state="frozen"/>
      <selection activeCell="A9" sqref="A9"/>
      <selection pane="topRight" activeCell="F9" sqref="F9"/>
      <selection pane="bottomLeft" activeCell="A11" sqref="A11"/>
      <selection pane="bottomRight" activeCell="AC131" sqref="AC131"/>
    </sheetView>
  </sheetViews>
  <sheetFormatPr baseColWidth="10" defaultColWidth="19.42578125" defaultRowHeight="20.25" x14ac:dyDescent="0.25"/>
  <cols>
    <col min="1" max="1" width="7.28515625" style="2" customWidth="1"/>
    <col min="2" max="2" width="19.42578125" style="2"/>
    <col min="3" max="3" width="41.85546875" style="13" customWidth="1"/>
    <col min="4" max="4" width="28.28515625" style="19" customWidth="1"/>
    <col min="5" max="5" width="39.140625" style="2" customWidth="1"/>
    <col min="6" max="6" width="37" style="19" customWidth="1"/>
    <col min="7" max="7" width="39.140625" style="2" customWidth="1"/>
    <col min="8" max="8" width="19.42578125" style="19" customWidth="1"/>
    <col min="9" max="9" width="21.5703125" style="19" customWidth="1"/>
    <col min="10" max="10" width="22.42578125" style="2" customWidth="1"/>
    <col min="11" max="11" width="18.28515625" style="2" customWidth="1"/>
    <col min="12" max="12" width="20.28515625" style="2" customWidth="1"/>
    <col min="13" max="13" width="2.85546875" style="12" customWidth="1"/>
    <col min="14" max="14" width="15.7109375" style="2" customWidth="1"/>
    <col min="15" max="15" width="1.42578125" style="11" customWidth="1"/>
    <col min="16" max="16" width="22" style="2" customWidth="1"/>
    <col min="17" max="22" width="19.42578125" style="2" customWidth="1"/>
    <col min="23" max="23" width="19.140625" style="2" customWidth="1"/>
    <col min="24" max="27" width="19.42578125" style="2" customWidth="1"/>
    <col min="28" max="28" width="3.7109375" style="2" customWidth="1"/>
    <col min="29" max="29" width="19.42578125" style="17"/>
    <col min="30" max="16384" width="19.42578125" style="2"/>
  </cols>
  <sheetData>
    <row r="1" spans="1:29" ht="114.75" customHeight="1" x14ac:dyDescent="0.25">
      <c r="A1" s="152"/>
      <c r="B1" s="152"/>
      <c r="C1" s="152"/>
      <c r="D1" s="152"/>
      <c r="E1" s="152"/>
      <c r="F1" s="153" t="s">
        <v>355</v>
      </c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2"/>
      <c r="Y1" s="152"/>
      <c r="Z1" s="152"/>
      <c r="AA1" s="152"/>
      <c r="AB1" s="152"/>
      <c r="AC1" s="152"/>
    </row>
    <row r="2" spans="1:29" x14ac:dyDescent="0.25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</row>
    <row r="3" spans="1:29" x14ac:dyDescent="0.25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54"/>
      <c r="W3" s="154"/>
      <c r="X3" s="154"/>
      <c r="Y3" s="154"/>
      <c r="Z3" s="154"/>
      <c r="AA3" s="154"/>
      <c r="AB3" s="154"/>
      <c r="AC3" s="154"/>
    </row>
    <row r="4" spans="1:29" ht="23.25" customHeight="1" x14ac:dyDescent="0.25">
      <c r="A4" s="139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8"/>
      <c r="W4" s="144" t="s">
        <v>128</v>
      </c>
      <c r="X4" s="144"/>
      <c r="Y4" s="144"/>
      <c r="Z4" s="144"/>
      <c r="AA4" s="144"/>
      <c r="AB4" s="144"/>
      <c r="AC4" s="144"/>
    </row>
    <row r="5" spans="1:29" ht="23.25" customHeight="1" x14ac:dyDescent="0.25">
      <c r="A5" s="139"/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7"/>
      <c r="W5" s="144" t="s">
        <v>127</v>
      </c>
      <c r="X5" s="144"/>
      <c r="Y5" s="144"/>
      <c r="Z5" s="144"/>
      <c r="AA5" s="144"/>
      <c r="AB5" s="144"/>
      <c r="AC5" s="144"/>
    </row>
    <row r="6" spans="1:29" ht="23.25" customHeight="1" x14ac:dyDescent="0.25">
      <c r="A6" s="139"/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9"/>
      <c r="W6" s="144" t="s">
        <v>126</v>
      </c>
      <c r="X6" s="144"/>
      <c r="Y6" s="144"/>
      <c r="Z6" s="144"/>
      <c r="AA6" s="144"/>
      <c r="AB6" s="144"/>
      <c r="AC6" s="144"/>
    </row>
    <row r="7" spans="1:29" x14ac:dyDescent="0.25">
      <c r="A7" s="139"/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55"/>
      <c r="W7" s="155"/>
      <c r="X7" s="155"/>
      <c r="Y7" s="155"/>
      <c r="Z7" s="155"/>
      <c r="AA7" s="155"/>
      <c r="AB7" s="155"/>
      <c r="AC7" s="155"/>
    </row>
    <row r="8" spans="1:29" x14ac:dyDescent="0.25">
      <c r="A8" s="139"/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55"/>
      <c r="W8" s="155"/>
      <c r="X8" s="155"/>
      <c r="Y8" s="155"/>
      <c r="Z8" s="155"/>
      <c r="AA8" s="155"/>
      <c r="AB8" s="155"/>
      <c r="AC8" s="155"/>
    </row>
    <row r="9" spans="1:29" s="5" customFormat="1" ht="45.75" customHeight="1" x14ac:dyDescent="0.25">
      <c r="A9" s="146" t="s">
        <v>121</v>
      </c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7"/>
      <c r="N9" s="148"/>
      <c r="O9" s="149"/>
      <c r="P9" s="146" t="s">
        <v>125</v>
      </c>
      <c r="Q9" s="146"/>
      <c r="R9" s="146"/>
      <c r="S9" s="146"/>
      <c r="T9" s="146"/>
      <c r="U9" s="146"/>
      <c r="V9" s="151">
        <v>2020</v>
      </c>
      <c r="W9" s="151"/>
      <c r="X9" s="151"/>
      <c r="Y9" s="151"/>
      <c r="Z9" s="151"/>
      <c r="AA9" s="151"/>
      <c r="AB9" s="145"/>
      <c r="AC9" s="145"/>
    </row>
    <row r="10" spans="1:29" s="5" customFormat="1" ht="20.25" customHeight="1" x14ac:dyDescent="0.25">
      <c r="A10" s="150"/>
      <c r="B10" s="150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</row>
    <row r="11" spans="1:29" s="6" customFormat="1" ht="47.25" customHeight="1" x14ac:dyDescent="0.25">
      <c r="A11" s="21" t="s">
        <v>120</v>
      </c>
      <c r="B11" s="21" t="s">
        <v>101</v>
      </c>
      <c r="C11" s="21" t="s">
        <v>169</v>
      </c>
      <c r="D11" s="21" t="s">
        <v>254</v>
      </c>
      <c r="E11" s="21" t="s">
        <v>66</v>
      </c>
      <c r="F11" s="21" t="s">
        <v>253</v>
      </c>
      <c r="G11" s="21" t="s">
        <v>130</v>
      </c>
      <c r="H11" s="21" t="s">
        <v>64</v>
      </c>
      <c r="I11" s="21" t="s">
        <v>65</v>
      </c>
      <c r="J11" s="21" t="s">
        <v>61</v>
      </c>
      <c r="K11" s="21" t="s">
        <v>62</v>
      </c>
      <c r="L11" s="21" t="s">
        <v>63</v>
      </c>
      <c r="M11" s="45"/>
      <c r="N11" s="21" t="s">
        <v>122</v>
      </c>
      <c r="O11" s="1"/>
      <c r="P11" s="21" t="s">
        <v>100</v>
      </c>
      <c r="Q11" s="21" t="s">
        <v>67</v>
      </c>
      <c r="R11" s="21" t="s">
        <v>68</v>
      </c>
      <c r="S11" s="21" t="s">
        <v>69</v>
      </c>
      <c r="T11" s="21" t="s">
        <v>70</v>
      </c>
      <c r="U11" s="21" t="s">
        <v>71</v>
      </c>
      <c r="V11" s="21" t="s">
        <v>72</v>
      </c>
      <c r="W11" s="21" t="s">
        <v>73</v>
      </c>
      <c r="X11" s="21" t="s">
        <v>74</v>
      </c>
      <c r="Y11" s="21" t="s">
        <v>75</v>
      </c>
      <c r="Z11" s="21" t="s">
        <v>76</v>
      </c>
      <c r="AA11" s="21" t="s">
        <v>77</v>
      </c>
      <c r="AC11" s="15" t="s">
        <v>124</v>
      </c>
    </row>
    <row r="12" spans="1:29" s="3" customFormat="1" ht="99.95" customHeight="1" x14ac:dyDescent="0.25">
      <c r="A12" s="36">
        <v>1</v>
      </c>
      <c r="B12" s="37" t="s">
        <v>109</v>
      </c>
      <c r="C12" s="37" t="s">
        <v>170</v>
      </c>
      <c r="D12" s="37" t="s">
        <v>256</v>
      </c>
      <c r="E12" s="38" t="s">
        <v>0</v>
      </c>
      <c r="F12" s="37" t="s">
        <v>255</v>
      </c>
      <c r="G12" s="37" t="s">
        <v>372</v>
      </c>
      <c r="H12" s="39">
        <v>0.9</v>
      </c>
      <c r="I12" s="37" t="s">
        <v>2</v>
      </c>
      <c r="J12" s="37" t="s">
        <v>350</v>
      </c>
      <c r="K12" s="37">
        <v>90</v>
      </c>
      <c r="L12" s="37">
        <v>100</v>
      </c>
      <c r="M12" s="10"/>
      <c r="N12" s="36"/>
      <c r="O12" s="4"/>
      <c r="P12" s="22"/>
      <c r="Q12" s="22"/>
      <c r="R12" s="22"/>
      <c r="S12" s="22"/>
      <c r="T12" s="22"/>
      <c r="U12" s="22">
        <v>0</v>
      </c>
      <c r="V12" s="22"/>
      <c r="W12" s="22"/>
      <c r="X12" s="22"/>
      <c r="Y12" s="22"/>
      <c r="Z12" s="22"/>
      <c r="AA12" s="22"/>
      <c r="AC12" s="16">
        <f>+AVERAGE(U12)</f>
        <v>0</v>
      </c>
    </row>
    <row r="13" spans="1:29" s="3" customFormat="1" ht="99.95" customHeight="1" x14ac:dyDescent="0.25">
      <c r="A13" s="36">
        <v>2</v>
      </c>
      <c r="B13" s="37" t="s">
        <v>109</v>
      </c>
      <c r="C13" s="37" t="s">
        <v>170</v>
      </c>
      <c r="D13" s="37" t="s">
        <v>257</v>
      </c>
      <c r="E13" s="38" t="s">
        <v>3</v>
      </c>
      <c r="F13" s="37" t="s">
        <v>264</v>
      </c>
      <c r="G13" s="37" t="s">
        <v>372</v>
      </c>
      <c r="H13" s="39">
        <v>0.03</v>
      </c>
      <c r="I13" s="37" t="s">
        <v>2</v>
      </c>
      <c r="J13" s="37" t="s">
        <v>351</v>
      </c>
      <c r="K13" s="37">
        <v>3</v>
      </c>
      <c r="L13" s="37">
        <v>100</v>
      </c>
      <c r="M13" s="10"/>
      <c r="N13" s="36"/>
      <c r="O13" s="4"/>
      <c r="P13" s="23"/>
      <c r="Q13" s="23"/>
      <c r="R13" s="23">
        <v>0.45</v>
      </c>
      <c r="S13" s="23"/>
      <c r="T13" s="23"/>
      <c r="U13" s="23"/>
      <c r="V13" s="23"/>
      <c r="W13" s="23"/>
      <c r="X13" s="23"/>
      <c r="Y13" s="23"/>
      <c r="Z13" s="23"/>
      <c r="AA13" s="23"/>
      <c r="AC13" s="16">
        <f>+AVERAGE(R13:R14)</f>
        <v>0.45</v>
      </c>
    </row>
    <row r="14" spans="1:29" s="3" customFormat="1" ht="99.95" customHeight="1" x14ac:dyDescent="0.25">
      <c r="A14" s="36">
        <v>3</v>
      </c>
      <c r="B14" s="37" t="s">
        <v>110</v>
      </c>
      <c r="C14" s="37" t="s">
        <v>170</v>
      </c>
      <c r="D14" s="37" t="s">
        <v>256</v>
      </c>
      <c r="E14" s="38" t="s">
        <v>80</v>
      </c>
      <c r="F14" s="37" t="s">
        <v>265</v>
      </c>
      <c r="G14" s="37" t="s">
        <v>135</v>
      </c>
      <c r="H14" s="39">
        <v>0.9</v>
      </c>
      <c r="I14" s="37" t="s">
        <v>2</v>
      </c>
      <c r="J14" s="37" t="s">
        <v>14</v>
      </c>
      <c r="K14" s="37">
        <v>90</v>
      </c>
      <c r="L14" s="37">
        <v>100</v>
      </c>
      <c r="M14" s="10"/>
      <c r="N14" s="36"/>
      <c r="O14" s="4"/>
      <c r="P14" s="22"/>
      <c r="Q14" s="22"/>
      <c r="R14" s="22"/>
      <c r="S14" s="22"/>
      <c r="T14" s="22"/>
      <c r="U14" s="22">
        <v>0</v>
      </c>
      <c r="V14" s="22"/>
      <c r="W14" s="22"/>
      <c r="X14" s="22"/>
      <c r="Y14" s="22"/>
      <c r="Z14" s="22"/>
      <c r="AA14" s="22"/>
      <c r="AC14" s="16">
        <f>+U14</f>
        <v>0</v>
      </c>
    </row>
    <row r="15" spans="1:29" s="3" customFormat="1" ht="99.95" customHeight="1" x14ac:dyDescent="0.25">
      <c r="A15" s="36">
        <v>4</v>
      </c>
      <c r="B15" s="37" t="s">
        <v>111</v>
      </c>
      <c r="C15" s="37" t="s">
        <v>170</v>
      </c>
      <c r="D15" s="37" t="s">
        <v>256</v>
      </c>
      <c r="E15" s="38" t="s">
        <v>4</v>
      </c>
      <c r="F15" s="37" t="s">
        <v>266</v>
      </c>
      <c r="G15" s="37" t="s">
        <v>136</v>
      </c>
      <c r="H15" s="39">
        <v>0.8</v>
      </c>
      <c r="I15" s="37" t="s">
        <v>2</v>
      </c>
      <c r="J15" s="37" t="s">
        <v>5</v>
      </c>
      <c r="K15" s="37">
        <v>80</v>
      </c>
      <c r="L15" s="37">
        <v>100</v>
      </c>
      <c r="M15" s="10"/>
      <c r="N15" s="36"/>
      <c r="O15" s="4"/>
      <c r="P15" s="22"/>
      <c r="Q15" s="22"/>
      <c r="R15" s="23">
        <v>1</v>
      </c>
      <c r="S15" s="22"/>
      <c r="T15" s="22"/>
      <c r="U15" s="25">
        <v>1</v>
      </c>
      <c r="V15" s="22"/>
      <c r="W15" s="22"/>
      <c r="X15" s="25">
        <v>1</v>
      </c>
      <c r="Y15" s="22"/>
      <c r="Z15" s="22"/>
      <c r="AA15" s="22"/>
      <c r="AC15" s="16">
        <f>+AVERAGE(R15,U15,X15)/H15</f>
        <v>1.25</v>
      </c>
    </row>
    <row r="16" spans="1:29" s="3" customFormat="1" ht="99.95" customHeight="1" x14ac:dyDescent="0.25">
      <c r="A16" s="36">
        <v>5</v>
      </c>
      <c r="B16" s="37" t="s">
        <v>112</v>
      </c>
      <c r="C16" s="37" t="s">
        <v>170</v>
      </c>
      <c r="D16" s="37" t="s">
        <v>257</v>
      </c>
      <c r="E16" s="38" t="s">
        <v>6</v>
      </c>
      <c r="F16" s="37" t="s">
        <v>267</v>
      </c>
      <c r="G16" s="37" t="s">
        <v>168</v>
      </c>
      <c r="H16" s="38" t="s">
        <v>269</v>
      </c>
      <c r="I16" s="37" t="s">
        <v>2</v>
      </c>
      <c r="J16" s="37" t="s">
        <v>349</v>
      </c>
      <c r="K16" s="37">
        <v>1</v>
      </c>
      <c r="L16" s="37">
        <v>10</v>
      </c>
      <c r="M16" s="10"/>
      <c r="N16" s="36"/>
      <c r="O16" s="4"/>
      <c r="P16" s="22"/>
      <c r="Q16" s="22"/>
      <c r="R16" s="22">
        <v>1.39</v>
      </c>
      <c r="S16" s="22"/>
      <c r="T16" s="22"/>
      <c r="U16" s="22"/>
      <c r="V16" s="22"/>
      <c r="W16" s="22"/>
      <c r="X16" s="22"/>
      <c r="Y16" s="22"/>
      <c r="Z16" s="22"/>
      <c r="AA16" s="22"/>
      <c r="AC16" s="16">
        <v>1</v>
      </c>
    </row>
    <row r="17" spans="1:29" s="3" customFormat="1" ht="99.95" customHeight="1" x14ac:dyDescent="0.25">
      <c r="A17" s="36">
        <v>6</v>
      </c>
      <c r="B17" s="37" t="s">
        <v>109</v>
      </c>
      <c r="C17" s="37" t="s">
        <v>170</v>
      </c>
      <c r="D17" s="37" t="s">
        <v>258</v>
      </c>
      <c r="E17" s="38" t="s">
        <v>7</v>
      </c>
      <c r="F17" s="37" t="s">
        <v>268</v>
      </c>
      <c r="G17" s="37" t="s">
        <v>372</v>
      </c>
      <c r="H17" s="38" t="s">
        <v>270</v>
      </c>
      <c r="I17" s="37" t="s">
        <v>8</v>
      </c>
      <c r="J17" s="37" t="s">
        <v>5</v>
      </c>
      <c r="K17" s="37">
        <v>30</v>
      </c>
      <c r="L17" s="37">
        <v>30</v>
      </c>
      <c r="M17" s="10"/>
      <c r="N17" s="36"/>
      <c r="O17" s="4"/>
      <c r="P17" s="24"/>
      <c r="Q17" s="24"/>
      <c r="R17" s="113">
        <v>37.04</v>
      </c>
      <c r="S17" s="24"/>
      <c r="T17" s="24"/>
      <c r="U17" s="24">
        <v>64.319999999999993</v>
      </c>
      <c r="V17" s="24"/>
      <c r="W17" s="24"/>
      <c r="X17" s="24">
        <v>29.25</v>
      </c>
      <c r="Y17" s="24"/>
      <c r="Z17" s="24"/>
      <c r="AA17" s="24"/>
      <c r="AC17" s="16">
        <v>0.33</v>
      </c>
    </row>
    <row r="18" spans="1:29" s="3" customFormat="1" ht="99.95" customHeight="1" x14ac:dyDescent="0.25">
      <c r="A18" s="36">
        <v>7</v>
      </c>
      <c r="B18" s="37" t="s">
        <v>102</v>
      </c>
      <c r="C18" s="37" t="s">
        <v>170</v>
      </c>
      <c r="D18" s="37" t="s">
        <v>257</v>
      </c>
      <c r="E18" s="38" t="s">
        <v>9</v>
      </c>
      <c r="F18" s="37" t="s">
        <v>271</v>
      </c>
      <c r="G18" s="37" t="s">
        <v>145</v>
      </c>
      <c r="H18" s="38" t="s">
        <v>272</v>
      </c>
      <c r="I18" s="37" t="s">
        <v>8</v>
      </c>
      <c r="J18" s="37" t="s">
        <v>1</v>
      </c>
      <c r="K18" s="37">
        <v>3</v>
      </c>
      <c r="L18" s="37">
        <v>10</v>
      </c>
      <c r="M18" s="10"/>
      <c r="N18" s="36"/>
      <c r="O18" s="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C18" s="16">
        <f>+AA18</f>
        <v>0</v>
      </c>
    </row>
    <row r="19" spans="1:29" s="3" customFormat="1" ht="99.95" customHeight="1" x14ac:dyDescent="0.25">
      <c r="A19" s="36">
        <v>8</v>
      </c>
      <c r="B19" s="37" t="s">
        <v>113</v>
      </c>
      <c r="C19" s="37" t="s">
        <v>170</v>
      </c>
      <c r="D19" s="37" t="s">
        <v>256</v>
      </c>
      <c r="E19" s="38" t="s">
        <v>10</v>
      </c>
      <c r="F19" s="37" t="s">
        <v>273</v>
      </c>
      <c r="G19" s="37" t="s">
        <v>372</v>
      </c>
      <c r="H19" s="39">
        <v>1</v>
      </c>
      <c r="I19" s="37" t="s">
        <v>2</v>
      </c>
      <c r="J19" s="37" t="s">
        <v>353</v>
      </c>
      <c r="K19" s="37">
        <v>100</v>
      </c>
      <c r="L19" s="37">
        <v>100</v>
      </c>
      <c r="M19" s="10"/>
      <c r="N19" s="36"/>
      <c r="O19" s="4"/>
      <c r="P19" s="22"/>
      <c r="Q19" s="22"/>
      <c r="R19" s="23">
        <v>1</v>
      </c>
      <c r="S19" s="22"/>
      <c r="T19" s="22"/>
      <c r="U19" s="23">
        <v>0</v>
      </c>
      <c r="V19" s="22"/>
      <c r="W19" s="22"/>
      <c r="X19" s="25">
        <v>1</v>
      </c>
      <c r="Y19" s="22"/>
      <c r="Z19" s="22"/>
      <c r="AA19" s="22"/>
      <c r="AC19" s="16">
        <f>+AVERAGE(R19,U19,X19)</f>
        <v>0.66666666666666663</v>
      </c>
    </row>
    <row r="20" spans="1:29" s="3" customFormat="1" ht="99.95" customHeight="1" x14ac:dyDescent="0.25">
      <c r="A20" s="36">
        <v>9</v>
      </c>
      <c r="B20" s="37" t="s">
        <v>113</v>
      </c>
      <c r="C20" s="37" t="s">
        <v>170</v>
      </c>
      <c r="D20" s="37" t="s">
        <v>258</v>
      </c>
      <c r="E20" s="38" t="s">
        <v>11</v>
      </c>
      <c r="F20" s="37" t="s">
        <v>274</v>
      </c>
      <c r="G20" s="37" t="s">
        <v>372</v>
      </c>
      <c r="H20" s="38" t="s">
        <v>275</v>
      </c>
      <c r="I20" s="37" t="s">
        <v>8</v>
      </c>
      <c r="J20" s="37" t="s">
        <v>5</v>
      </c>
      <c r="K20" s="37">
        <v>58</v>
      </c>
      <c r="L20" s="37">
        <v>58</v>
      </c>
      <c r="M20" s="10"/>
      <c r="N20" s="36"/>
      <c r="O20" s="4"/>
      <c r="P20" s="24"/>
      <c r="Q20" s="24"/>
      <c r="R20" s="24">
        <v>181.8</v>
      </c>
      <c r="S20" s="24"/>
      <c r="T20" s="24"/>
      <c r="U20" s="24">
        <v>220</v>
      </c>
      <c r="V20" s="24"/>
      <c r="W20" s="24"/>
      <c r="X20" s="113">
        <v>0.1</v>
      </c>
      <c r="Y20" s="24"/>
      <c r="Z20" s="24"/>
      <c r="AA20" s="24"/>
      <c r="AC20" s="16">
        <v>0.33</v>
      </c>
    </row>
    <row r="21" spans="1:29" s="3" customFormat="1" ht="99.95" customHeight="1" x14ac:dyDescent="0.25">
      <c r="A21" s="36">
        <v>10</v>
      </c>
      <c r="B21" s="37" t="s">
        <v>114</v>
      </c>
      <c r="C21" s="37" t="s">
        <v>170</v>
      </c>
      <c r="D21" s="37" t="s">
        <v>257</v>
      </c>
      <c r="E21" s="38" t="s">
        <v>12</v>
      </c>
      <c r="F21" s="37" t="s">
        <v>276</v>
      </c>
      <c r="G21" s="37" t="s">
        <v>372</v>
      </c>
      <c r="H21" s="39">
        <v>0.9</v>
      </c>
      <c r="I21" s="37" t="s">
        <v>2</v>
      </c>
      <c r="J21" s="37" t="s">
        <v>5</v>
      </c>
      <c r="K21" s="37">
        <v>80</v>
      </c>
      <c r="L21" s="37">
        <v>90</v>
      </c>
      <c r="M21" s="10"/>
      <c r="N21" s="36"/>
      <c r="O21" s="4"/>
      <c r="P21" s="22"/>
      <c r="Q21" s="22"/>
      <c r="R21" s="25">
        <v>1</v>
      </c>
      <c r="S21" s="22"/>
      <c r="T21" s="22"/>
      <c r="U21" s="25">
        <v>0.66300000000000003</v>
      </c>
      <c r="V21" s="22"/>
      <c r="W21" s="22"/>
      <c r="X21" s="23">
        <v>0.5272</v>
      </c>
      <c r="Y21" s="22"/>
      <c r="Z21" s="22"/>
      <c r="AA21" s="22"/>
      <c r="AC21" s="16">
        <f>+AVERAGE(R21,U21,X21)</f>
        <v>0.73006666666666664</v>
      </c>
    </row>
    <row r="22" spans="1:29" s="3" customFormat="1" ht="99.95" customHeight="1" x14ac:dyDescent="0.25">
      <c r="A22" s="36">
        <v>11</v>
      </c>
      <c r="B22" s="37" t="s">
        <v>112</v>
      </c>
      <c r="C22" s="37" t="s">
        <v>170</v>
      </c>
      <c r="D22" s="37" t="s">
        <v>256</v>
      </c>
      <c r="E22" s="38" t="s">
        <v>81</v>
      </c>
      <c r="F22" s="37" t="s">
        <v>277</v>
      </c>
      <c r="G22" s="37" t="s">
        <v>146</v>
      </c>
      <c r="H22" s="39">
        <v>0.95</v>
      </c>
      <c r="I22" s="37" t="s">
        <v>2</v>
      </c>
      <c r="J22" s="37" t="s">
        <v>14</v>
      </c>
      <c r="K22" s="37">
        <v>95</v>
      </c>
      <c r="L22" s="37">
        <v>100</v>
      </c>
      <c r="M22" s="10"/>
      <c r="N22" s="36"/>
      <c r="O22" s="4"/>
      <c r="P22" s="22"/>
      <c r="Q22" s="22"/>
      <c r="R22" s="22"/>
      <c r="S22" s="22"/>
      <c r="T22" s="22"/>
      <c r="U22" s="25">
        <v>1</v>
      </c>
      <c r="V22" s="22"/>
      <c r="W22" s="22"/>
      <c r="X22" s="22"/>
      <c r="Y22" s="22"/>
      <c r="Z22" s="22"/>
      <c r="AA22" s="22"/>
      <c r="AC22" s="16">
        <f>+U22/H22</f>
        <v>1.0526315789473684</v>
      </c>
    </row>
    <row r="23" spans="1:29" s="3" customFormat="1" ht="99.95" customHeight="1" x14ac:dyDescent="0.25">
      <c r="A23" s="36">
        <v>12</v>
      </c>
      <c r="B23" s="37" t="s">
        <v>112</v>
      </c>
      <c r="C23" s="37" t="s">
        <v>170</v>
      </c>
      <c r="D23" s="37" t="s">
        <v>256</v>
      </c>
      <c r="E23" s="38" t="s">
        <v>82</v>
      </c>
      <c r="F23" s="37" t="s">
        <v>278</v>
      </c>
      <c r="G23" s="37" t="s">
        <v>148</v>
      </c>
      <c r="H23" s="39">
        <v>0.8</v>
      </c>
      <c r="I23" s="37" t="s">
        <v>2</v>
      </c>
      <c r="J23" s="37" t="s">
        <v>5</v>
      </c>
      <c r="K23" s="37">
        <v>80</v>
      </c>
      <c r="L23" s="37">
        <v>100</v>
      </c>
      <c r="M23" s="10"/>
      <c r="N23" s="36"/>
      <c r="O23" s="4"/>
      <c r="P23" s="22"/>
      <c r="Q23" s="22"/>
      <c r="R23" s="23">
        <v>1</v>
      </c>
      <c r="S23" s="22"/>
      <c r="T23" s="22"/>
      <c r="U23" s="25">
        <v>1</v>
      </c>
      <c r="V23" s="22"/>
      <c r="W23" s="22"/>
      <c r="X23" s="23">
        <v>1</v>
      </c>
      <c r="Y23" s="22"/>
      <c r="Z23" s="22"/>
      <c r="AA23" s="22"/>
      <c r="AC23" s="16">
        <f>+AVERAGE(R23,U23,X23)/H23</f>
        <v>1.25</v>
      </c>
    </row>
    <row r="24" spans="1:29" s="3" customFormat="1" ht="99.95" customHeight="1" x14ac:dyDescent="0.25">
      <c r="A24" s="36">
        <v>13</v>
      </c>
      <c r="B24" s="37" t="s">
        <v>111</v>
      </c>
      <c r="C24" s="37" t="s">
        <v>170</v>
      </c>
      <c r="D24" s="37" t="s">
        <v>256</v>
      </c>
      <c r="E24" s="38" t="s">
        <v>83</v>
      </c>
      <c r="F24" s="37" t="s">
        <v>279</v>
      </c>
      <c r="G24" s="37" t="s">
        <v>149</v>
      </c>
      <c r="H24" s="39">
        <v>1</v>
      </c>
      <c r="I24" s="37" t="s">
        <v>2</v>
      </c>
      <c r="J24" s="37" t="s">
        <v>5</v>
      </c>
      <c r="K24" s="37">
        <v>100</v>
      </c>
      <c r="L24" s="37">
        <v>100</v>
      </c>
      <c r="M24" s="10"/>
      <c r="N24" s="36"/>
      <c r="O24" s="4"/>
      <c r="P24" s="22"/>
      <c r="Q24" s="22"/>
      <c r="R24" s="23">
        <v>1</v>
      </c>
      <c r="S24" s="22"/>
      <c r="T24" s="22"/>
      <c r="U24" s="25">
        <v>1</v>
      </c>
      <c r="V24" s="22"/>
      <c r="W24" s="22"/>
      <c r="X24" s="25">
        <v>1</v>
      </c>
      <c r="Y24" s="22"/>
      <c r="Z24" s="22"/>
      <c r="AA24" s="22"/>
      <c r="AC24" s="16">
        <f>+AVERAGE(R24,U24,X24)</f>
        <v>1</v>
      </c>
    </row>
    <row r="25" spans="1:29" s="3" customFormat="1" ht="99.95" customHeight="1" x14ac:dyDescent="0.25">
      <c r="A25" s="36">
        <v>14</v>
      </c>
      <c r="B25" s="37" t="s">
        <v>109</v>
      </c>
      <c r="C25" s="37" t="s">
        <v>170</v>
      </c>
      <c r="D25" s="37" t="s">
        <v>256</v>
      </c>
      <c r="E25" s="38" t="s">
        <v>84</v>
      </c>
      <c r="F25" s="37" t="s">
        <v>280</v>
      </c>
      <c r="G25" s="37" t="s">
        <v>372</v>
      </c>
      <c r="H25" s="39">
        <v>0.9</v>
      </c>
      <c r="I25" s="37" t="s">
        <v>2</v>
      </c>
      <c r="J25" s="37" t="s">
        <v>5</v>
      </c>
      <c r="K25" s="37">
        <v>90</v>
      </c>
      <c r="L25" s="37">
        <v>100</v>
      </c>
      <c r="M25" s="10"/>
      <c r="N25" s="36"/>
      <c r="O25" s="4"/>
      <c r="P25" s="22"/>
      <c r="Q25" s="22"/>
      <c r="R25" s="23">
        <v>1</v>
      </c>
      <c r="S25" s="22"/>
      <c r="T25" s="22"/>
      <c r="U25" s="23">
        <v>1.06</v>
      </c>
      <c r="V25" s="22"/>
      <c r="W25" s="22"/>
      <c r="X25" s="30">
        <v>1.1555</v>
      </c>
      <c r="Y25" s="22"/>
      <c r="Z25" s="22"/>
      <c r="AA25" s="22"/>
      <c r="AC25" s="16">
        <f>+AVERAGE(R25,U25,X25)</f>
        <v>1.0718333333333334</v>
      </c>
    </row>
    <row r="26" spans="1:29" s="3" customFormat="1" ht="99.95" customHeight="1" x14ac:dyDescent="0.25">
      <c r="A26" s="36">
        <v>15</v>
      </c>
      <c r="B26" s="37" t="s">
        <v>115</v>
      </c>
      <c r="C26" s="37" t="s">
        <v>170</v>
      </c>
      <c r="D26" s="37" t="s">
        <v>256</v>
      </c>
      <c r="E26" s="38" t="s">
        <v>13</v>
      </c>
      <c r="F26" s="37" t="s">
        <v>281</v>
      </c>
      <c r="G26" s="37" t="s">
        <v>372</v>
      </c>
      <c r="H26" s="39">
        <v>1</v>
      </c>
      <c r="I26" s="37" t="s">
        <v>2</v>
      </c>
      <c r="J26" s="37" t="s">
        <v>14</v>
      </c>
      <c r="K26" s="37">
        <v>3</v>
      </c>
      <c r="L26" s="37">
        <v>100</v>
      </c>
      <c r="M26" s="10"/>
      <c r="N26" s="36"/>
      <c r="O26" s="4"/>
      <c r="P26" s="22"/>
      <c r="Q26" s="22"/>
      <c r="R26" s="22"/>
      <c r="S26" s="22"/>
      <c r="T26" s="22"/>
      <c r="U26" s="25">
        <v>1</v>
      </c>
      <c r="V26" s="22"/>
      <c r="W26" s="22"/>
      <c r="X26" s="22"/>
      <c r="Y26" s="22"/>
      <c r="Z26" s="22"/>
      <c r="AA26" s="22"/>
      <c r="AC26" s="16">
        <f>+U26</f>
        <v>1</v>
      </c>
    </row>
    <row r="27" spans="1:29" s="3" customFormat="1" ht="99.95" customHeight="1" x14ac:dyDescent="0.25">
      <c r="A27" s="36">
        <v>16</v>
      </c>
      <c r="B27" s="37" t="s">
        <v>115</v>
      </c>
      <c r="C27" s="37" t="s">
        <v>170</v>
      </c>
      <c r="D27" s="37" t="s">
        <v>256</v>
      </c>
      <c r="E27" s="38" t="s">
        <v>15</v>
      </c>
      <c r="F27" s="37" t="s">
        <v>282</v>
      </c>
      <c r="G27" s="37" t="s">
        <v>372</v>
      </c>
      <c r="H27" s="39">
        <v>1</v>
      </c>
      <c r="I27" s="37" t="s">
        <v>2</v>
      </c>
      <c r="J27" s="37" t="s">
        <v>5</v>
      </c>
      <c r="K27" s="37">
        <v>100</v>
      </c>
      <c r="L27" s="37">
        <v>100</v>
      </c>
      <c r="M27" s="10"/>
      <c r="N27" s="36"/>
      <c r="O27" s="4"/>
      <c r="P27" s="22"/>
      <c r="Q27" s="22"/>
      <c r="R27" s="23">
        <v>0.5</v>
      </c>
      <c r="S27" s="22"/>
      <c r="T27" s="22"/>
      <c r="U27" s="23">
        <v>0.4</v>
      </c>
      <c r="V27" s="22"/>
      <c r="W27" s="22"/>
      <c r="X27" s="25">
        <v>0</v>
      </c>
      <c r="Y27" s="22"/>
      <c r="Z27" s="22"/>
      <c r="AA27" s="22"/>
      <c r="AC27" s="16">
        <f>+AVERAGE(R27,U27,X27)</f>
        <v>0.3</v>
      </c>
    </row>
    <row r="28" spans="1:29" s="3" customFormat="1" ht="99.95" customHeight="1" x14ac:dyDescent="0.25">
      <c r="A28" s="36">
        <v>17</v>
      </c>
      <c r="B28" s="37" t="s">
        <v>115</v>
      </c>
      <c r="C28" s="37" t="s">
        <v>170</v>
      </c>
      <c r="D28" s="37" t="s">
        <v>257</v>
      </c>
      <c r="E28" s="38" t="s">
        <v>16</v>
      </c>
      <c r="F28" s="37" t="s">
        <v>283</v>
      </c>
      <c r="G28" s="37" t="s">
        <v>372</v>
      </c>
      <c r="H28" s="39">
        <v>0</v>
      </c>
      <c r="I28" s="37" t="s">
        <v>8</v>
      </c>
      <c r="J28" s="37" t="s">
        <v>1</v>
      </c>
      <c r="K28" s="37">
        <v>3</v>
      </c>
      <c r="L28" s="37">
        <v>0</v>
      </c>
      <c r="M28" s="10"/>
      <c r="N28" s="36"/>
      <c r="O28" s="4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C28" s="16">
        <f>+AA28</f>
        <v>0</v>
      </c>
    </row>
    <row r="29" spans="1:29" s="3" customFormat="1" ht="99.95" customHeight="1" x14ac:dyDescent="0.25">
      <c r="A29" s="36">
        <v>18</v>
      </c>
      <c r="B29" s="37" t="s">
        <v>114</v>
      </c>
      <c r="C29" s="37" t="s">
        <v>170</v>
      </c>
      <c r="D29" s="37" t="s">
        <v>256</v>
      </c>
      <c r="E29" s="38" t="s">
        <v>17</v>
      </c>
      <c r="F29" s="37" t="s">
        <v>284</v>
      </c>
      <c r="G29" s="37" t="s">
        <v>372</v>
      </c>
      <c r="H29" s="39">
        <v>1</v>
      </c>
      <c r="I29" s="37" t="s">
        <v>2</v>
      </c>
      <c r="J29" s="37" t="s">
        <v>5</v>
      </c>
      <c r="K29" s="37">
        <v>100</v>
      </c>
      <c r="L29" s="37">
        <v>100</v>
      </c>
      <c r="M29" s="10"/>
      <c r="N29" s="36"/>
      <c r="O29" s="4"/>
      <c r="P29" s="22"/>
      <c r="Q29" s="22"/>
      <c r="R29" s="25">
        <v>1</v>
      </c>
      <c r="S29" s="22"/>
      <c r="T29" s="22"/>
      <c r="U29" s="30">
        <v>0.8216</v>
      </c>
      <c r="V29" s="22"/>
      <c r="W29" s="22"/>
      <c r="X29" s="30">
        <v>0.95530000000000004</v>
      </c>
      <c r="Y29" s="22"/>
      <c r="Z29" s="22"/>
      <c r="AA29" s="22"/>
      <c r="AC29" s="16">
        <f>+AVERAGE(R29,U29,X29)</f>
        <v>0.92563333333333342</v>
      </c>
    </row>
    <row r="30" spans="1:29" s="3" customFormat="1" ht="99.95" customHeight="1" x14ac:dyDescent="0.25">
      <c r="A30" s="36">
        <v>19</v>
      </c>
      <c r="B30" s="37" t="s">
        <v>111</v>
      </c>
      <c r="C30" s="37" t="s">
        <v>170</v>
      </c>
      <c r="D30" s="37" t="s">
        <v>256</v>
      </c>
      <c r="E30" s="38" t="s">
        <v>18</v>
      </c>
      <c r="F30" s="37" t="s">
        <v>285</v>
      </c>
      <c r="G30" s="37" t="s">
        <v>150</v>
      </c>
      <c r="H30" s="39">
        <v>0.8</v>
      </c>
      <c r="I30" s="37" t="s">
        <v>2</v>
      </c>
      <c r="J30" s="37" t="s">
        <v>1</v>
      </c>
      <c r="K30" s="37">
        <v>3</v>
      </c>
      <c r="L30" s="37">
        <v>100</v>
      </c>
      <c r="M30" s="10"/>
      <c r="N30" s="36"/>
      <c r="O30" s="4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C30" s="16">
        <f>+AA30</f>
        <v>0</v>
      </c>
    </row>
    <row r="31" spans="1:29" s="3" customFormat="1" ht="99.95" customHeight="1" x14ac:dyDescent="0.25">
      <c r="A31" s="36">
        <v>20</v>
      </c>
      <c r="B31" s="37" t="s">
        <v>102</v>
      </c>
      <c r="C31" s="37" t="s">
        <v>170</v>
      </c>
      <c r="D31" s="37" t="s">
        <v>256</v>
      </c>
      <c r="E31" s="38" t="s">
        <v>19</v>
      </c>
      <c r="F31" s="37" t="s">
        <v>286</v>
      </c>
      <c r="G31" s="37" t="s">
        <v>131</v>
      </c>
      <c r="H31" s="39">
        <v>1</v>
      </c>
      <c r="I31" s="37" t="s">
        <v>2</v>
      </c>
      <c r="J31" s="37" t="s">
        <v>20</v>
      </c>
      <c r="K31" s="37">
        <v>100</v>
      </c>
      <c r="L31" s="37">
        <v>100</v>
      </c>
      <c r="M31" s="12"/>
      <c r="N31" s="36"/>
      <c r="O31" s="11"/>
      <c r="P31" s="23">
        <v>1.258427</v>
      </c>
      <c r="Q31" s="23">
        <v>0.89</v>
      </c>
      <c r="R31" s="23">
        <v>0.96</v>
      </c>
      <c r="S31" s="23">
        <v>1.2037</v>
      </c>
      <c r="T31" s="23">
        <v>1.2536</v>
      </c>
      <c r="U31" s="23">
        <v>0.98039200000000004</v>
      </c>
      <c r="V31" s="25">
        <v>1.01</v>
      </c>
      <c r="W31" s="25">
        <v>1.04</v>
      </c>
      <c r="X31" s="30">
        <v>0.92059999999999997</v>
      </c>
      <c r="Y31" s="22"/>
      <c r="Z31" s="22"/>
      <c r="AA31" s="22"/>
      <c r="AC31" s="16">
        <f>+AVERAGE(P31:X31)</f>
        <v>1.0574132222222223</v>
      </c>
    </row>
    <row r="32" spans="1:29" s="3" customFormat="1" ht="99.95" customHeight="1" x14ac:dyDescent="0.25">
      <c r="A32" s="36">
        <v>21</v>
      </c>
      <c r="B32" s="37" t="s">
        <v>109</v>
      </c>
      <c r="C32" s="37" t="s">
        <v>170</v>
      </c>
      <c r="D32" s="37" t="s">
        <v>258</v>
      </c>
      <c r="E32" s="38" t="s">
        <v>21</v>
      </c>
      <c r="F32" s="37" t="s">
        <v>287</v>
      </c>
      <c r="G32" s="37" t="s">
        <v>372</v>
      </c>
      <c r="H32" s="38" t="s">
        <v>288</v>
      </c>
      <c r="I32" s="37" t="s">
        <v>2</v>
      </c>
      <c r="J32" s="37" t="s">
        <v>352</v>
      </c>
      <c r="K32" s="37">
        <v>2</v>
      </c>
      <c r="L32" s="37">
        <v>100</v>
      </c>
      <c r="M32" s="10"/>
      <c r="N32" s="36"/>
      <c r="O32" s="4"/>
      <c r="P32" s="24"/>
      <c r="Q32" s="24"/>
      <c r="R32" s="24">
        <v>2.4062999999999999</v>
      </c>
      <c r="S32" s="24"/>
      <c r="T32" s="24"/>
      <c r="U32" s="24"/>
      <c r="V32" s="24"/>
      <c r="W32" s="24"/>
      <c r="X32" s="24"/>
      <c r="Y32" s="24"/>
      <c r="Z32" s="24"/>
      <c r="AA32" s="24"/>
      <c r="AC32" s="16">
        <f>+R32/K32</f>
        <v>1.2031499999999999</v>
      </c>
    </row>
    <row r="33" spans="1:29" s="3" customFormat="1" ht="99.95" customHeight="1" x14ac:dyDescent="0.25">
      <c r="A33" s="36">
        <v>22</v>
      </c>
      <c r="B33" s="37" t="s">
        <v>111</v>
      </c>
      <c r="C33" s="37" t="s">
        <v>170</v>
      </c>
      <c r="D33" s="37" t="s">
        <v>257</v>
      </c>
      <c r="E33" s="38" t="s">
        <v>22</v>
      </c>
      <c r="F33" s="37" t="s">
        <v>289</v>
      </c>
      <c r="G33" s="37" t="s">
        <v>137</v>
      </c>
      <c r="H33" s="39">
        <v>0.01</v>
      </c>
      <c r="I33" s="37" t="s">
        <v>2</v>
      </c>
      <c r="J33" s="37" t="s">
        <v>1</v>
      </c>
      <c r="K33" s="37">
        <v>3</v>
      </c>
      <c r="L33" s="37">
        <v>100</v>
      </c>
      <c r="M33" s="10"/>
      <c r="N33" s="36"/>
      <c r="O33" s="4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C33" s="16">
        <f t="shared" ref="AC33" si="0">+AA33</f>
        <v>0</v>
      </c>
    </row>
    <row r="34" spans="1:29" s="3" customFormat="1" ht="99.95" customHeight="1" x14ac:dyDescent="0.25">
      <c r="A34" s="36">
        <v>23</v>
      </c>
      <c r="B34" s="37" t="s">
        <v>112</v>
      </c>
      <c r="C34" s="37" t="s">
        <v>170</v>
      </c>
      <c r="D34" s="37" t="s">
        <v>256</v>
      </c>
      <c r="E34" s="38" t="s">
        <v>85</v>
      </c>
      <c r="F34" s="37" t="s">
        <v>290</v>
      </c>
      <c r="G34" s="37" t="s">
        <v>147</v>
      </c>
      <c r="H34" s="39">
        <v>0.9</v>
      </c>
      <c r="I34" s="37" t="s">
        <v>2</v>
      </c>
      <c r="J34" s="37" t="s">
        <v>14</v>
      </c>
      <c r="K34" s="37">
        <v>3</v>
      </c>
      <c r="L34" s="37">
        <v>100</v>
      </c>
      <c r="M34" s="10"/>
      <c r="N34" s="36"/>
      <c r="O34" s="4"/>
      <c r="P34" s="23"/>
      <c r="Q34" s="23"/>
      <c r="R34" s="23"/>
      <c r="S34" s="23"/>
      <c r="T34" s="23"/>
      <c r="U34" s="25">
        <v>1</v>
      </c>
      <c r="V34" s="23"/>
      <c r="W34" s="23"/>
      <c r="X34" s="23"/>
      <c r="Y34" s="23"/>
      <c r="Z34" s="23"/>
      <c r="AA34" s="23"/>
      <c r="AC34" s="16">
        <f>+U34</f>
        <v>1</v>
      </c>
    </row>
    <row r="35" spans="1:29" s="3" customFormat="1" ht="99.95" customHeight="1" x14ac:dyDescent="0.25">
      <c r="A35" s="36">
        <v>24</v>
      </c>
      <c r="B35" s="37" t="s">
        <v>112</v>
      </c>
      <c r="C35" s="37" t="s">
        <v>170</v>
      </c>
      <c r="D35" s="37" t="s">
        <v>256</v>
      </c>
      <c r="E35" s="38" t="s">
        <v>23</v>
      </c>
      <c r="F35" s="37" t="s">
        <v>291</v>
      </c>
      <c r="G35" s="37" t="s">
        <v>151</v>
      </c>
      <c r="H35" s="39">
        <v>0.8</v>
      </c>
      <c r="I35" s="37" t="s">
        <v>2</v>
      </c>
      <c r="J35" s="37" t="s">
        <v>5</v>
      </c>
      <c r="K35" s="37">
        <v>3</v>
      </c>
      <c r="L35" s="37">
        <v>100</v>
      </c>
      <c r="M35" s="10"/>
      <c r="N35" s="36"/>
      <c r="O35" s="4"/>
      <c r="P35" s="22"/>
      <c r="Q35" s="22"/>
      <c r="R35" s="25">
        <v>1</v>
      </c>
      <c r="S35" s="22"/>
      <c r="T35" s="22"/>
      <c r="U35" s="25">
        <v>1</v>
      </c>
      <c r="V35" s="22"/>
      <c r="W35" s="22"/>
      <c r="X35" s="30">
        <v>0.33329999999999999</v>
      </c>
      <c r="Y35" s="22"/>
      <c r="Z35" s="22"/>
      <c r="AA35" s="22"/>
      <c r="AC35" s="16">
        <f>+AVERAGE(R35,U35,X35)/H35</f>
        <v>0.97220833333333323</v>
      </c>
    </row>
    <row r="36" spans="1:29" s="3" customFormat="1" ht="99.95" customHeight="1" x14ac:dyDescent="0.25">
      <c r="A36" s="36">
        <v>25</v>
      </c>
      <c r="B36" s="37" t="s">
        <v>103</v>
      </c>
      <c r="C36" s="37" t="s">
        <v>171</v>
      </c>
      <c r="D36" s="37" t="s">
        <v>256</v>
      </c>
      <c r="E36" s="38" t="s">
        <v>24</v>
      </c>
      <c r="F36" s="37" t="s">
        <v>292</v>
      </c>
      <c r="G36" s="37" t="s">
        <v>178</v>
      </c>
      <c r="H36" s="39">
        <v>0.9</v>
      </c>
      <c r="I36" s="37" t="s">
        <v>2</v>
      </c>
      <c r="J36" s="37" t="s">
        <v>20</v>
      </c>
      <c r="K36" s="37">
        <v>90</v>
      </c>
      <c r="L36" s="37">
        <v>100</v>
      </c>
      <c r="M36" s="12"/>
      <c r="N36" s="36"/>
      <c r="O36" s="11"/>
      <c r="P36" s="23">
        <v>1</v>
      </c>
      <c r="Q36" s="23">
        <v>1</v>
      </c>
      <c r="R36" s="23">
        <v>1</v>
      </c>
      <c r="S36" s="23">
        <v>1</v>
      </c>
      <c r="T36" s="25">
        <v>1</v>
      </c>
      <c r="U36" s="25">
        <v>1</v>
      </c>
      <c r="V36" s="25">
        <v>1</v>
      </c>
      <c r="W36" s="25">
        <v>1</v>
      </c>
      <c r="X36" s="25">
        <v>1</v>
      </c>
      <c r="Y36" s="22"/>
      <c r="Z36" s="22"/>
      <c r="AA36" s="22"/>
      <c r="AC36" s="16">
        <f>+AVERAGE(P36:X36)</f>
        <v>1</v>
      </c>
    </row>
    <row r="37" spans="1:29" s="3" customFormat="1" ht="99.95" customHeight="1" x14ac:dyDescent="0.25">
      <c r="A37" s="36">
        <v>26</v>
      </c>
      <c r="B37" s="37" t="s">
        <v>104</v>
      </c>
      <c r="C37" s="37" t="s">
        <v>171</v>
      </c>
      <c r="D37" s="37" t="s">
        <v>256</v>
      </c>
      <c r="E37" s="38" t="s">
        <v>25</v>
      </c>
      <c r="F37" s="37" t="s">
        <v>293</v>
      </c>
      <c r="G37" s="37" t="s">
        <v>183</v>
      </c>
      <c r="H37" s="39">
        <v>1</v>
      </c>
      <c r="I37" s="37" t="s">
        <v>2</v>
      </c>
      <c r="J37" s="37" t="s">
        <v>20</v>
      </c>
      <c r="K37" s="37">
        <v>100</v>
      </c>
      <c r="L37" s="37">
        <v>100</v>
      </c>
      <c r="M37" s="12"/>
      <c r="N37" s="36"/>
      <c r="O37" s="11"/>
      <c r="P37" s="23">
        <v>1</v>
      </c>
      <c r="Q37" s="23">
        <v>1</v>
      </c>
      <c r="R37" s="23">
        <v>1</v>
      </c>
      <c r="S37" s="23">
        <v>1</v>
      </c>
      <c r="T37" s="25">
        <v>1</v>
      </c>
      <c r="U37" s="25">
        <v>1</v>
      </c>
      <c r="V37" s="25">
        <v>1</v>
      </c>
      <c r="W37" s="25">
        <v>1</v>
      </c>
      <c r="X37" s="25">
        <v>1</v>
      </c>
      <c r="Y37" s="22"/>
      <c r="Z37" s="22"/>
      <c r="AA37" s="22"/>
      <c r="AC37" s="16">
        <f>+AVERAGE(P37:X37)</f>
        <v>1</v>
      </c>
    </row>
    <row r="38" spans="1:29" s="3" customFormat="1" ht="99.95" customHeight="1" x14ac:dyDescent="0.25">
      <c r="A38" s="36">
        <v>27</v>
      </c>
      <c r="B38" s="37" t="s">
        <v>103</v>
      </c>
      <c r="C38" s="37" t="s">
        <v>171</v>
      </c>
      <c r="D38" s="37" t="s">
        <v>256</v>
      </c>
      <c r="E38" s="38" t="s">
        <v>26</v>
      </c>
      <c r="F38" s="37" t="s">
        <v>294</v>
      </c>
      <c r="G38" s="37" t="s">
        <v>141</v>
      </c>
      <c r="H38" s="39">
        <v>1</v>
      </c>
      <c r="I38" s="37" t="s">
        <v>2</v>
      </c>
      <c r="J38" s="37" t="s">
        <v>27</v>
      </c>
      <c r="K38" s="37">
        <v>3</v>
      </c>
      <c r="L38" s="37">
        <v>100</v>
      </c>
      <c r="M38" s="10"/>
      <c r="N38" s="36"/>
      <c r="O38" s="4"/>
      <c r="P38" s="23">
        <v>1</v>
      </c>
      <c r="Q38" s="25"/>
      <c r="R38" s="23">
        <v>1</v>
      </c>
      <c r="S38" s="25"/>
      <c r="T38" s="25">
        <v>1</v>
      </c>
      <c r="U38" s="22"/>
      <c r="V38" s="25">
        <v>1</v>
      </c>
      <c r="W38" s="22"/>
      <c r="X38" s="22"/>
      <c r="Y38" s="22"/>
      <c r="Z38" s="22"/>
      <c r="AA38" s="22"/>
      <c r="AC38" s="16">
        <f>+AVERAGE(P38,R38,T38,V38)</f>
        <v>1</v>
      </c>
    </row>
    <row r="39" spans="1:29" s="3" customFormat="1" ht="99.95" customHeight="1" x14ac:dyDescent="0.25">
      <c r="A39" s="36">
        <v>28</v>
      </c>
      <c r="B39" s="37" t="s">
        <v>104</v>
      </c>
      <c r="C39" s="37" t="s">
        <v>171</v>
      </c>
      <c r="D39" s="37" t="s">
        <v>258</v>
      </c>
      <c r="E39" s="38" t="s">
        <v>28</v>
      </c>
      <c r="F39" s="37" t="s">
        <v>295</v>
      </c>
      <c r="G39" s="37" t="s">
        <v>152</v>
      </c>
      <c r="H39" s="39">
        <v>0.05</v>
      </c>
      <c r="I39" s="37" t="s">
        <v>2</v>
      </c>
      <c r="J39" s="37" t="s">
        <v>20</v>
      </c>
      <c r="K39" s="37">
        <v>5</v>
      </c>
      <c r="L39" s="37">
        <v>5</v>
      </c>
      <c r="M39" s="12"/>
      <c r="N39" s="36"/>
      <c r="O39" s="11"/>
      <c r="P39" s="27">
        <v>3.2000000000000002E-3</v>
      </c>
      <c r="Q39" s="27">
        <v>7.6E-3</v>
      </c>
      <c r="R39" s="27">
        <v>4.6540000000000002E-3</v>
      </c>
      <c r="S39" s="27">
        <v>2.1069999999999999E-3</v>
      </c>
      <c r="T39" s="27">
        <v>6.6E-3</v>
      </c>
      <c r="U39" s="27">
        <v>3.1210000000000001E-3</v>
      </c>
      <c r="V39" s="27">
        <v>2.2000000000000001E-3</v>
      </c>
      <c r="W39" s="27">
        <v>2.7810000000000001E-3</v>
      </c>
      <c r="X39" s="27">
        <v>4.5700000000000003E-3</v>
      </c>
      <c r="Y39" s="26"/>
      <c r="Z39" s="26"/>
      <c r="AA39" s="26"/>
      <c r="AC39" s="60">
        <v>1</v>
      </c>
    </row>
    <row r="40" spans="1:29" s="3" customFormat="1" ht="99.95" customHeight="1" x14ac:dyDescent="0.25">
      <c r="A40" s="36">
        <v>29</v>
      </c>
      <c r="B40" s="37" t="s">
        <v>107</v>
      </c>
      <c r="C40" s="37" t="s">
        <v>171</v>
      </c>
      <c r="D40" s="37" t="s">
        <v>256</v>
      </c>
      <c r="E40" s="38" t="s">
        <v>29</v>
      </c>
      <c r="F40" s="37" t="s">
        <v>296</v>
      </c>
      <c r="G40" s="37" t="s">
        <v>153</v>
      </c>
      <c r="H40" s="39">
        <v>0.7</v>
      </c>
      <c r="I40" s="37" t="s">
        <v>2</v>
      </c>
      <c r="J40" s="37" t="s">
        <v>5</v>
      </c>
      <c r="K40" s="37">
        <v>70</v>
      </c>
      <c r="L40" s="37">
        <v>100</v>
      </c>
      <c r="M40" s="10"/>
      <c r="N40" s="36"/>
      <c r="O40" s="4"/>
      <c r="P40" s="25"/>
      <c r="Q40" s="25"/>
      <c r="R40" s="25">
        <v>0.93240000000000001</v>
      </c>
      <c r="S40" s="25"/>
      <c r="T40" s="25"/>
      <c r="U40" s="25">
        <v>0.9425</v>
      </c>
      <c r="V40" s="25"/>
      <c r="W40" s="25"/>
      <c r="X40" s="25">
        <v>0.95840000000000003</v>
      </c>
      <c r="Y40" s="25"/>
      <c r="Z40" s="25"/>
      <c r="AA40" s="25"/>
      <c r="AC40" s="16">
        <f>+AVERAGE(R40,U40,X40)/H40</f>
        <v>1.3491904761904763</v>
      </c>
    </row>
    <row r="41" spans="1:29" s="3" customFormat="1" ht="99.95" customHeight="1" x14ac:dyDescent="0.25">
      <c r="A41" s="36">
        <v>30</v>
      </c>
      <c r="B41" s="37" t="s">
        <v>116</v>
      </c>
      <c r="C41" s="37" t="s">
        <v>171</v>
      </c>
      <c r="D41" s="37" t="s">
        <v>258</v>
      </c>
      <c r="E41" s="38" t="s">
        <v>30</v>
      </c>
      <c r="F41" s="37" t="s">
        <v>297</v>
      </c>
      <c r="G41" s="37" t="s">
        <v>140</v>
      </c>
      <c r="H41" s="39">
        <v>0.03</v>
      </c>
      <c r="I41" s="37" t="s">
        <v>2</v>
      </c>
      <c r="J41" s="37" t="s">
        <v>1</v>
      </c>
      <c r="K41" s="37">
        <v>3</v>
      </c>
      <c r="L41" s="37">
        <v>100</v>
      </c>
      <c r="M41" s="10"/>
      <c r="N41" s="36"/>
      <c r="O41" s="4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C41" s="16">
        <f>+AA41</f>
        <v>0</v>
      </c>
    </row>
    <row r="42" spans="1:29" s="3" customFormat="1" ht="99.95" customHeight="1" x14ac:dyDescent="0.25">
      <c r="A42" s="36">
        <v>31</v>
      </c>
      <c r="B42" s="37" t="s">
        <v>116</v>
      </c>
      <c r="C42" s="37" t="s">
        <v>171</v>
      </c>
      <c r="D42" s="37" t="s">
        <v>258</v>
      </c>
      <c r="E42" s="38" t="s">
        <v>31</v>
      </c>
      <c r="F42" s="37" t="s">
        <v>298</v>
      </c>
      <c r="G42" s="37" t="s">
        <v>143</v>
      </c>
      <c r="H42" s="39">
        <v>0.5</v>
      </c>
      <c r="I42" s="37" t="s">
        <v>2</v>
      </c>
      <c r="J42" s="37" t="s">
        <v>14</v>
      </c>
      <c r="K42" s="37">
        <v>50</v>
      </c>
      <c r="L42" s="37">
        <v>100</v>
      </c>
      <c r="M42" s="10"/>
      <c r="N42" s="36"/>
      <c r="O42" s="4"/>
      <c r="P42" s="23"/>
      <c r="Q42" s="23"/>
      <c r="R42" s="23"/>
      <c r="S42" s="23"/>
      <c r="T42" s="23"/>
      <c r="U42" s="30">
        <v>0.51168000000000002</v>
      </c>
      <c r="V42" s="23"/>
      <c r="W42" s="23"/>
      <c r="X42" s="23"/>
      <c r="Y42" s="23"/>
      <c r="Z42" s="23"/>
      <c r="AA42" s="23"/>
      <c r="AC42" s="16">
        <f t="shared" ref="AC42" si="1">+U42</f>
        <v>0.51168000000000002</v>
      </c>
    </row>
    <row r="43" spans="1:29" s="3" customFormat="1" ht="99.95" customHeight="1" x14ac:dyDescent="0.25">
      <c r="A43" s="36">
        <v>32</v>
      </c>
      <c r="B43" s="37" t="s">
        <v>117</v>
      </c>
      <c r="C43" s="37" t="s">
        <v>171</v>
      </c>
      <c r="D43" s="37" t="s">
        <v>256</v>
      </c>
      <c r="E43" s="38" t="s">
        <v>32</v>
      </c>
      <c r="F43" s="37" t="s">
        <v>299</v>
      </c>
      <c r="G43" s="36" t="s">
        <v>154</v>
      </c>
      <c r="H43" s="40">
        <v>0.5</v>
      </c>
      <c r="I43" s="36" t="s">
        <v>2</v>
      </c>
      <c r="J43" s="37" t="s">
        <v>14</v>
      </c>
      <c r="K43" s="37">
        <v>40</v>
      </c>
      <c r="L43" s="37">
        <v>50</v>
      </c>
      <c r="M43" s="10"/>
      <c r="N43" s="36"/>
      <c r="O43" s="4"/>
      <c r="P43" s="27"/>
      <c r="Q43" s="23"/>
      <c r="R43" s="23"/>
      <c r="S43" s="23"/>
      <c r="T43" s="23"/>
      <c r="U43" s="25">
        <v>0.43</v>
      </c>
      <c r="V43" s="23"/>
      <c r="W43" s="23"/>
      <c r="X43" s="23"/>
      <c r="Y43" s="23"/>
      <c r="Z43" s="23"/>
      <c r="AA43" s="23"/>
      <c r="AC43" s="16">
        <f>+U43/H43</f>
        <v>0.86</v>
      </c>
    </row>
    <row r="44" spans="1:29" s="3" customFormat="1" ht="99.95" customHeight="1" x14ac:dyDescent="0.25">
      <c r="A44" s="36">
        <v>33</v>
      </c>
      <c r="B44" s="37" t="s">
        <v>117</v>
      </c>
      <c r="C44" s="37" t="s">
        <v>171</v>
      </c>
      <c r="D44" s="37" t="s">
        <v>256</v>
      </c>
      <c r="E44" s="38" t="s">
        <v>86</v>
      </c>
      <c r="F44" s="37" t="s">
        <v>300</v>
      </c>
      <c r="G44" s="37" t="s">
        <v>154</v>
      </c>
      <c r="H44" s="39">
        <v>1</v>
      </c>
      <c r="I44" s="37" t="s">
        <v>2</v>
      </c>
      <c r="J44" s="37" t="s">
        <v>5</v>
      </c>
      <c r="K44" s="37">
        <v>3</v>
      </c>
      <c r="L44" s="37">
        <v>100</v>
      </c>
      <c r="M44" s="10"/>
      <c r="N44" s="36"/>
      <c r="O44" s="4"/>
      <c r="P44" s="23"/>
      <c r="Q44" s="23"/>
      <c r="R44" s="23">
        <v>1</v>
      </c>
      <c r="S44" s="23"/>
      <c r="T44" s="23"/>
      <c r="U44" s="25">
        <v>1</v>
      </c>
      <c r="V44" s="23"/>
      <c r="W44" s="23"/>
      <c r="X44" s="23">
        <v>1</v>
      </c>
      <c r="Y44" s="23"/>
      <c r="Z44" s="23"/>
      <c r="AA44" s="23"/>
      <c r="AC44" s="16">
        <f>+AVERAGE(R44,U44,X44)</f>
        <v>1</v>
      </c>
    </row>
    <row r="45" spans="1:29" s="3" customFormat="1" ht="99.95" customHeight="1" x14ac:dyDescent="0.25">
      <c r="A45" s="36">
        <v>34</v>
      </c>
      <c r="B45" s="37" t="s">
        <v>117</v>
      </c>
      <c r="C45" s="37" t="s">
        <v>171</v>
      </c>
      <c r="D45" s="37" t="s">
        <v>256</v>
      </c>
      <c r="E45" s="38" t="s">
        <v>87</v>
      </c>
      <c r="F45" s="37" t="s">
        <v>301</v>
      </c>
      <c r="G45" s="37" t="s">
        <v>157</v>
      </c>
      <c r="H45" s="39">
        <v>0.85</v>
      </c>
      <c r="I45" s="37" t="s">
        <v>2</v>
      </c>
      <c r="J45" s="37" t="s">
        <v>1</v>
      </c>
      <c r="K45" s="37">
        <v>3</v>
      </c>
      <c r="L45" s="37">
        <v>90</v>
      </c>
      <c r="M45" s="10"/>
      <c r="N45" s="36"/>
      <c r="O45" s="4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C45" s="16">
        <f t="shared" ref="AC45:AC47" si="2">+AA45</f>
        <v>0</v>
      </c>
    </row>
    <row r="46" spans="1:29" s="3" customFormat="1" ht="99.95" customHeight="1" x14ac:dyDescent="0.25">
      <c r="A46" s="36">
        <v>35</v>
      </c>
      <c r="B46" s="37" t="s">
        <v>107</v>
      </c>
      <c r="C46" s="37" t="s">
        <v>171</v>
      </c>
      <c r="D46" s="37" t="s">
        <v>256</v>
      </c>
      <c r="E46" s="38" t="s">
        <v>88</v>
      </c>
      <c r="F46" s="37" t="s">
        <v>303</v>
      </c>
      <c r="G46" s="37" t="s">
        <v>158</v>
      </c>
      <c r="H46" s="39">
        <v>1</v>
      </c>
      <c r="I46" s="37" t="s">
        <v>2</v>
      </c>
      <c r="J46" s="37" t="s">
        <v>1</v>
      </c>
      <c r="K46" s="37">
        <v>3</v>
      </c>
      <c r="L46" s="37">
        <v>100</v>
      </c>
      <c r="M46" s="10"/>
      <c r="N46" s="36"/>
      <c r="O46" s="4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C46" s="16">
        <f t="shared" si="2"/>
        <v>0</v>
      </c>
    </row>
    <row r="47" spans="1:29" s="3" customFormat="1" ht="99.95" customHeight="1" x14ac:dyDescent="0.25">
      <c r="A47" s="36">
        <v>36</v>
      </c>
      <c r="B47" s="37" t="s">
        <v>118</v>
      </c>
      <c r="C47" s="37" t="s">
        <v>171</v>
      </c>
      <c r="D47" s="37" t="s">
        <v>258</v>
      </c>
      <c r="E47" s="38" t="s">
        <v>89</v>
      </c>
      <c r="F47" s="37" t="s">
        <v>304</v>
      </c>
      <c r="G47" s="37" t="s">
        <v>139</v>
      </c>
      <c r="H47" s="38" t="s">
        <v>305</v>
      </c>
      <c r="I47" s="37" t="s">
        <v>2</v>
      </c>
      <c r="J47" s="37" t="s">
        <v>1</v>
      </c>
      <c r="K47" s="37">
        <v>3</v>
      </c>
      <c r="L47" s="37">
        <v>-1</v>
      </c>
      <c r="M47" s="10"/>
      <c r="N47" s="36"/>
      <c r="O47" s="4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C47" s="16">
        <f t="shared" si="2"/>
        <v>0</v>
      </c>
    </row>
    <row r="48" spans="1:29" s="3" customFormat="1" ht="99.95" customHeight="1" x14ac:dyDescent="0.25">
      <c r="A48" s="36">
        <v>37</v>
      </c>
      <c r="B48" s="37" t="s">
        <v>118</v>
      </c>
      <c r="C48" s="37" t="s">
        <v>171</v>
      </c>
      <c r="D48" s="37" t="s">
        <v>256</v>
      </c>
      <c r="E48" s="38" t="s">
        <v>90</v>
      </c>
      <c r="F48" s="37" t="s">
        <v>306</v>
      </c>
      <c r="G48" s="37" t="s">
        <v>139</v>
      </c>
      <c r="H48" s="39">
        <v>0</v>
      </c>
      <c r="I48" s="37" t="s">
        <v>8</v>
      </c>
      <c r="J48" s="37" t="s">
        <v>5</v>
      </c>
      <c r="K48" s="37">
        <v>3</v>
      </c>
      <c r="L48" s="37">
        <v>0</v>
      </c>
      <c r="M48" s="10"/>
      <c r="N48" s="36"/>
      <c r="O48" s="4"/>
      <c r="P48" s="28"/>
      <c r="Q48" s="28"/>
      <c r="R48" s="28">
        <v>0</v>
      </c>
      <c r="S48" s="28"/>
      <c r="T48" s="28"/>
      <c r="U48" s="28">
        <v>0</v>
      </c>
      <c r="V48" s="28"/>
      <c r="W48" s="28"/>
      <c r="X48" s="28">
        <v>0</v>
      </c>
      <c r="Y48" s="28"/>
      <c r="Z48" s="28"/>
      <c r="AA48" s="28"/>
      <c r="AC48" s="16">
        <v>1</v>
      </c>
    </row>
    <row r="49" spans="1:29" s="3" customFormat="1" ht="99.95" customHeight="1" x14ac:dyDescent="0.25">
      <c r="A49" s="36">
        <v>38</v>
      </c>
      <c r="B49" s="37" t="s">
        <v>104</v>
      </c>
      <c r="C49" s="37" t="s">
        <v>171</v>
      </c>
      <c r="D49" s="37" t="s">
        <v>256</v>
      </c>
      <c r="E49" s="38" t="s">
        <v>418</v>
      </c>
      <c r="F49" s="37" t="s">
        <v>307</v>
      </c>
      <c r="G49" s="37" t="s">
        <v>152</v>
      </c>
      <c r="H49" s="39">
        <v>0.8</v>
      </c>
      <c r="I49" s="37" t="s">
        <v>2</v>
      </c>
      <c r="J49" s="37" t="s">
        <v>20</v>
      </c>
      <c r="K49" s="37">
        <v>80</v>
      </c>
      <c r="L49" s="37">
        <v>100</v>
      </c>
      <c r="M49" s="12"/>
      <c r="N49" s="36"/>
      <c r="O49" s="11"/>
      <c r="P49" s="29">
        <v>1</v>
      </c>
      <c r="Q49" s="27">
        <v>0.94440000000000002</v>
      </c>
      <c r="R49" s="29">
        <v>0.6</v>
      </c>
      <c r="S49" s="23">
        <v>0.25</v>
      </c>
      <c r="T49" s="29">
        <v>0.8</v>
      </c>
      <c r="U49" s="29">
        <v>1</v>
      </c>
      <c r="V49" s="29">
        <v>0.75</v>
      </c>
      <c r="W49" s="29">
        <v>1</v>
      </c>
      <c r="X49" s="29">
        <v>1</v>
      </c>
      <c r="Y49" s="24"/>
      <c r="Z49" s="24"/>
      <c r="AA49" s="24"/>
      <c r="AC49" s="16">
        <f>+AVERAGE(P49:X49)/H49</f>
        <v>1.0200555555555555</v>
      </c>
    </row>
    <row r="50" spans="1:29" s="3" customFormat="1" ht="99.95" customHeight="1" x14ac:dyDescent="0.25">
      <c r="A50" s="36">
        <v>39</v>
      </c>
      <c r="B50" s="37" t="s">
        <v>107</v>
      </c>
      <c r="C50" s="37" t="s">
        <v>171</v>
      </c>
      <c r="D50" s="37" t="s">
        <v>258</v>
      </c>
      <c r="E50" s="38" t="s">
        <v>34</v>
      </c>
      <c r="F50" s="37" t="s">
        <v>308</v>
      </c>
      <c r="G50" s="37" t="s">
        <v>142</v>
      </c>
      <c r="H50" s="39">
        <v>0.9</v>
      </c>
      <c r="I50" s="37" t="s">
        <v>2</v>
      </c>
      <c r="J50" s="37" t="s">
        <v>5</v>
      </c>
      <c r="K50" s="37">
        <v>90</v>
      </c>
      <c r="L50" s="37">
        <v>100</v>
      </c>
      <c r="M50" s="10"/>
      <c r="N50" s="36"/>
      <c r="O50" s="4"/>
      <c r="P50" s="22"/>
      <c r="Q50" s="22"/>
      <c r="R50" s="25">
        <v>0.96250000000000002</v>
      </c>
      <c r="S50" s="22"/>
      <c r="T50" s="22"/>
      <c r="U50" s="25">
        <v>0.96250000000000002</v>
      </c>
      <c r="V50" s="22"/>
      <c r="W50" s="22"/>
      <c r="X50" s="22"/>
      <c r="Y50" s="22"/>
      <c r="Z50" s="22"/>
      <c r="AA50" s="22"/>
      <c r="AC50" s="16">
        <f>+AVERAGE(R50,U50)</f>
        <v>0.96250000000000002</v>
      </c>
    </row>
    <row r="51" spans="1:29" s="3" customFormat="1" ht="99.95" customHeight="1" x14ac:dyDescent="0.25">
      <c r="A51" s="36">
        <v>40</v>
      </c>
      <c r="B51" s="37" t="s">
        <v>116</v>
      </c>
      <c r="C51" s="37" t="s">
        <v>171</v>
      </c>
      <c r="D51" s="37" t="s">
        <v>258</v>
      </c>
      <c r="E51" s="38" t="s">
        <v>35</v>
      </c>
      <c r="F51" s="37" t="s">
        <v>309</v>
      </c>
      <c r="G51" s="37" t="s">
        <v>159</v>
      </c>
      <c r="H51" s="39">
        <v>0.8</v>
      </c>
      <c r="I51" s="37" t="s">
        <v>2</v>
      </c>
      <c r="J51" s="37" t="s">
        <v>1</v>
      </c>
      <c r="K51" s="37">
        <v>3</v>
      </c>
      <c r="L51" s="37">
        <v>100</v>
      </c>
      <c r="M51" s="10"/>
      <c r="N51" s="36"/>
      <c r="O51" s="4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C51" s="16">
        <f t="shared" ref="AC51:AC52" si="3">+AA51</f>
        <v>0</v>
      </c>
    </row>
    <row r="52" spans="1:29" s="3" customFormat="1" ht="99.95" customHeight="1" x14ac:dyDescent="0.25">
      <c r="A52" s="36">
        <v>41</v>
      </c>
      <c r="B52" s="37" t="s">
        <v>116</v>
      </c>
      <c r="C52" s="37" t="s">
        <v>171</v>
      </c>
      <c r="D52" s="37" t="s">
        <v>258</v>
      </c>
      <c r="E52" s="38" t="s">
        <v>36</v>
      </c>
      <c r="F52" s="37" t="s">
        <v>310</v>
      </c>
      <c r="G52" s="37" t="s">
        <v>159</v>
      </c>
      <c r="H52" s="39">
        <v>0.85</v>
      </c>
      <c r="I52" s="37" t="s">
        <v>2</v>
      </c>
      <c r="J52" s="37" t="s">
        <v>1</v>
      </c>
      <c r="K52" s="37">
        <v>3</v>
      </c>
      <c r="L52" s="37">
        <v>100</v>
      </c>
      <c r="M52" s="10"/>
      <c r="N52" s="36"/>
      <c r="O52" s="4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C52" s="16">
        <f t="shared" si="3"/>
        <v>0</v>
      </c>
    </row>
    <row r="53" spans="1:29" s="3" customFormat="1" ht="99.95" customHeight="1" x14ac:dyDescent="0.25">
      <c r="A53" s="36">
        <v>42</v>
      </c>
      <c r="B53" s="37" t="s">
        <v>116</v>
      </c>
      <c r="C53" s="37" t="s">
        <v>171</v>
      </c>
      <c r="D53" s="37" t="s">
        <v>258</v>
      </c>
      <c r="E53" s="38" t="s">
        <v>37</v>
      </c>
      <c r="F53" s="37" t="s">
        <v>311</v>
      </c>
      <c r="G53" s="37" t="s">
        <v>144</v>
      </c>
      <c r="H53" s="39">
        <v>0.28000000000000003</v>
      </c>
      <c r="I53" s="37" t="s">
        <v>2</v>
      </c>
      <c r="J53" s="37" t="s">
        <v>14</v>
      </c>
      <c r="K53" s="37">
        <v>28</v>
      </c>
      <c r="L53" s="37">
        <v>100</v>
      </c>
      <c r="M53" s="10"/>
      <c r="N53" s="36"/>
      <c r="O53" s="4"/>
      <c r="P53" s="23"/>
      <c r="Q53" s="23"/>
      <c r="R53" s="23"/>
      <c r="S53" s="23"/>
      <c r="T53" s="23"/>
      <c r="U53" s="25">
        <v>0</v>
      </c>
      <c r="V53" s="23"/>
      <c r="W53" s="23"/>
      <c r="X53" s="23"/>
      <c r="Y53" s="23"/>
      <c r="Z53" s="23"/>
      <c r="AA53" s="23"/>
      <c r="AC53" s="16">
        <f>+U53</f>
        <v>0</v>
      </c>
    </row>
    <row r="54" spans="1:29" s="3" customFormat="1" ht="99.95" customHeight="1" x14ac:dyDescent="0.25">
      <c r="A54" s="36">
        <v>43</v>
      </c>
      <c r="B54" s="37" t="s">
        <v>117</v>
      </c>
      <c r="C54" s="37" t="s">
        <v>171</v>
      </c>
      <c r="D54" s="37" t="s">
        <v>256</v>
      </c>
      <c r="E54" s="38" t="s">
        <v>91</v>
      </c>
      <c r="F54" s="37" t="s">
        <v>302</v>
      </c>
      <c r="G54" s="37" t="s">
        <v>160</v>
      </c>
      <c r="H54" s="39">
        <v>1</v>
      </c>
      <c r="I54" s="37" t="s">
        <v>2</v>
      </c>
      <c r="J54" s="37" t="s">
        <v>5</v>
      </c>
      <c r="K54" s="37">
        <v>3</v>
      </c>
      <c r="L54" s="37">
        <v>100</v>
      </c>
      <c r="M54" s="10"/>
      <c r="N54" s="36"/>
      <c r="O54" s="4"/>
      <c r="P54" s="22"/>
      <c r="Q54" s="22"/>
      <c r="R54" s="25">
        <v>1</v>
      </c>
      <c r="S54" s="22"/>
      <c r="T54" s="22"/>
      <c r="U54" s="25">
        <v>1</v>
      </c>
      <c r="V54" s="22"/>
      <c r="W54" s="22"/>
      <c r="X54" s="25">
        <v>1</v>
      </c>
      <c r="Y54" s="22"/>
      <c r="Z54" s="22"/>
      <c r="AA54" s="22"/>
      <c r="AC54" s="16">
        <f>+AVERAGE(R54,U54,X54)</f>
        <v>1</v>
      </c>
    </row>
    <row r="55" spans="1:29" s="3" customFormat="1" ht="99.95" customHeight="1" x14ac:dyDescent="0.25">
      <c r="A55" s="36">
        <v>44</v>
      </c>
      <c r="B55" s="37" t="s">
        <v>119</v>
      </c>
      <c r="C55" s="37" t="s">
        <v>171</v>
      </c>
      <c r="D55" s="37" t="s">
        <v>258</v>
      </c>
      <c r="E55" s="38" t="s">
        <v>92</v>
      </c>
      <c r="F55" s="37" t="s">
        <v>312</v>
      </c>
      <c r="G55" s="37" t="s">
        <v>161</v>
      </c>
      <c r="H55" s="39">
        <v>0.9</v>
      </c>
      <c r="I55" s="37" t="s">
        <v>2</v>
      </c>
      <c r="J55" s="37" t="s">
        <v>5</v>
      </c>
      <c r="K55" s="37">
        <v>90</v>
      </c>
      <c r="L55" s="37">
        <v>100</v>
      </c>
      <c r="M55" s="10"/>
      <c r="N55" s="36"/>
      <c r="O55" s="4"/>
      <c r="P55" s="22"/>
      <c r="Q55" s="22"/>
      <c r="R55" s="30">
        <v>0.94710000000000005</v>
      </c>
      <c r="S55" s="22"/>
      <c r="T55" s="22"/>
      <c r="U55" s="22">
        <v>0</v>
      </c>
      <c r="V55" s="22"/>
      <c r="W55" s="22"/>
      <c r="X55" s="22"/>
      <c r="Y55" s="22"/>
      <c r="Z55" s="22"/>
      <c r="AA55" s="22"/>
      <c r="AC55" s="16">
        <f>+AVERAGE(R55,U55,X55)/H55</f>
        <v>0.52616666666666667</v>
      </c>
    </row>
    <row r="56" spans="1:29" s="3" customFormat="1" ht="99.95" customHeight="1" x14ac:dyDescent="0.25">
      <c r="A56" s="36">
        <v>45</v>
      </c>
      <c r="B56" s="37" t="s">
        <v>105</v>
      </c>
      <c r="C56" s="37" t="s">
        <v>172</v>
      </c>
      <c r="D56" s="37" t="s">
        <v>256</v>
      </c>
      <c r="E56" s="38" t="s">
        <v>38</v>
      </c>
      <c r="F56" s="37" t="s">
        <v>313</v>
      </c>
      <c r="G56" s="37" t="s">
        <v>138</v>
      </c>
      <c r="H56" s="39">
        <v>0.95</v>
      </c>
      <c r="I56" s="37" t="s">
        <v>2</v>
      </c>
      <c r="J56" s="37" t="s">
        <v>5</v>
      </c>
      <c r="K56" s="37">
        <v>95</v>
      </c>
      <c r="L56" s="37">
        <v>100</v>
      </c>
      <c r="M56" s="10"/>
      <c r="N56" s="36"/>
      <c r="O56" s="4"/>
      <c r="P56" s="22"/>
      <c r="Q56" s="22"/>
      <c r="R56" s="25">
        <v>0</v>
      </c>
      <c r="S56" s="22"/>
      <c r="T56" s="22"/>
      <c r="U56" s="25">
        <v>0</v>
      </c>
      <c r="V56" s="22"/>
      <c r="W56" s="22"/>
      <c r="X56" s="25">
        <v>0</v>
      </c>
      <c r="Y56" s="22"/>
      <c r="Z56" s="22"/>
      <c r="AA56" s="22"/>
      <c r="AC56" s="16">
        <f>+AVERAGE(R56,U56,X56)</f>
        <v>0</v>
      </c>
    </row>
    <row r="57" spans="1:29" s="3" customFormat="1" ht="99.95" customHeight="1" x14ac:dyDescent="0.25">
      <c r="A57" s="36">
        <v>46</v>
      </c>
      <c r="B57" s="37" t="s">
        <v>105</v>
      </c>
      <c r="C57" s="37" t="s">
        <v>172</v>
      </c>
      <c r="D57" s="37" t="s">
        <v>256</v>
      </c>
      <c r="E57" s="38" t="s">
        <v>39</v>
      </c>
      <c r="F57" s="37" t="s">
        <v>314</v>
      </c>
      <c r="G57" s="37" t="s">
        <v>138</v>
      </c>
      <c r="H57" s="39">
        <v>0.95</v>
      </c>
      <c r="I57" s="37" t="s">
        <v>2</v>
      </c>
      <c r="J57" s="37" t="s">
        <v>5</v>
      </c>
      <c r="K57" s="37">
        <v>3</v>
      </c>
      <c r="L57" s="37">
        <v>100</v>
      </c>
      <c r="M57" s="10"/>
      <c r="N57" s="36"/>
      <c r="O57" s="4"/>
      <c r="P57" s="22"/>
      <c r="Q57" s="22"/>
      <c r="R57" s="25">
        <v>1</v>
      </c>
      <c r="S57" s="22"/>
      <c r="T57" s="22"/>
      <c r="U57" s="25">
        <v>1</v>
      </c>
      <c r="V57" s="22"/>
      <c r="W57" s="22"/>
      <c r="X57" s="25">
        <v>1</v>
      </c>
      <c r="Y57" s="22"/>
      <c r="Z57" s="22"/>
      <c r="AA57" s="22"/>
      <c r="AC57" s="16">
        <f>+AVERAGE(R57,U57,X57)</f>
        <v>1</v>
      </c>
    </row>
    <row r="58" spans="1:29" s="3" customFormat="1" ht="99.95" customHeight="1" x14ac:dyDescent="0.25">
      <c r="A58" s="36">
        <v>47</v>
      </c>
      <c r="B58" s="37" t="s">
        <v>105</v>
      </c>
      <c r="C58" s="37" t="s">
        <v>172</v>
      </c>
      <c r="D58" s="37" t="s">
        <v>258</v>
      </c>
      <c r="E58" s="38" t="s">
        <v>40</v>
      </c>
      <c r="F58" s="37" t="s">
        <v>315</v>
      </c>
      <c r="G58" s="37" t="s">
        <v>132</v>
      </c>
      <c r="H58" s="39">
        <v>1</v>
      </c>
      <c r="I58" s="37" t="s">
        <v>2</v>
      </c>
      <c r="J58" s="37" t="s">
        <v>20</v>
      </c>
      <c r="K58" s="37">
        <v>100</v>
      </c>
      <c r="L58" s="37">
        <v>100</v>
      </c>
      <c r="M58" s="12"/>
      <c r="N58" s="36"/>
      <c r="O58" s="11"/>
      <c r="P58" s="25">
        <v>1</v>
      </c>
      <c r="Q58" s="30">
        <v>1.0713999999999999</v>
      </c>
      <c r="R58" s="30">
        <v>1.1537999999999999</v>
      </c>
      <c r="S58" s="23">
        <v>1</v>
      </c>
      <c r="T58" s="25">
        <v>1</v>
      </c>
      <c r="U58" s="25">
        <v>1</v>
      </c>
      <c r="V58" s="25">
        <v>1</v>
      </c>
      <c r="W58" s="25">
        <v>1.07</v>
      </c>
      <c r="X58" s="25">
        <v>1</v>
      </c>
      <c r="Y58" s="22"/>
      <c r="Z58" s="22"/>
      <c r="AA58" s="22"/>
      <c r="AC58" s="16">
        <f>+AVERAGE(P58:X58)</f>
        <v>1.0327999999999999</v>
      </c>
    </row>
    <row r="59" spans="1:29" s="3" customFormat="1" ht="99.95" customHeight="1" x14ac:dyDescent="0.25">
      <c r="A59" s="36">
        <v>48</v>
      </c>
      <c r="B59" s="37" t="s">
        <v>105</v>
      </c>
      <c r="C59" s="37" t="s">
        <v>172</v>
      </c>
      <c r="D59" s="37" t="s">
        <v>258</v>
      </c>
      <c r="E59" s="38" t="s">
        <v>41</v>
      </c>
      <c r="F59" s="37" t="s">
        <v>316</v>
      </c>
      <c r="G59" s="37" t="s">
        <v>132</v>
      </c>
      <c r="H59" s="39">
        <v>1</v>
      </c>
      <c r="I59" s="37" t="s">
        <v>2</v>
      </c>
      <c r="J59" s="37" t="s">
        <v>20</v>
      </c>
      <c r="K59" s="37">
        <v>100</v>
      </c>
      <c r="L59" s="37">
        <v>100</v>
      </c>
      <c r="M59" s="12"/>
      <c r="N59" s="36"/>
      <c r="O59" s="11"/>
      <c r="P59" s="25">
        <v>1.5</v>
      </c>
      <c r="Q59" s="25">
        <v>1.4</v>
      </c>
      <c r="R59" s="25">
        <v>1.3</v>
      </c>
      <c r="S59" s="23">
        <v>1.5</v>
      </c>
      <c r="T59" s="25">
        <v>1.5</v>
      </c>
      <c r="U59" s="25">
        <v>1</v>
      </c>
      <c r="V59" s="25">
        <v>1.5</v>
      </c>
      <c r="W59" s="25">
        <v>1.4</v>
      </c>
      <c r="X59" s="25">
        <v>1</v>
      </c>
      <c r="Y59" s="22"/>
      <c r="Z59" s="22"/>
      <c r="AA59" s="22"/>
      <c r="AC59" s="16">
        <f>+AVERAGE(P59:X59)</f>
        <v>1.3444444444444443</v>
      </c>
    </row>
    <row r="60" spans="1:29" s="3" customFormat="1" ht="99.95" customHeight="1" x14ac:dyDescent="0.25">
      <c r="A60" s="36">
        <v>49</v>
      </c>
      <c r="B60" s="37" t="s">
        <v>107</v>
      </c>
      <c r="C60" s="37" t="s">
        <v>172</v>
      </c>
      <c r="D60" s="37" t="s">
        <v>256</v>
      </c>
      <c r="E60" s="38" t="s">
        <v>42</v>
      </c>
      <c r="F60" s="37" t="s">
        <v>317</v>
      </c>
      <c r="G60" s="37" t="s">
        <v>162</v>
      </c>
      <c r="H60" s="39">
        <v>0.6</v>
      </c>
      <c r="I60" s="37" t="s">
        <v>2</v>
      </c>
      <c r="J60" s="37" t="s">
        <v>1</v>
      </c>
      <c r="K60" s="37">
        <v>3</v>
      </c>
      <c r="L60" s="37">
        <v>100</v>
      </c>
      <c r="M60" s="10"/>
      <c r="N60" s="36"/>
      <c r="O60" s="4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C60" s="16">
        <f>+AA60</f>
        <v>0</v>
      </c>
    </row>
    <row r="61" spans="1:29" s="3" customFormat="1" ht="99.95" customHeight="1" x14ac:dyDescent="0.25">
      <c r="A61" s="36">
        <v>50</v>
      </c>
      <c r="B61" s="37" t="s">
        <v>105</v>
      </c>
      <c r="C61" s="37" t="s">
        <v>172</v>
      </c>
      <c r="D61" s="37" t="s">
        <v>256</v>
      </c>
      <c r="E61" s="38" t="s">
        <v>93</v>
      </c>
      <c r="F61" s="37" t="s">
        <v>318</v>
      </c>
      <c r="G61" s="37" t="s">
        <v>138</v>
      </c>
      <c r="H61" s="39">
        <v>0.95</v>
      </c>
      <c r="I61" s="37" t="s">
        <v>2</v>
      </c>
      <c r="J61" s="37" t="s">
        <v>94</v>
      </c>
      <c r="K61" s="37">
        <v>3</v>
      </c>
      <c r="L61" s="37">
        <v>100</v>
      </c>
      <c r="M61" s="10"/>
      <c r="N61" s="36"/>
      <c r="O61" s="4"/>
      <c r="P61" s="22"/>
      <c r="Q61" s="22"/>
      <c r="R61" s="22"/>
      <c r="S61" s="23">
        <v>1</v>
      </c>
      <c r="T61" s="22"/>
      <c r="U61" s="22"/>
      <c r="V61" s="22"/>
      <c r="W61" s="25">
        <v>1</v>
      </c>
      <c r="X61" s="22"/>
      <c r="Y61" s="22"/>
      <c r="Z61" s="22"/>
      <c r="AA61" s="22"/>
      <c r="AC61" s="16">
        <f>+AVERAGE(S61,W61)</f>
        <v>1</v>
      </c>
    </row>
    <row r="62" spans="1:29" s="3" customFormat="1" ht="99.95" customHeight="1" x14ac:dyDescent="0.25">
      <c r="A62" s="36">
        <v>51</v>
      </c>
      <c r="B62" s="37" t="s">
        <v>108</v>
      </c>
      <c r="C62" s="37" t="s">
        <v>175</v>
      </c>
      <c r="D62" s="37" t="s">
        <v>256</v>
      </c>
      <c r="E62" s="38" t="s">
        <v>95</v>
      </c>
      <c r="F62" s="37" t="s">
        <v>319</v>
      </c>
      <c r="G62" s="37" t="s">
        <v>133</v>
      </c>
      <c r="H62" s="39">
        <v>0.95</v>
      </c>
      <c r="I62" s="37" t="s">
        <v>2</v>
      </c>
      <c r="J62" s="37" t="s">
        <v>20</v>
      </c>
      <c r="K62" s="37">
        <v>95</v>
      </c>
      <c r="L62" s="37">
        <v>100</v>
      </c>
      <c r="M62" s="12"/>
      <c r="N62" s="36"/>
      <c r="O62" s="11"/>
      <c r="P62" s="25">
        <v>1</v>
      </c>
      <c r="Q62" s="25">
        <v>1</v>
      </c>
      <c r="R62" s="25">
        <v>1</v>
      </c>
      <c r="S62" s="23">
        <v>1</v>
      </c>
      <c r="T62" s="25">
        <v>1</v>
      </c>
      <c r="U62" s="25">
        <v>1</v>
      </c>
      <c r="V62" s="25">
        <v>1</v>
      </c>
      <c r="W62" s="25">
        <v>1</v>
      </c>
      <c r="X62" s="25">
        <v>1</v>
      </c>
      <c r="Y62" s="22"/>
      <c r="Z62" s="22"/>
      <c r="AA62" s="22"/>
      <c r="AC62" s="16">
        <f>+AVERAGE(P62:X62)/H62</f>
        <v>1.0526315789473684</v>
      </c>
    </row>
    <row r="63" spans="1:29" s="3" customFormat="1" ht="99.95" customHeight="1" x14ac:dyDescent="0.25">
      <c r="A63" s="36">
        <v>52</v>
      </c>
      <c r="B63" s="37" t="s">
        <v>108</v>
      </c>
      <c r="C63" s="37" t="s">
        <v>175</v>
      </c>
      <c r="D63" s="37" t="s">
        <v>256</v>
      </c>
      <c r="E63" s="38" t="s">
        <v>96</v>
      </c>
      <c r="F63" s="37" t="s">
        <v>320</v>
      </c>
      <c r="G63" s="37" t="s">
        <v>163</v>
      </c>
      <c r="H63" s="39">
        <v>0.75</v>
      </c>
      <c r="I63" s="37" t="s">
        <v>2</v>
      </c>
      <c r="J63" s="37" t="s">
        <v>14</v>
      </c>
      <c r="K63" s="37">
        <v>3</v>
      </c>
      <c r="L63" s="37">
        <v>100</v>
      </c>
      <c r="M63" s="10"/>
      <c r="N63" s="36"/>
      <c r="O63" s="4"/>
      <c r="P63" s="24"/>
      <c r="Q63" s="22"/>
      <c r="R63" s="22"/>
      <c r="S63" s="22"/>
      <c r="T63" s="22"/>
      <c r="U63" s="30">
        <v>0.68200000000000005</v>
      </c>
      <c r="V63" s="22"/>
      <c r="W63" s="22"/>
      <c r="X63" s="22"/>
      <c r="Y63" s="22"/>
      <c r="Z63" s="22"/>
      <c r="AA63" s="22"/>
      <c r="AC63" s="16">
        <f>+U63</f>
        <v>0.68200000000000005</v>
      </c>
    </row>
    <row r="64" spans="1:29" s="3" customFormat="1" ht="99.95" customHeight="1" x14ac:dyDescent="0.25">
      <c r="A64" s="36">
        <v>53</v>
      </c>
      <c r="B64" s="37" t="s">
        <v>108</v>
      </c>
      <c r="C64" s="37" t="s">
        <v>175</v>
      </c>
      <c r="D64" s="37" t="s">
        <v>256</v>
      </c>
      <c r="E64" s="38" t="s">
        <v>97</v>
      </c>
      <c r="F64" s="37" t="s">
        <v>321</v>
      </c>
      <c r="G64" s="37" t="s">
        <v>163</v>
      </c>
      <c r="H64" s="39">
        <v>0.9</v>
      </c>
      <c r="I64" s="37" t="s">
        <v>2</v>
      </c>
      <c r="J64" s="37" t="s">
        <v>1</v>
      </c>
      <c r="K64" s="37">
        <v>3</v>
      </c>
      <c r="L64" s="37">
        <v>100</v>
      </c>
      <c r="M64" s="10"/>
      <c r="N64" s="36"/>
      <c r="O64" s="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C64" s="16">
        <f>+AA64</f>
        <v>0</v>
      </c>
    </row>
    <row r="65" spans="1:29" s="3" customFormat="1" ht="94.5" customHeight="1" x14ac:dyDescent="0.25">
      <c r="A65" s="36">
        <v>54</v>
      </c>
      <c r="B65" s="37" t="s">
        <v>108</v>
      </c>
      <c r="C65" s="37" t="s">
        <v>175</v>
      </c>
      <c r="D65" s="37" t="s">
        <v>256</v>
      </c>
      <c r="E65" s="38" t="s">
        <v>98</v>
      </c>
      <c r="F65" s="37" t="s">
        <v>322</v>
      </c>
      <c r="G65" s="37" t="s">
        <v>163</v>
      </c>
      <c r="H65" s="39">
        <v>0.9</v>
      </c>
      <c r="I65" s="37" t="s">
        <v>2</v>
      </c>
      <c r="J65" s="37" t="s">
        <v>1</v>
      </c>
      <c r="K65" s="37">
        <v>3</v>
      </c>
      <c r="L65" s="37">
        <v>100</v>
      </c>
      <c r="M65" s="10"/>
      <c r="N65" s="36"/>
      <c r="O65" s="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C65" s="16">
        <v>0</v>
      </c>
    </row>
    <row r="66" spans="1:29" s="3" customFormat="1" ht="99.95" customHeight="1" x14ac:dyDescent="0.25">
      <c r="A66" s="36">
        <v>55</v>
      </c>
      <c r="B66" s="37" t="s">
        <v>106</v>
      </c>
      <c r="C66" s="37" t="s">
        <v>176</v>
      </c>
      <c r="D66" s="37" t="s">
        <v>258</v>
      </c>
      <c r="E66" s="38" t="s">
        <v>43</v>
      </c>
      <c r="F66" s="37" t="s">
        <v>323</v>
      </c>
      <c r="G66" s="37" t="s">
        <v>392</v>
      </c>
      <c r="H66" s="39">
        <v>1</v>
      </c>
      <c r="I66" s="37" t="s">
        <v>2</v>
      </c>
      <c r="J66" s="37" t="s">
        <v>20</v>
      </c>
      <c r="K66" s="37">
        <v>92</v>
      </c>
      <c r="L66" s="37">
        <v>100</v>
      </c>
      <c r="M66" s="12"/>
      <c r="N66" s="36"/>
      <c r="O66" s="11"/>
      <c r="P66" s="25">
        <v>1</v>
      </c>
      <c r="Q66" s="25">
        <v>0.97609999999999997</v>
      </c>
      <c r="R66" s="25">
        <v>0.9839</v>
      </c>
      <c r="S66" s="25">
        <v>1</v>
      </c>
      <c r="T66" s="25">
        <v>1</v>
      </c>
      <c r="U66" s="25">
        <v>1</v>
      </c>
      <c r="V66" s="25">
        <v>0.94420000000000004</v>
      </c>
      <c r="W66" s="25">
        <v>0.93779999999999997</v>
      </c>
      <c r="X66" s="25">
        <v>0.96930000000000005</v>
      </c>
      <c r="Y66" s="25"/>
      <c r="Z66" s="25"/>
      <c r="AA66" s="25"/>
      <c r="AC66" s="16">
        <f>+AVERAGE(P66:W66)/H66</f>
        <v>0.98025000000000007</v>
      </c>
    </row>
    <row r="67" spans="1:29" s="3" customFormat="1" ht="99.95" customHeight="1" x14ac:dyDescent="0.25">
      <c r="A67" s="36">
        <v>56</v>
      </c>
      <c r="B67" s="37" t="s">
        <v>106</v>
      </c>
      <c r="C67" s="37" t="s">
        <v>176</v>
      </c>
      <c r="D67" s="37" t="s">
        <v>256</v>
      </c>
      <c r="E67" s="38" t="s">
        <v>44</v>
      </c>
      <c r="F67" s="37" t="s">
        <v>324</v>
      </c>
      <c r="G67" s="37" t="s">
        <v>390</v>
      </c>
      <c r="H67" s="39">
        <v>0.02</v>
      </c>
      <c r="I67" s="37" t="s">
        <v>8</v>
      </c>
      <c r="J67" s="37" t="s">
        <v>20</v>
      </c>
      <c r="K67" s="37">
        <v>2</v>
      </c>
      <c r="L67" s="37">
        <v>2</v>
      </c>
      <c r="M67" s="12"/>
      <c r="N67" s="36"/>
      <c r="O67" s="11"/>
      <c r="P67" s="49">
        <v>0</v>
      </c>
      <c r="Q67" s="49">
        <v>0</v>
      </c>
      <c r="R67" s="31">
        <v>0</v>
      </c>
      <c r="S67" s="31">
        <v>0</v>
      </c>
      <c r="T67" s="31">
        <v>0</v>
      </c>
      <c r="U67" s="31">
        <v>0</v>
      </c>
      <c r="V67" s="31">
        <v>0</v>
      </c>
      <c r="W67" s="31">
        <v>0</v>
      </c>
      <c r="X67" s="31">
        <v>0</v>
      </c>
      <c r="Y67" s="31"/>
      <c r="Z67" s="31"/>
      <c r="AA67" s="31"/>
      <c r="AC67" s="16">
        <v>1</v>
      </c>
    </row>
    <row r="68" spans="1:29" s="3" customFormat="1" ht="99.95" customHeight="1" x14ac:dyDescent="0.25">
      <c r="A68" s="104">
        <v>57</v>
      </c>
      <c r="B68" s="105" t="s">
        <v>106</v>
      </c>
      <c r="C68" s="105" t="s">
        <v>176</v>
      </c>
      <c r="D68" s="105" t="s">
        <v>256</v>
      </c>
      <c r="E68" s="106" t="s">
        <v>45</v>
      </c>
      <c r="F68" s="105" t="s">
        <v>325</v>
      </c>
      <c r="G68" s="105" t="s">
        <v>391</v>
      </c>
      <c r="H68" s="107">
        <v>0.02</v>
      </c>
      <c r="I68" s="105" t="s">
        <v>8</v>
      </c>
      <c r="J68" s="105" t="s">
        <v>20</v>
      </c>
      <c r="K68" s="105">
        <v>2</v>
      </c>
      <c r="L68" s="105">
        <v>2</v>
      </c>
      <c r="M68" s="12"/>
      <c r="N68" s="36"/>
      <c r="O68" s="11"/>
      <c r="P68" s="31">
        <v>0</v>
      </c>
      <c r="Q68" s="31">
        <v>0.1125</v>
      </c>
      <c r="R68" s="31">
        <v>0.15</v>
      </c>
      <c r="S68" s="31">
        <v>0</v>
      </c>
      <c r="T68" s="31">
        <v>0</v>
      </c>
      <c r="U68" s="31">
        <v>1.2500000000000001E-2</v>
      </c>
      <c r="V68" s="31">
        <v>0</v>
      </c>
      <c r="W68" s="31">
        <v>0</v>
      </c>
      <c r="X68" s="31">
        <v>0</v>
      </c>
      <c r="Y68" s="31"/>
      <c r="Z68" s="31"/>
      <c r="AA68" s="31"/>
      <c r="AC68" s="16">
        <v>0.77</v>
      </c>
    </row>
    <row r="69" spans="1:29" s="3" customFormat="1" ht="99.95" customHeight="1" x14ac:dyDescent="0.25">
      <c r="A69" s="104">
        <v>58</v>
      </c>
      <c r="B69" s="105" t="s">
        <v>106</v>
      </c>
      <c r="C69" s="105" t="s">
        <v>176</v>
      </c>
      <c r="D69" s="105" t="s">
        <v>256</v>
      </c>
      <c r="E69" s="106" t="s">
        <v>46</v>
      </c>
      <c r="F69" s="105" t="s">
        <v>326</v>
      </c>
      <c r="G69" s="105" t="s">
        <v>164</v>
      </c>
      <c r="H69" s="107">
        <v>0.95</v>
      </c>
      <c r="I69" s="105" t="s">
        <v>2</v>
      </c>
      <c r="J69" s="105" t="s">
        <v>5</v>
      </c>
      <c r="K69" s="105">
        <v>3</v>
      </c>
      <c r="L69" s="105">
        <v>100</v>
      </c>
      <c r="M69" s="10"/>
      <c r="N69" s="36"/>
      <c r="O69" s="4"/>
      <c r="P69" s="22"/>
      <c r="Q69" s="22"/>
      <c r="R69" s="25">
        <v>1</v>
      </c>
      <c r="S69" s="22"/>
      <c r="T69" s="22"/>
      <c r="U69" s="25">
        <v>0</v>
      </c>
      <c r="V69" s="22"/>
      <c r="W69" s="22"/>
      <c r="X69" s="22"/>
      <c r="Y69" s="22"/>
      <c r="Z69" s="22"/>
      <c r="AA69" s="22"/>
      <c r="AC69" s="16">
        <f>+AVERAGE(R69,U69,X69)</f>
        <v>0.5</v>
      </c>
    </row>
    <row r="70" spans="1:29" s="3" customFormat="1" ht="99.95" customHeight="1" x14ac:dyDescent="0.25">
      <c r="A70" s="36">
        <v>59</v>
      </c>
      <c r="B70" s="37" t="s">
        <v>106</v>
      </c>
      <c r="C70" s="37" t="s">
        <v>176</v>
      </c>
      <c r="D70" s="37" t="s">
        <v>258</v>
      </c>
      <c r="E70" s="38" t="s">
        <v>47</v>
      </c>
      <c r="F70" s="37" t="s">
        <v>327</v>
      </c>
      <c r="G70" s="37" t="s">
        <v>392</v>
      </c>
      <c r="H70" s="39">
        <v>1</v>
      </c>
      <c r="I70" s="37" t="s">
        <v>2</v>
      </c>
      <c r="J70" s="37" t="s">
        <v>20</v>
      </c>
      <c r="K70" s="37">
        <v>90</v>
      </c>
      <c r="L70" s="37">
        <v>100</v>
      </c>
      <c r="M70" s="12"/>
      <c r="N70" s="36"/>
      <c r="O70" s="11"/>
      <c r="P70" s="23">
        <v>1</v>
      </c>
      <c r="Q70" s="23">
        <v>1</v>
      </c>
      <c r="R70" s="23">
        <v>1</v>
      </c>
      <c r="S70" s="23">
        <v>1</v>
      </c>
      <c r="T70" s="23">
        <v>1</v>
      </c>
      <c r="U70" s="23">
        <v>1</v>
      </c>
      <c r="V70" s="23">
        <v>0.94420000000000004</v>
      </c>
      <c r="W70" s="23">
        <v>0.93779999999999997</v>
      </c>
      <c r="X70" s="23">
        <v>0.96930000000000005</v>
      </c>
      <c r="Y70" s="23"/>
      <c r="Z70" s="23"/>
      <c r="AA70" s="23"/>
      <c r="AC70" s="16">
        <f>+AVERAGE(P70:X70)</f>
        <v>0.98347777777777778</v>
      </c>
    </row>
    <row r="71" spans="1:29" s="3" customFormat="1" ht="99.95" customHeight="1" x14ac:dyDescent="0.25">
      <c r="A71" s="104">
        <v>60</v>
      </c>
      <c r="B71" s="105" t="s">
        <v>106</v>
      </c>
      <c r="C71" s="105" t="s">
        <v>176</v>
      </c>
      <c r="D71" s="105" t="s">
        <v>256</v>
      </c>
      <c r="E71" s="106" t="s">
        <v>48</v>
      </c>
      <c r="F71" s="105" t="s">
        <v>328</v>
      </c>
      <c r="G71" s="105" t="s">
        <v>164</v>
      </c>
      <c r="H71" s="107">
        <v>0.02</v>
      </c>
      <c r="I71" s="105" t="s">
        <v>8</v>
      </c>
      <c r="J71" s="105" t="s">
        <v>20</v>
      </c>
      <c r="K71" s="105">
        <v>3</v>
      </c>
      <c r="L71" s="105">
        <v>2</v>
      </c>
      <c r="M71" s="12"/>
      <c r="N71" s="36"/>
      <c r="O71" s="11"/>
      <c r="P71" s="31">
        <v>0</v>
      </c>
      <c r="Q71" s="32">
        <v>1.2500000000000001E-2</v>
      </c>
      <c r="R71" s="33">
        <v>6.2500000000000003E-3</v>
      </c>
      <c r="S71" s="31">
        <v>0</v>
      </c>
      <c r="T71" s="31">
        <v>0</v>
      </c>
      <c r="U71" s="31">
        <v>0</v>
      </c>
      <c r="V71" s="31"/>
      <c r="W71" s="31"/>
      <c r="X71" s="31"/>
      <c r="Y71" s="31"/>
      <c r="Z71" s="31"/>
      <c r="AA71" s="31"/>
      <c r="AC71" s="16">
        <v>1</v>
      </c>
    </row>
    <row r="72" spans="1:29" s="3" customFormat="1" ht="99.95" customHeight="1" x14ac:dyDescent="0.25">
      <c r="A72" s="36">
        <v>61</v>
      </c>
      <c r="B72" s="37" t="s">
        <v>107</v>
      </c>
      <c r="C72" s="37" t="s">
        <v>177</v>
      </c>
      <c r="D72" s="37" t="s">
        <v>256</v>
      </c>
      <c r="E72" s="38" t="s">
        <v>49</v>
      </c>
      <c r="F72" s="37" t="s">
        <v>329</v>
      </c>
      <c r="G72" s="37" t="s">
        <v>165</v>
      </c>
      <c r="H72" s="39">
        <v>0.02</v>
      </c>
      <c r="I72" s="37" t="s">
        <v>2</v>
      </c>
      <c r="J72" s="37" t="s">
        <v>5</v>
      </c>
      <c r="K72" s="37">
        <v>2</v>
      </c>
      <c r="L72" s="37">
        <v>100</v>
      </c>
      <c r="M72" s="10"/>
      <c r="N72" s="36"/>
      <c r="O72" s="4"/>
      <c r="P72" s="23">
        <v>3.4000000000000002E-2</v>
      </c>
      <c r="Q72" s="23">
        <v>0.21</v>
      </c>
      <c r="R72" s="23">
        <v>0</v>
      </c>
      <c r="S72" s="23"/>
      <c r="T72" s="23"/>
      <c r="U72" s="22">
        <v>0</v>
      </c>
      <c r="V72" s="23"/>
      <c r="W72" s="23"/>
      <c r="X72" s="23">
        <v>0</v>
      </c>
      <c r="Y72" s="23"/>
      <c r="Z72" s="23"/>
      <c r="AA72" s="23"/>
      <c r="AC72" s="16">
        <f>+AVERAGE(R72,U72,X72)</f>
        <v>0</v>
      </c>
    </row>
    <row r="73" spans="1:29" s="3" customFormat="1" ht="99.95" customHeight="1" x14ac:dyDescent="0.25">
      <c r="A73" s="36">
        <v>62</v>
      </c>
      <c r="B73" s="37" t="s">
        <v>107</v>
      </c>
      <c r="C73" s="37" t="s">
        <v>177</v>
      </c>
      <c r="D73" s="37" t="s">
        <v>256</v>
      </c>
      <c r="E73" s="38" t="s">
        <v>50</v>
      </c>
      <c r="F73" s="37" t="s">
        <v>330</v>
      </c>
      <c r="G73" s="37" t="s">
        <v>155</v>
      </c>
      <c r="H73" s="39">
        <v>0.8</v>
      </c>
      <c r="I73" s="37" t="s">
        <v>2</v>
      </c>
      <c r="J73" s="37" t="s">
        <v>1</v>
      </c>
      <c r="K73" s="37">
        <v>3</v>
      </c>
      <c r="L73" s="37">
        <v>100</v>
      </c>
      <c r="M73" s="10"/>
      <c r="N73" s="36"/>
      <c r="O73" s="4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C73" s="16">
        <f t="shared" ref="AC73:AC76" si="4">+AA73</f>
        <v>0</v>
      </c>
    </row>
    <row r="74" spans="1:29" s="3" customFormat="1" ht="99.95" customHeight="1" x14ac:dyDescent="0.25">
      <c r="A74" s="36">
        <v>63</v>
      </c>
      <c r="B74" s="37" t="s">
        <v>107</v>
      </c>
      <c r="C74" s="37" t="s">
        <v>177</v>
      </c>
      <c r="D74" s="37" t="s">
        <v>256</v>
      </c>
      <c r="E74" s="38" t="s">
        <v>51</v>
      </c>
      <c r="F74" s="37" t="s">
        <v>333</v>
      </c>
      <c r="G74" s="37" t="s">
        <v>165</v>
      </c>
      <c r="H74" s="39">
        <v>1</v>
      </c>
      <c r="I74" s="37" t="s">
        <v>2</v>
      </c>
      <c r="J74" s="37" t="s">
        <v>1</v>
      </c>
      <c r="K74" s="37">
        <v>3</v>
      </c>
      <c r="L74" s="37">
        <v>100</v>
      </c>
      <c r="M74" s="10"/>
      <c r="N74" s="36"/>
      <c r="O74" s="4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C74" s="16">
        <f t="shared" si="4"/>
        <v>0</v>
      </c>
    </row>
    <row r="75" spans="1:29" s="3" customFormat="1" ht="99.95" customHeight="1" x14ac:dyDescent="0.25">
      <c r="A75" s="36">
        <v>64</v>
      </c>
      <c r="B75" s="37" t="s">
        <v>107</v>
      </c>
      <c r="C75" s="37" t="s">
        <v>177</v>
      </c>
      <c r="D75" s="37" t="s">
        <v>256</v>
      </c>
      <c r="E75" s="38" t="s">
        <v>52</v>
      </c>
      <c r="F75" s="37" t="s">
        <v>331</v>
      </c>
      <c r="G75" s="37" t="s">
        <v>155</v>
      </c>
      <c r="H75" s="39">
        <v>0.8</v>
      </c>
      <c r="I75" s="37" t="s">
        <v>2</v>
      </c>
      <c r="J75" s="37" t="s">
        <v>1</v>
      </c>
      <c r="K75" s="37">
        <v>3</v>
      </c>
      <c r="L75" s="37">
        <v>100</v>
      </c>
      <c r="M75" s="10"/>
      <c r="N75" s="36"/>
      <c r="O75" s="4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C75" s="16">
        <f t="shared" si="4"/>
        <v>0</v>
      </c>
    </row>
    <row r="76" spans="1:29" s="3" customFormat="1" ht="99.95" customHeight="1" x14ac:dyDescent="0.25">
      <c r="A76" s="36">
        <v>65</v>
      </c>
      <c r="B76" s="37" t="s">
        <v>107</v>
      </c>
      <c r="C76" s="37" t="s">
        <v>177</v>
      </c>
      <c r="D76" s="37" t="s">
        <v>256</v>
      </c>
      <c r="E76" s="38" t="s">
        <v>53</v>
      </c>
      <c r="F76" s="37" t="s">
        <v>334</v>
      </c>
      <c r="G76" s="37" t="s">
        <v>167</v>
      </c>
      <c r="H76" s="39">
        <v>1</v>
      </c>
      <c r="I76" s="37" t="s">
        <v>2</v>
      </c>
      <c r="J76" s="37" t="s">
        <v>1</v>
      </c>
      <c r="K76" s="37">
        <v>3</v>
      </c>
      <c r="L76" s="37">
        <v>100</v>
      </c>
      <c r="M76" s="10"/>
      <c r="N76" s="36"/>
      <c r="O76" s="4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C76" s="16">
        <f t="shared" si="4"/>
        <v>0</v>
      </c>
    </row>
    <row r="77" spans="1:29" s="3" customFormat="1" ht="99.95" customHeight="1" x14ac:dyDescent="0.25">
      <c r="A77" s="36">
        <v>66</v>
      </c>
      <c r="B77" s="37" t="s">
        <v>107</v>
      </c>
      <c r="C77" s="37" t="s">
        <v>177</v>
      </c>
      <c r="D77" s="37" t="s">
        <v>256</v>
      </c>
      <c r="E77" s="38" t="s">
        <v>54</v>
      </c>
      <c r="F77" s="37" t="s">
        <v>335</v>
      </c>
      <c r="G77" s="37" t="s">
        <v>167</v>
      </c>
      <c r="H77" s="39">
        <v>1</v>
      </c>
      <c r="I77" s="37" t="s">
        <v>2</v>
      </c>
      <c r="J77" s="37" t="s">
        <v>20</v>
      </c>
      <c r="K77" s="37">
        <v>2</v>
      </c>
      <c r="L77" s="37">
        <v>100</v>
      </c>
      <c r="M77" s="12"/>
      <c r="N77" s="36"/>
      <c r="O77" s="11"/>
      <c r="P77" s="23">
        <v>0.1</v>
      </c>
      <c r="Q77" s="23">
        <v>-0.23</v>
      </c>
      <c r="R77" s="23">
        <v>0.13</v>
      </c>
      <c r="S77" s="23">
        <v>-0.38</v>
      </c>
      <c r="T77" s="23">
        <v>-0.05</v>
      </c>
      <c r="U77" s="23">
        <v>0.12</v>
      </c>
      <c r="V77" s="23">
        <v>-0.12</v>
      </c>
      <c r="W77" s="23">
        <v>0.08</v>
      </c>
      <c r="X77" s="23"/>
      <c r="Y77" s="23"/>
      <c r="Z77" s="23"/>
      <c r="AA77" s="23"/>
      <c r="AC77" s="16">
        <v>0.43</v>
      </c>
    </row>
    <row r="78" spans="1:29" s="3" customFormat="1" ht="99.95" customHeight="1" x14ac:dyDescent="0.25">
      <c r="A78" s="36">
        <v>67</v>
      </c>
      <c r="B78" s="37" t="s">
        <v>107</v>
      </c>
      <c r="C78" s="37" t="s">
        <v>177</v>
      </c>
      <c r="D78" s="37" t="s">
        <v>256</v>
      </c>
      <c r="E78" s="38" t="s">
        <v>55</v>
      </c>
      <c r="F78" s="37" t="s">
        <v>336</v>
      </c>
      <c r="G78" s="37" t="s">
        <v>167</v>
      </c>
      <c r="H78" s="39">
        <v>1</v>
      </c>
      <c r="I78" s="37" t="s">
        <v>2</v>
      </c>
      <c r="J78" s="37" t="s">
        <v>1</v>
      </c>
      <c r="K78" s="37">
        <v>3</v>
      </c>
      <c r="L78" s="37">
        <v>100</v>
      </c>
      <c r="M78" s="10"/>
      <c r="N78" s="36"/>
      <c r="O78" s="4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C78" s="16">
        <f t="shared" ref="AC78:AC79" si="5">+AA78</f>
        <v>0</v>
      </c>
    </row>
    <row r="79" spans="1:29" s="3" customFormat="1" ht="99.95" customHeight="1" x14ac:dyDescent="0.25">
      <c r="A79" s="36">
        <v>68</v>
      </c>
      <c r="B79" s="37" t="s">
        <v>107</v>
      </c>
      <c r="C79" s="37" t="s">
        <v>177</v>
      </c>
      <c r="D79" s="37" t="s">
        <v>256</v>
      </c>
      <c r="E79" s="38" t="s">
        <v>56</v>
      </c>
      <c r="F79" s="37" t="s">
        <v>337</v>
      </c>
      <c r="G79" s="37" t="s">
        <v>167</v>
      </c>
      <c r="H79" s="39">
        <v>1</v>
      </c>
      <c r="I79" s="37" t="s">
        <v>2</v>
      </c>
      <c r="J79" s="37" t="s">
        <v>1</v>
      </c>
      <c r="K79" s="37">
        <v>3</v>
      </c>
      <c r="L79" s="37">
        <v>100</v>
      </c>
      <c r="M79" s="10"/>
      <c r="N79" s="36"/>
      <c r="O79" s="4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C79" s="16">
        <f t="shared" si="5"/>
        <v>0</v>
      </c>
    </row>
    <row r="80" spans="1:29" s="3" customFormat="1" ht="99.95" customHeight="1" x14ac:dyDescent="0.25">
      <c r="A80" s="104">
        <v>69</v>
      </c>
      <c r="B80" s="105" t="s">
        <v>107</v>
      </c>
      <c r="C80" s="105" t="s">
        <v>177</v>
      </c>
      <c r="D80" s="105" t="s">
        <v>256</v>
      </c>
      <c r="E80" s="106" t="s">
        <v>57</v>
      </c>
      <c r="F80" s="105" t="s">
        <v>338</v>
      </c>
      <c r="G80" s="105" t="s">
        <v>134</v>
      </c>
      <c r="H80" s="107">
        <v>1</v>
      </c>
      <c r="I80" s="105" t="s">
        <v>2</v>
      </c>
      <c r="J80" s="105" t="s">
        <v>20</v>
      </c>
      <c r="K80" s="105">
        <v>3</v>
      </c>
      <c r="L80" s="105">
        <v>100</v>
      </c>
      <c r="M80" s="12"/>
      <c r="N80" s="36"/>
      <c r="O80" s="11"/>
      <c r="P80" s="23">
        <v>1</v>
      </c>
      <c r="Q80" s="31">
        <v>0</v>
      </c>
      <c r="R80" s="31">
        <v>0</v>
      </c>
      <c r="S80" s="31">
        <v>0</v>
      </c>
      <c r="T80" s="31">
        <v>0</v>
      </c>
      <c r="U80" s="31">
        <v>0</v>
      </c>
      <c r="V80" s="22"/>
      <c r="W80" s="22"/>
      <c r="X80" s="22"/>
      <c r="Y80" s="22"/>
      <c r="Z80" s="22"/>
      <c r="AA80" s="22"/>
      <c r="AC80" s="16">
        <v>1</v>
      </c>
    </row>
    <row r="81" spans="1:29" s="3" customFormat="1" ht="99.95" customHeight="1" x14ac:dyDescent="0.25">
      <c r="A81" s="36">
        <v>70</v>
      </c>
      <c r="B81" s="37" t="s">
        <v>107</v>
      </c>
      <c r="C81" s="37" t="s">
        <v>177</v>
      </c>
      <c r="D81" s="37" t="s">
        <v>256</v>
      </c>
      <c r="E81" s="38" t="s">
        <v>58</v>
      </c>
      <c r="F81" s="37" t="s">
        <v>339</v>
      </c>
      <c r="G81" s="37" t="s">
        <v>166</v>
      </c>
      <c r="H81" s="39">
        <v>1</v>
      </c>
      <c r="I81" s="37" t="s">
        <v>2</v>
      </c>
      <c r="J81" s="37" t="s">
        <v>1</v>
      </c>
      <c r="K81" s="37">
        <v>3</v>
      </c>
      <c r="L81" s="37">
        <v>100</v>
      </c>
      <c r="M81" s="10"/>
      <c r="N81" s="36"/>
      <c r="O81" s="4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C81" s="16">
        <f t="shared" ref="AC81:AC84" si="6">+AA81</f>
        <v>0</v>
      </c>
    </row>
    <row r="82" spans="1:29" s="3" customFormat="1" ht="99.95" customHeight="1" x14ac:dyDescent="0.25">
      <c r="A82" s="36">
        <v>71</v>
      </c>
      <c r="B82" s="37" t="s">
        <v>107</v>
      </c>
      <c r="C82" s="37" t="s">
        <v>177</v>
      </c>
      <c r="D82" s="37" t="s">
        <v>256</v>
      </c>
      <c r="E82" s="38" t="s">
        <v>59</v>
      </c>
      <c r="F82" s="37" t="s">
        <v>340</v>
      </c>
      <c r="G82" s="37" t="s">
        <v>179</v>
      </c>
      <c r="H82" s="39">
        <v>1</v>
      </c>
      <c r="I82" s="37" t="s">
        <v>2</v>
      </c>
      <c r="J82" s="37" t="s">
        <v>1</v>
      </c>
      <c r="K82" s="37">
        <v>3</v>
      </c>
      <c r="L82" s="37">
        <v>100</v>
      </c>
      <c r="M82" s="10"/>
      <c r="N82" s="36"/>
      <c r="O82" s="4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C82" s="16">
        <f t="shared" si="6"/>
        <v>0</v>
      </c>
    </row>
    <row r="83" spans="1:29" s="3" customFormat="1" ht="99.95" customHeight="1" x14ac:dyDescent="0.25">
      <c r="A83" s="36">
        <v>72</v>
      </c>
      <c r="B83" s="37" t="s">
        <v>107</v>
      </c>
      <c r="C83" s="37" t="s">
        <v>177</v>
      </c>
      <c r="D83" s="37" t="s">
        <v>256</v>
      </c>
      <c r="E83" s="38" t="s">
        <v>99</v>
      </c>
      <c r="F83" s="37" t="s">
        <v>386</v>
      </c>
      <c r="G83" s="37" t="s">
        <v>409</v>
      </c>
      <c r="H83" s="39">
        <v>0.8</v>
      </c>
      <c r="I83" s="37" t="s">
        <v>2</v>
      </c>
      <c r="J83" s="37" t="s">
        <v>354</v>
      </c>
      <c r="K83" s="37">
        <v>80</v>
      </c>
      <c r="L83" s="37">
        <v>100</v>
      </c>
      <c r="M83" s="10"/>
      <c r="N83" s="36"/>
      <c r="O83" s="4"/>
      <c r="P83" s="22"/>
      <c r="Q83" s="22"/>
      <c r="R83" s="22"/>
      <c r="S83" s="22"/>
      <c r="T83" s="22"/>
      <c r="U83" s="25">
        <v>1</v>
      </c>
      <c r="V83" s="22"/>
      <c r="W83" s="22"/>
      <c r="X83" s="22"/>
      <c r="Y83" s="22"/>
      <c r="Z83" s="22"/>
      <c r="AA83" s="22"/>
      <c r="AC83" s="16">
        <f>+U83</f>
        <v>1</v>
      </c>
    </row>
    <row r="84" spans="1:29" s="3" customFormat="1" ht="99.95" customHeight="1" x14ac:dyDescent="0.25">
      <c r="A84" s="36">
        <v>73</v>
      </c>
      <c r="B84" s="37" t="s">
        <v>107</v>
      </c>
      <c r="C84" s="37" t="s">
        <v>177</v>
      </c>
      <c r="D84" s="37" t="s">
        <v>256</v>
      </c>
      <c r="E84" s="38" t="s">
        <v>60</v>
      </c>
      <c r="F84" s="37" t="s">
        <v>332</v>
      </c>
      <c r="G84" s="37" t="s">
        <v>156</v>
      </c>
      <c r="H84" s="39">
        <v>0.8</v>
      </c>
      <c r="I84" s="37" t="s">
        <v>2</v>
      </c>
      <c r="J84" s="37" t="s">
        <v>1</v>
      </c>
      <c r="K84" s="37">
        <v>3</v>
      </c>
      <c r="L84" s="36">
        <v>100</v>
      </c>
      <c r="M84" s="10"/>
      <c r="N84" s="36"/>
      <c r="O84" s="4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C84" s="16">
        <f t="shared" si="6"/>
        <v>0</v>
      </c>
    </row>
    <row r="85" spans="1:29" s="3" customFormat="1" ht="99.95" customHeight="1" x14ac:dyDescent="0.25">
      <c r="A85" s="36">
        <v>74</v>
      </c>
      <c r="B85" s="37" t="s">
        <v>110</v>
      </c>
      <c r="C85" s="37" t="s">
        <v>170</v>
      </c>
      <c r="D85" s="37" t="s">
        <v>258</v>
      </c>
      <c r="E85" s="38" t="s">
        <v>181</v>
      </c>
      <c r="F85" s="37" t="s">
        <v>341</v>
      </c>
      <c r="G85" s="37" t="s">
        <v>180</v>
      </c>
      <c r="H85" s="39">
        <v>1</v>
      </c>
      <c r="I85" s="37" t="s">
        <v>2</v>
      </c>
      <c r="J85" s="37" t="s">
        <v>5</v>
      </c>
      <c r="K85" s="36">
        <v>80</v>
      </c>
      <c r="L85" s="36">
        <v>100</v>
      </c>
      <c r="M85" s="10"/>
      <c r="N85" s="36"/>
      <c r="O85" s="4"/>
      <c r="P85" s="22"/>
      <c r="Q85" s="22"/>
      <c r="R85" s="22"/>
      <c r="S85" s="22"/>
      <c r="T85" s="22"/>
      <c r="U85" s="25">
        <v>0</v>
      </c>
      <c r="V85" s="22"/>
      <c r="W85" s="22"/>
      <c r="X85" s="22">
        <v>0</v>
      </c>
      <c r="Y85" s="22"/>
      <c r="Z85" s="22"/>
      <c r="AA85" s="22"/>
      <c r="AC85" s="16">
        <f>+AVERAGE(U85,X85)</f>
        <v>0</v>
      </c>
    </row>
    <row r="86" spans="1:29" s="3" customFormat="1" ht="99.95" customHeight="1" x14ac:dyDescent="0.25">
      <c r="A86" s="36">
        <v>75</v>
      </c>
      <c r="B86" s="37" t="s">
        <v>110</v>
      </c>
      <c r="C86" s="37" t="s">
        <v>170</v>
      </c>
      <c r="D86" s="37" t="s">
        <v>258</v>
      </c>
      <c r="E86" s="38" t="s">
        <v>182</v>
      </c>
      <c r="F86" s="37" t="s">
        <v>342</v>
      </c>
      <c r="G86" s="37" t="s">
        <v>180</v>
      </c>
      <c r="H86" s="39">
        <v>1</v>
      </c>
      <c r="I86" s="37" t="s">
        <v>2</v>
      </c>
      <c r="J86" s="37" t="s">
        <v>5</v>
      </c>
      <c r="K86" s="36"/>
      <c r="L86" s="36"/>
      <c r="M86" s="10"/>
      <c r="N86" s="36"/>
      <c r="O86" s="4"/>
      <c r="P86" s="34"/>
      <c r="Q86" s="34"/>
      <c r="R86" s="34"/>
      <c r="S86" s="34"/>
      <c r="T86" s="34"/>
      <c r="U86" s="30">
        <v>0.59430000000000005</v>
      </c>
      <c r="V86" s="34"/>
      <c r="W86" s="34"/>
      <c r="X86" s="134">
        <v>1</v>
      </c>
      <c r="Y86" s="34"/>
      <c r="Z86" s="34"/>
      <c r="AA86" s="34"/>
      <c r="AC86" s="16">
        <f>+AVERAGE(R86,U86,X86)</f>
        <v>0.79715000000000003</v>
      </c>
    </row>
    <row r="87" spans="1:29" s="3" customFormat="1" ht="99.95" customHeight="1" x14ac:dyDescent="0.25">
      <c r="A87" s="36">
        <v>76</v>
      </c>
      <c r="B87" s="37" t="s">
        <v>184</v>
      </c>
      <c r="C87" s="37" t="s">
        <v>170</v>
      </c>
      <c r="D87" s="37" t="s">
        <v>260</v>
      </c>
      <c r="E87" s="38" t="s">
        <v>185</v>
      </c>
      <c r="F87" s="37" t="s">
        <v>343</v>
      </c>
      <c r="G87" s="37" t="s">
        <v>198</v>
      </c>
      <c r="H87" s="39">
        <v>0</v>
      </c>
      <c r="I87" s="37" t="s">
        <v>8</v>
      </c>
      <c r="J87" s="37" t="s">
        <v>14</v>
      </c>
      <c r="K87" s="36">
        <v>0</v>
      </c>
      <c r="L87" s="36">
        <v>0</v>
      </c>
      <c r="M87" s="10"/>
      <c r="N87" s="36"/>
      <c r="O87" s="4"/>
      <c r="P87" s="34"/>
      <c r="Q87" s="34"/>
      <c r="R87" s="34"/>
      <c r="S87" s="34"/>
      <c r="T87" s="34"/>
      <c r="U87" s="22">
        <v>1.61E-2</v>
      </c>
      <c r="V87" s="34"/>
      <c r="W87" s="34"/>
      <c r="X87" s="34"/>
      <c r="Y87" s="34"/>
      <c r="Z87" s="34"/>
      <c r="AA87" s="34"/>
      <c r="AC87" s="16">
        <v>0</v>
      </c>
    </row>
    <row r="88" spans="1:29" s="3" customFormat="1" ht="99.95" customHeight="1" x14ac:dyDescent="0.25">
      <c r="A88" s="36">
        <v>77</v>
      </c>
      <c r="B88" s="37" t="s">
        <v>187</v>
      </c>
      <c r="C88" s="37" t="s">
        <v>170</v>
      </c>
      <c r="D88" s="37" t="s">
        <v>260</v>
      </c>
      <c r="E88" s="38" t="s">
        <v>186</v>
      </c>
      <c r="F88" s="37" t="s">
        <v>344</v>
      </c>
      <c r="G88" s="37" t="s">
        <v>199</v>
      </c>
      <c r="H88" s="39">
        <v>1</v>
      </c>
      <c r="I88" s="37" t="s">
        <v>2</v>
      </c>
      <c r="J88" s="37" t="s">
        <v>14</v>
      </c>
      <c r="K88" s="110">
        <v>100</v>
      </c>
      <c r="L88" s="110">
        <v>100</v>
      </c>
      <c r="M88" s="10"/>
      <c r="N88" s="36"/>
      <c r="O88" s="4"/>
      <c r="P88" s="34"/>
      <c r="Q88" s="34"/>
      <c r="R88" s="34"/>
      <c r="S88" s="34"/>
      <c r="T88" s="34"/>
      <c r="U88" s="66">
        <v>0</v>
      </c>
      <c r="V88" s="34"/>
      <c r="W88" s="34"/>
      <c r="X88" s="34"/>
      <c r="Y88" s="34"/>
      <c r="Z88" s="34"/>
      <c r="AA88" s="34"/>
      <c r="AC88" s="16">
        <f t="shared" ref="AC88:AC96" si="7">+U88</f>
        <v>0</v>
      </c>
    </row>
    <row r="89" spans="1:29" ht="99.95" customHeight="1" x14ac:dyDescent="0.25">
      <c r="A89" s="36">
        <v>78</v>
      </c>
      <c r="B89" s="37" t="s">
        <v>188</v>
      </c>
      <c r="C89" s="37" t="s">
        <v>170</v>
      </c>
      <c r="D89" s="37" t="s">
        <v>260</v>
      </c>
      <c r="E89" s="38" t="s">
        <v>189</v>
      </c>
      <c r="F89" s="37" t="s">
        <v>344</v>
      </c>
      <c r="G89" s="37" t="s">
        <v>372</v>
      </c>
      <c r="H89" s="39">
        <v>1</v>
      </c>
      <c r="I89" s="37" t="s">
        <v>2</v>
      </c>
      <c r="J89" s="37" t="s">
        <v>14</v>
      </c>
      <c r="K89" s="110">
        <v>100</v>
      </c>
      <c r="L89" s="110">
        <v>100</v>
      </c>
      <c r="N89" s="44"/>
      <c r="P89" s="35"/>
      <c r="Q89" s="35"/>
      <c r="R89" s="35"/>
      <c r="S89" s="35"/>
      <c r="T89" s="35"/>
      <c r="U89" s="25">
        <v>0</v>
      </c>
      <c r="V89" s="35"/>
      <c r="W89" s="35"/>
      <c r="X89" s="35"/>
      <c r="Y89" s="35"/>
      <c r="Z89" s="35"/>
      <c r="AA89" s="35"/>
      <c r="AC89" s="16">
        <f t="shared" si="7"/>
        <v>0</v>
      </c>
    </row>
    <row r="90" spans="1:29" ht="99.95" customHeight="1" x14ac:dyDescent="0.25">
      <c r="A90" s="36">
        <v>79</v>
      </c>
      <c r="B90" s="37" t="s">
        <v>184</v>
      </c>
      <c r="C90" s="37" t="s">
        <v>170</v>
      </c>
      <c r="D90" s="37" t="s">
        <v>260</v>
      </c>
      <c r="E90" s="38" t="s">
        <v>190</v>
      </c>
      <c r="F90" s="37" t="s">
        <v>345</v>
      </c>
      <c r="G90" s="37" t="s">
        <v>198</v>
      </c>
      <c r="H90" s="39">
        <v>1</v>
      </c>
      <c r="I90" s="37" t="s">
        <v>2</v>
      </c>
      <c r="J90" s="37" t="s">
        <v>14</v>
      </c>
      <c r="K90" s="44">
        <v>100</v>
      </c>
      <c r="L90" s="44">
        <v>100</v>
      </c>
      <c r="N90" s="44"/>
      <c r="P90" s="35"/>
      <c r="Q90" s="35"/>
      <c r="R90" s="35"/>
      <c r="S90" s="35"/>
      <c r="T90" s="35"/>
      <c r="U90" s="22">
        <v>0.69030000000000002</v>
      </c>
      <c r="V90" s="35"/>
      <c r="W90" s="35"/>
      <c r="X90" s="35"/>
      <c r="Y90" s="35"/>
      <c r="Z90" s="35"/>
      <c r="AA90" s="35"/>
      <c r="AC90" s="16">
        <f t="shared" si="7"/>
        <v>0.69030000000000002</v>
      </c>
    </row>
    <row r="91" spans="1:29" ht="99.95" customHeight="1" x14ac:dyDescent="0.25">
      <c r="A91" s="36">
        <v>80</v>
      </c>
      <c r="B91" s="37" t="s">
        <v>187</v>
      </c>
      <c r="C91" s="37" t="s">
        <v>170</v>
      </c>
      <c r="D91" s="37" t="s">
        <v>260</v>
      </c>
      <c r="E91" s="38" t="s">
        <v>191</v>
      </c>
      <c r="F91" s="37" t="s">
        <v>346</v>
      </c>
      <c r="G91" s="37" t="s">
        <v>199</v>
      </c>
      <c r="H91" s="39">
        <v>1</v>
      </c>
      <c r="I91" s="37" t="s">
        <v>2</v>
      </c>
      <c r="J91" s="37" t="s">
        <v>14</v>
      </c>
      <c r="K91" s="110">
        <v>100</v>
      </c>
      <c r="L91" s="110">
        <v>100</v>
      </c>
      <c r="N91" s="44"/>
      <c r="P91" s="35"/>
      <c r="Q91" s="35"/>
      <c r="R91" s="35"/>
      <c r="S91" s="35"/>
      <c r="T91" s="35"/>
      <c r="U91" s="66">
        <v>0</v>
      </c>
      <c r="V91" s="35"/>
      <c r="W91" s="35"/>
      <c r="X91" s="35"/>
      <c r="Y91" s="35"/>
      <c r="Z91" s="35"/>
      <c r="AA91" s="35"/>
      <c r="AC91" s="16">
        <f t="shared" si="7"/>
        <v>0</v>
      </c>
    </row>
    <row r="92" spans="1:29" ht="99.95" customHeight="1" x14ac:dyDescent="0.25">
      <c r="A92" s="36">
        <v>81</v>
      </c>
      <c r="B92" s="37" t="s">
        <v>188</v>
      </c>
      <c r="C92" s="37" t="s">
        <v>170</v>
      </c>
      <c r="D92" s="37" t="s">
        <v>260</v>
      </c>
      <c r="E92" s="38" t="s">
        <v>192</v>
      </c>
      <c r="F92" s="37" t="s">
        <v>346</v>
      </c>
      <c r="G92" s="37" t="s">
        <v>372</v>
      </c>
      <c r="H92" s="39">
        <v>1</v>
      </c>
      <c r="I92" s="37" t="s">
        <v>2</v>
      </c>
      <c r="J92" s="37" t="s">
        <v>14</v>
      </c>
      <c r="K92" s="110">
        <v>100</v>
      </c>
      <c r="L92" s="110">
        <v>100</v>
      </c>
      <c r="N92" s="44"/>
      <c r="P92" s="35"/>
      <c r="Q92" s="35"/>
      <c r="R92" s="35"/>
      <c r="S92" s="35"/>
      <c r="T92" s="35"/>
      <c r="U92" s="22">
        <v>0</v>
      </c>
      <c r="V92" s="35"/>
      <c r="W92" s="35"/>
      <c r="X92" s="35"/>
      <c r="Y92" s="35"/>
      <c r="Z92" s="35"/>
      <c r="AA92" s="35"/>
      <c r="AC92" s="16">
        <f t="shared" si="7"/>
        <v>0</v>
      </c>
    </row>
    <row r="93" spans="1:29" ht="99.95" customHeight="1" x14ac:dyDescent="0.25">
      <c r="A93" s="36">
        <v>82</v>
      </c>
      <c r="B93" s="37" t="s">
        <v>193</v>
      </c>
      <c r="C93" s="37" t="s">
        <v>170</v>
      </c>
      <c r="D93" s="37" t="s">
        <v>260</v>
      </c>
      <c r="E93" s="38" t="s">
        <v>194</v>
      </c>
      <c r="F93" s="37" t="s">
        <v>347</v>
      </c>
      <c r="G93" s="37" t="s">
        <v>199</v>
      </c>
      <c r="H93" s="39">
        <v>1</v>
      </c>
      <c r="I93" s="37" t="s">
        <v>2</v>
      </c>
      <c r="J93" s="37" t="s">
        <v>14</v>
      </c>
      <c r="K93" s="110">
        <v>100</v>
      </c>
      <c r="L93" s="110">
        <v>100</v>
      </c>
      <c r="N93" s="44"/>
      <c r="P93" s="35"/>
      <c r="Q93" s="35"/>
      <c r="R93" s="35"/>
      <c r="S93" s="35"/>
      <c r="T93" s="35"/>
      <c r="U93" s="25">
        <v>1</v>
      </c>
      <c r="V93" s="35"/>
      <c r="W93" s="35"/>
      <c r="X93" s="35"/>
      <c r="Y93" s="35"/>
      <c r="Z93" s="35"/>
      <c r="AA93" s="35"/>
      <c r="AC93" s="16">
        <f t="shared" si="7"/>
        <v>1</v>
      </c>
    </row>
    <row r="94" spans="1:29" ht="99.95" customHeight="1" x14ac:dyDescent="0.25">
      <c r="A94" s="36">
        <v>83</v>
      </c>
      <c r="B94" s="37" t="s">
        <v>188</v>
      </c>
      <c r="C94" s="37" t="s">
        <v>170</v>
      </c>
      <c r="D94" s="37" t="s">
        <v>260</v>
      </c>
      <c r="E94" s="38" t="s">
        <v>195</v>
      </c>
      <c r="F94" s="37" t="s">
        <v>347</v>
      </c>
      <c r="G94" s="37" t="s">
        <v>372</v>
      </c>
      <c r="H94" s="39">
        <v>1</v>
      </c>
      <c r="I94" s="37" t="s">
        <v>2</v>
      </c>
      <c r="J94" s="37" t="s">
        <v>14</v>
      </c>
      <c r="K94" s="110">
        <v>100</v>
      </c>
      <c r="L94" s="110">
        <v>100</v>
      </c>
      <c r="N94" s="44"/>
      <c r="P94" s="35"/>
      <c r="Q94" s="35"/>
      <c r="R94" s="35"/>
      <c r="S94" s="35"/>
      <c r="T94" s="35"/>
      <c r="U94" s="22">
        <v>0</v>
      </c>
      <c r="V94" s="35"/>
      <c r="W94" s="35"/>
      <c r="X94" s="35"/>
      <c r="Y94" s="35"/>
      <c r="Z94" s="35"/>
      <c r="AA94" s="35"/>
      <c r="AC94" s="16">
        <f t="shared" si="7"/>
        <v>0</v>
      </c>
    </row>
    <row r="95" spans="1:29" ht="99.95" customHeight="1" x14ac:dyDescent="0.25">
      <c r="A95" s="36">
        <v>84</v>
      </c>
      <c r="B95" s="37" t="s">
        <v>193</v>
      </c>
      <c r="C95" s="37" t="s">
        <v>170</v>
      </c>
      <c r="D95" s="37" t="s">
        <v>260</v>
      </c>
      <c r="E95" s="38" t="s">
        <v>196</v>
      </c>
      <c r="F95" s="37" t="s">
        <v>348</v>
      </c>
      <c r="G95" s="37" t="s">
        <v>199</v>
      </c>
      <c r="H95" s="39">
        <v>1</v>
      </c>
      <c r="I95" s="37" t="s">
        <v>2</v>
      </c>
      <c r="J95" s="37" t="s">
        <v>14</v>
      </c>
      <c r="K95" s="110">
        <v>100</v>
      </c>
      <c r="L95" s="110">
        <v>100</v>
      </c>
      <c r="N95" s="44"/>
      <c r="P95" s="35"/>
      <c r="Q95" s="35"/>
      <c r="R95" s="35"/>
      <c r="S95" s="35"/>
      <c r="T95" s="35"/>
      <c r="U95" s="66">
        <v>0</v>
      </c>
      <c r="V95" s="35"/>
      <c r="W95" s="35"/>
      <c r="X95" s="35"/>
      <c r="Y95" s="35"/>
      <c r="Z95" s="35"/>
      <c r="AA95" s="35"/>
      <c r="AC95" s="16">
        <v>0</v>
      </c>
    </row>
    <row r="96" spans="1:29" s="18" customFormat="1" ht="99.95" customHeight="1" x14ac:dyDescent="0.25">
      <c r="A96" s="36">
        <v>85</v>
      </c>
      <c r="B96" s="37" t="s">
        <v>188</v>
      </c>
      <c r="C96" s="37" t="s">
        <v>170</v>
      </c>
      <c r="D96" s="37" t="s">
        <v>260</v>
      </c>
      <c r="E96" s="38" t="s">
        <v>197</v>
      </c>
      <c r="F96" s="37" t="s">
        <v>348</v>
      </c>
      <c r="G96" s="37" t="s">
        <v>372</v>
      </c>
      <c r="H96" s="39">
        <v>1</v>
      </c>
      <c r="I96" s="37" t="s">
        <v>2</v>
      </c>
      <c r="J96" s="37" t="s">
        <v>14</v>
      </c>
      <c r="K96" s="110">
        <v>100</v>
      </c>
      <c r="L96" s="110">
        <v>100</v>
      </c>
      <c r="M96" s="12"/>
      <c r="N96" s="44"/>
      <c r="O96" s="11"/>
      <c r="P96" s="35"/>
      <c r="Q96" s="35"/>
      <c r="R96" s="35"/>
      <c r="S96" s="35"/>
      <c r="T96" s="35"/>
      <c r="U96" s="22">
        <v>0</v>
      </c>
      <c r="V96" s="35"/>
      <c r="W96" s="35"/>
      <c r="X96" s="35"/>
      <c r="Y96" s="35"/>
      <c r="Z96" s="35"/>
      <c r="AA96" s="35"/>
      <c r="AC96" s="16">
        <f t="shared" si="7"/>
        <v>0</v>
      </c>
    </row>
    <row r="97" spans="1:29" s="18" customFormat="1" ht="99.95" customHeight="1" x14ac:dyDescent="0.25">
      <c r="A97" s="36">
        <v>86</v>
      </c>
      <c r="B97" s="41" t="s">
        <v>117</v>
      </c>
      <c r="C97" s="41" t="s">
        <v>170</v>
      </c>
      <c r="D97" s="41" t="s">
        <v>263</v>
      </c>
      <c r="E97" s="42" t="s">
        <v>200</v>
      </c>
      <c r="F97" s="42"/>
      <c r="G97" s="41" t="s">
        <v>252</v>
      </c>
      <c r="H97" s="43">
        <v>1</v>
      </c>
      <c r="I97" s="41" t="s">
        <v>2</v>
      </c>
      <c r="J97" s="41" t="s">
        <v>1</v>
      </c>
      <c r="K97" s="44"/>
      <c r="L97" s="44"/>
      <c r="M97" s="12"/>
      <c r="N97" s="44"/>
      <c r="O97" s="11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C97" s="16">
        <f t="shared" ref="AC97:AC103" si="8">+AA97</f>
        <v>0</v>
      </c>
    </row>
    <row r="98" spans="1:29" s="18" customFormat="1" ht="99.95" customHeight="1" x14ac:dyDescent="0.25">
      <c r="A98" s="36">
        <v>87</v>
      </c>
      <c r="B98" s="41" t="s">
        <v>207</v>
      </c>
      <c r="C98" s="41" t="s">
        <v>171</v>
      </c>
      <c r="D98" s="41" t="s">
        <v>263</v>
      </c>
      <c r="E98" s="42" t="s">
        <v>201</v>
      </c>
      <c r="F98" s="42"/>
      <c r="G98" s="41" t="s">
        <v>252</v>
      </c>
      <c r="H98" s="43">
        <v>1</v>
      </c>
      <c r="I98" s="41" t="s">
        <v>2</v>
      </c>
      <c r="J98" s="41" t="s">
        <v>1</v>
      </c>
      <c r="K98" s="44"/>
      <c r="L98" s="44"/>
      <c r="M98" s="12"/>
      <c r="N98" s="44"/>
      <c r="O98" s="11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C98" s="16">
        <f t="shared" si="8"/>
        <v>0</v>
      </c>
    </row>
    <row r="99" spans="1:29" s="18" customFormat="1" ht="99.95" customHeight="1" x14ac:dyDescent="0.25">
      <c r="A99" s="36">
        <v>88</v>
      </c>
      <c r="B99" s="41" t="s">
        <v>208</v>
      </c>
      <c r="C99" s="41" t="s">
        <v>172</v>
      </c>
      <c r="D99" s="41" t="s">
        <v>263</v>
      </c>
      <c r="E99" s="42" t="s">
        <v>202</v>
      </c>
      <c r="F99" s="42"/>
      <c r="G99" s="41" t="s">
        <v>252</v>
      </c>
      <c r="H99" s="43">
        <v>1</v>
      </c>
      <c r="I99" s="41" t="s">
        <v>2</v>
      </c>
      <c r="J99" s="41" t="s">
        <v>1</v>
      </c>
      <c r="K99" s="44"/>
      <c r="L99" s="44"/>
      <c r="M99" s="12"/>
      <c r="N99" s="44"/>
      <c r="O99" s="11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C99" s="16">
        <f t="shared" si="8"/>
        <v>0</v>
      </c>
    </row>
    <row r="100" spans="1:29" s="18" customFormat="1" ht="99.95" customHeight="1" x14ac:dyDescent="0.25">
      <c r="A100" s="36">
        <v>89</v>
      </c>
      <c r="B100" s="41" t="s">
        <v>184</v>
      </c>
      <c r="C100" s="41" t="s">
        <v>173</v>
      </c>
      <c r="D100" s="41" t="s">
        <v>263</v>
      </c>
      <c r="E100" s="42" t="s">
        <v>203</v>
      </c>
      <c r="F100" s="42"/>
      <c r="G100" s="41" t="s">
        <v>252</v>
      </c>
      <c r="H100" s="43">
        <v>1</v>
      </c>
      <c r="I100" s="41" t="s">
        <v>2</v>
      </c>
      <c r="J100" s="41" t="s">
        <v>1</v>
      </c>
      <c r="K100" s="44"/>
      <c r="L100" s="44"/>
      <c r="M100" s="12"/>
      <c r="N100" s="44"/>
      <c r="O100" s="11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C100" s="16">
        <f t="shared" si="8"/>
        <v>0</v>
      </c>
    </row>
    <row r="101" spans="1:29" s="18" customFormat="1" ht="99.95" customHeight="1" x14ac:dyDescent="0.25">
      <c r="A101" s="36">
        <v>90</v>
      </c>
      <c r="B101" s="41" t="s">
        <v>209</v>
      </c>
      <c r="C101" s="41" t="s">
        <v>174</v>
      </c>
      <c r="D101" s="41" t="s">
        <v>263</v>
      </c>
      <c r="E101" s="42" t="s">
        <v>204</v>
      </c>
      <c r="F101" s="42"/>
      <c r="G101" s="41" t="s">
        <v>252</v>
      </c>
      <c r="H101" s="43">
        <v>1</v>
      </c>
      <c r="I101" s="41" t="s">
        <v>2</v>
      </c>
      <c r="J101" s="41" t="s">
        <v>1</v>
      </c>
      <c r="K101" s="44"/>
      <c r="L101" s="44"/>
      <c r="M101" s="12"/>
      <c r="N101" s="44"/>
      <c r="O101" s="11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C101" s="16">
        <f t="shared" si="8"/>
        <v>0</v>
      </c>
    </row>
    <row r="102" spans="1:29" s="18" customFormat="1" ht="63" customHeight="1" x14ac:dyDescent="0.25">
      <c r="A102" s="36">
        <v>91</v>
      </c>
      <c r="B102" s="41" t="s">
        <v>211</v>
      </c>
      <c r="C102" s="41" t="s">
        <v>175</v>
      </c>
      <c r="D102" s="41" t="s">
        <v>263</v>
      </c>
      <c r="E102" s="42" t="s">
        <v>205</v>
      </c>
      <c r="F102" s="42"/>
      <c r="G102" s="41" t="s">
        <v>252</v>
      </c>
      <c r="H102" s="43">
        <v>1</v>
      </c>
      <c r="I102" s="41" t="s">
        <v>2</v>
      </c>
      <c r="J102" s="41" t="s">
        <v>1</v>
      </c>
      <c r="K102" s="44"/>
      <c r="L102" s="44"/>
      <c r="M102" s="12"/>
      <c r="N102" s="44"/>
      <c r="O102" s="11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C102" s="16">
        <f t="shared" si="8"/>
        <v>0</v>
      </c>
    </row>
    <row r="103" spans="1:29" s="18" customFormat="1" ht="99.95" customHeight="1" x14ac:dyDescent="0.25">
      <c r="A103" s="36">
        <v>92</v>
      </c>
      <c r="B103" s="41" t="s">
        <v>210</v>
      </c>
      <c r="C103" s="41" t="s">
        <v>176</v>
      </c>
      <c r="D103" s="41" t="s">
        <v>263</v>
      </c>
      <c r="E103" s="42" t="s">
        <v>206</v>
      </c>
      <c r="F103" s="42"/>
      <c r="G103" s="41" t="s">
        <v>252</v>
      </c>
      <c r="H103" s="43">
        <v>1</v>
      </c>
      <c r="I103" s="41" t="s">
        <v>2</v>
      </c>
      <c r="J103" s="41" t="s">
        <v>1</v>
      </c>
      <c r="K103" s="44"/>
      <c r="L103" s="44"/>
      <c r="M103" s="12"/>
      <c r="N103" s="44"/>
      <c r="O103" s="11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C103" s="16">
        <f t="shared" si="8"/>
        <v>0</v>
      </c>
    </row>
    <row r="104" spans="1:29" s="18" customFormat="1" ht="99.95" customHeight="1" x14ac:dyDescent="0.25">
      <c r="A104" s="36">
        <v>93</v>
      </c>
      <c r="B104" s="41" t="s">
        <v>208</v>
      </c>
      <c r="C104" s="41" t="s">
        <v>233</v>
      </c>
      <c r="D104" s="41" t="s">
        <v>263</v>
      </c>
      <c r="E104" s="42" t="s">
        <v>215</v>
      </c>
      <c r="F104" s="42"/>
      <c r="G104" s="41" t="s">
        <v>252</v>
      </c>
      <c r="H104" s="43">
        <v>1</v>
      </c>
      <c r="I104" s="41" t="s">
        <v>2</v>
      </c>
      <c r="J104" s="41" t="s">
        <v>5</v>
      </c>
      <c r="K104" s="44"/>
      <c r="L104" s="44"/>
      <c r="M104" s="12"/>
      <c r="N104" s="44"/>
      <c r="O104" s="11"/>
      <c r="P104" s="35"/>
      <c r="Q104" s="35"/>
      <c r="R104" s="35"/>
      <c r="S104" s="35"/>
      <c r="T104" s="35"/>
      <c r="U104" s="22">
        <v>0</v>
      </c>
      <c r="V104" s="35"/>
      <c r="W104" s="35"/>
      <c r="X104" s="35"/>
      <c r="Y104" s="35"/>
      <c r="Z104" s="35"/>
      <c r="AA104" s="35"/>
      <c r="AC104" s="16">
        <f>+AVERAGE(R104,U104,X104)</f>
        <v>0</v>
      </c>
    </row>
    <row r="105" spans="1:29" s="18" customFormat="1" ht="99.95" customHeight="1" x14ac:dyDescent="0.25">
      <c r="A105" s="36">
        <v>94</v>
      </c>
      <c r="B105" s="41" t="s">
        <v>208</v>
      </c>
      <c r="C105" s="41" t="s">
        <v>234</v>
      </c>
      <c r="D105" s="41" t="s">
        <v>263</v>
      </c>
      <c r="E105" s="42" t="s">
        <v>216</v>
      </c>
      <c r="F105" s="42"/>
      <c r="G105" s="41" t="s">
        <v>252</v>
      </c>
      <c r="H105" s="43">
        <v>1</v>
      </c>
      <c r="I105" s="41" t="s">
        <v>2</v>
      </c>
      <c r="J105" s="41" t="s">
        <v>5</v>
      </c>
      <c r="K105" s="44"/>
      <c r="L105" s="44"/>
      <c r="M105" s="12"/>
      <c r="N105" s="44"/>
      <c r="O105" s="11"/>
      <c r="P105" s="35"/>
      <c r="Q105" s="35"/>
      <c r="R105" s="35"/>
      <c r="S105" s="35"/>
      <c r="T105" s="35"/>
      <c r="U105" s="22">
        <v>0</v>
      </c>
      <c r="V105" s="35"/>
      <c r="W105" s="35"/>
      <c r="X105" s="35"/>
      <c r="Y105" s="35"/>
      <c r="Z105" s="35"/>
      <c r="AA105" s="35"/>
      <c r="AC105" s="16">
        <f t="shared" ref="AC105:AC122" si="9">+AVERAGE(R105,U105)</f>
        <v>0</v>
      </c>
    </row>
    <row r="106" spans="1:29" s="18" customFormat="1" ht="99.95" customHeight="1" x14ac:dyDescent="0.25">
      <c r="A106" s="36">
        <v>95</v>
      </c>
      <c r="B106" s="41" t="s">
        <v>213</v>
      </c>
      <c r="C106" s="41" t="s">
        <v>235</v>
      </c>
      <c r="D106" s="41" t="s">
        <v>263</v>
      </c>
      <c r="E106" s="42" t="s">
        <v>217</v>
      </c>
      <c r="F106" s="42"/>
      <c r="G106" s="41" t="s">
        <v>252</v>
      </c>
      <c r="H106" s="43">
        <v>1</v>
      </c>
      <c r="I106" s="41" t="s">
        <v>2</v>
      </c>
      <c r="J106" s="41" t="s">
        <v>5</v>
      </c>
      <c r="K106" s="44"/>
      <c r="L106" s="44"/>
      <c r="M106" s="12"/>
      <c r="N106" s="44"/>
      <c r="O106" s="11"/>
      <c r="P106" s="35"/>
      <c r="Q106" s="35"/>
      <c r="R106" s="35"/>
      <c r="S106" s="35"/>
      <c r="T106" s="35"/>
      <c r="U106" s="22">
        <v>0</v>
      </c>
      <c r="V106" s="35"/>
      <c r="W106" s="35"/>
      <c r="X106" s="35"/>
      <c r="Y106" s="35"/>
      <c r="Z106" s="35"/>
      <c r="AA106" s="35"/>
      <c r="AC106" s="16">
        <f t="shared" si="9"/>
        <v>0</v>
      </c>
    </row>
    <row r="107" spans="1:29" s="18" customFormat="1" ht="99.95" customHeight="1" x14ac:dyDescent="0.25">
      <c r="A107" s="36">
        <v>96</v>
      </c>
      <c r="B107" s="41" t="s">
        <v>184</v>
      </c>
      <c r="C107" s="41" t="s">
        <v>236</v>
      </c>
      <c r="D107" s="41" t="s">
        <v>263</v>
      </c>
      <c r="E107" s="42" t="s">
        <v>218</v>
      </c>
      <c r="F107" s="42"/>
      <c r="G107" s="41" t="s">
        <v>252</v>
      </c>
      <c r="H107" s="43">
        <v>1</v>
      </c>
      <c r="I107" s="41" t="s">
        <v>2</v>
      </c>
      <c r="J107" s="41" t="s">
        <v>5</v>
      </c>
      <c r="K107" s="44"/>
      <c r="L107" s="44"/>
      <c r="M107" s="12"/>
      <c r="N107" s="44"/>
      <c r="O107" s="11"/>
      <c r="P107" s="35"/>
      <c r="Q107" s="35"/>
      <c r="R107" s="35"/>
      <c r="S107" s="35"/>
      <c r="T107" s="35"/>
      <c r="U107" s="22">
        <v>0</v>
      </c>
      <c r="V107" s="35"/>
      <c r="W107" s="35"/>
      <c r="X107" s="35"/>
      <c r="Y107" s="35"/>
      <c r="Z107" s="35"/>
      <c r="AA107" s="35"/>
      <c r="AC107" s="16">
        <f t="shared" si="9"/>
        <v>0</v>
      </c>
    </row>
    <row r="108" spans="1:29" s="18" customFormat="1" ht="27" customHeight="1" x14ac:dyDescent="0.25">
      <c r="A108" s="36">
        <v>97</v>
      </c>
      <c r="B108" s="41" t="s">
        <v>211</v>
      </c>
      <c r="C108" s="41" t="s">
        <v>237</v>
      </c>
      <c r="D108" s="41" t="s">
        <v>263</v>
      </c>
      <c r="E108" s="42" t="s">
        <v>219</v>
      </c>
      <c r="F108" s="42"/>
      <c r="G108" s="41" t="s">
        <v>252</v>
      </c>
      <c r="H108" s="43">
        <v>1</v>
      </c>
      <c r="I108" s="41" t="s">
        <v>2</v>
      </c>
      <c r="J108" s="41" t="s">
        <v>5</v>
      </c>
      <c r="K108" s="44"/>
      <c r="L108" s="44"/>
      <c r="M108" s="12"/>
      <c r="N108" s="44"/>
      <c r="O108" s="11"/>
      <c r="P108" s="35"/>
      <c r="Q108" s="35"/>
      <c r="R108" s="35"/>
      <c r="S108" s="35"/>
      <c r="T108" s="35"/>
      <c r="U108" s="22">
        <v>0</v>
      </c>
      <c r="V108" s="35"/>
      <c r="W108" s="35"/>
      <c r="X108" s="35"/>
      <c r="Y108" s="35"/>
      <c r="Z108" s="35"/>
      <c r="AA108" s="35"/>
      <c r="AC108" s="16">
        <f t="shared" si="9"/>
        <v>0</v>
      </c>
    </row>
    <row r="109" spans="1:29" s="18" customFormat="1" ht="99.95" customHeight="1" x14ac:dyDescent="0.25">
      <c r="A109" s="36">
        <v>98</v>
      </c>
      <c r="B109" s="41" t="s">
        <v>232</v>
      </c>
      <c r="C109" s="41" t="s">
        <v>238</v>
      </c>
      <c r="D109" s="41" t="s">
        <v>263</v>
      </c>
      <c r="E109" s="42" t="s">
        <v>220</v>
      </c>
      <c r="F109" s="42"/>
      <c r="G109" s="41" t="s">
        <v>252</v>
      </c>
      <c r="H109" s="43">
        <v>1</v>
      </c>
      <c r="I109" s="41" t="s">
        <v>2</v>
      </c>
      <c r="J109" s="41" t="s">
        <v>5</v>
      </c>
      <c r="K109" s="44"/>
      <c r="L109" s="44"/>
      <c r="M109" s="12"/>
      <c r="N109" s="44"/>
      <c r="O109" s="11"/>
      <c r="P109" s="35"/>
      <c r="Q109" s="35"/>
      <c r="R109" s="35"/>
      <c r="S109" s="35"/>
      <c r="T109" s="35"/>
      <c r="U109" s="22">
        <v>0</v>
      </c>
      <c r="V109" s="35"/>
      <c r="W109" s="35"/>
      <c r="X109" s="35"/>
      <c r="Y109" s="35"/>
      <c r="Z109" s="35"/>
      <c r="AA109" s="35"/>
      <c r="AC109" s="16">
        <f t="shared" si="9"/>
        <v>0</v>
      </c>
    </row>
    <row r="110" spans="1:29" s="18" customFormat="1" ht="99.95" customHeight="1" x14ac:dyDescent="0.25">
      <c r="A110" s="36">
        <v>99</v>
      </c>
      <c r="B110" s="41" t="s">
        <v>213</v>
      </c>
      <c r="C110" s="41" t="s">
        <v>239</v>
      </c>
      <c r="D110" s="41" t="s">
        <v>263</v>
      </c>
      <c r="E110" s="42" t="s">
        <v>212</v>
      </c>
      <c r="F110" s="42"/>
      <c r="G110" s="41" t="s">
        <v>252</v>
      </c>
      <c r="H110" s="43">
        <v>1</v>
      </c>
      <c r="I110" s="41" t="s">
        <v>2</v>
      </c>
      <c r="J110" s="41" t="s">
        <v>5</v>
      </c>
      <c r="K110" s="44"/>
      <c r="L110" s="44"/>
      <c r="M110" s="12"/>
      <c r="N110" s="44"/>
      <c r="O110" s="11"/>
      <c r="P110" s="35"/>
      <c r="Q110" s="35"/>
      <c r="R110" s="35"/>
      <c r="S110" s="35"/>
      <c r="T110" s="35"/>
      <c r="U110" s="22">
        <v>0</v>
      </c>
      <c r="V110" s="35"/>
      <c r="W110" s="35"/>
      <c r="X110" s="35"/>
      <c r="Y110" s="35"/>
      <c r="Z110" s="35"/>
      <c r="AA110" s="35"/>
      <c r="AC110" s="16">
        <f t="shared" si="9"/>
        <v>0</v>
      </c>
    </row>
    <row r="111" spans="1:29" s="18" customFormat="1" ht="99.95" customHeight="1" x14ac:dyDescent="0.25">
      <c r="A111" s="36">
        <v>100</v>
      </c>
      <c r="B111" s="41" t="s">
        <v>208</v>
      </c>
      <c r="C111" s="41" t="s">
        <v>240</v>
      </c>
      <c r="D111" s="41" t="s">
        <v>263</v>
      </c>
      <c r="E111" s="42" t="s">
        <v>221</v>
      </c>
      <c r="F111" s="42"/>
      <c r="G111" s="41" t="s">
        <v>252</v>
      </c>
      <c r="H111" s="43">
        <v>1</v>
      </c>
      <c r="I111" s="41" t="s">
        <v>2</v>
      </c>
      <c r="J111" s="41" t="s">
        <v>5</v>
      </c>
      <c r="K111" s="44"/>
      <c r="L111" s="44"/>
      <c r="M111" s="12"/>
      <c r="N111" s="44"/>
      <c r="O111" s="11"/>
      <c r="P111" s="35"/>
      <c r="Q111" s="35"/>
      <c r="R111" s="35"/>
      <c r="S111" s="35"/>
      <c r="T111" s="35"/>
      <c r="U111" s="22">
        <v>0</v>
      </c>
      <c r="V111" s="35"/>
      <c r="W111" s="35"/>
      <c r="X111" s="35"/>
      <c r="Y111" s="35"/>
      <c r="Z111" s="35"/>
      <c r="AA111" s="35"/>
      <c r="AC111" s="16">
        <f t="shared" si="9"/>
        <v>0</v>
      </c>
    </row>
    <row r="112" spans="1:29" s="18" customFormat="1" ht="99.95" customHeight="1" x14ac:dyDescent="0.25">
      <c r="A112" s="36">
        <v>101</v>
      </c>
      <c r="B112" s="41" t="s">
        <v>211</v>
      </c>
      <c r="C112" s="41" t="s">
        <v>241</v>
      </c>
      <c r="D112" s="41" t="s">
        <v>263</v>
      </c>
      <c r="E112" s="42" t="s">
        <v>222</v>
      </c>
      <c r="F112" s="42"/>
      <c r="G112" s="41" t="s">
        <v>252</v>
      </c>
      <c r="H112" s="43">
        <v>1</v>
      </c>
      <c r="I112" s="41" t="s">
        <v>2</v>
      </c>
      <c r="J112" s="41" t="s">
        <v>5</v>
      </c>
      <c r="K112" s="44"/>
      <c r="L112" s="44"/>
      <c r="M112" s="12"/>
      <c r="N112" s="44"/>
      <c r="O112" s="11"/>
      <c r="P112" s="35"/>
      <c r="Q112" s="35"/>
      <c r="R112" s="35"/>
      <c r="S112" s="35"/>
      <c r="T112" s="35"/>
      <c r="U112" s="22">
        <v>0</v>
      </c>
      <c r="V112" s="35"/>
      <c r="W112" s="35"/>
      <c r="X112" s="35"/>
      <c r="Y112" s="35"/>
      <c r="Z112" s="35"/>
      <c r="AA112" s="35"/>
      <c r="AC112" s="16">
        <f t="shared" si="9"/>
        <v>0</v>
      </c>
    </row>
    <row r="113" spans="1:29" s="18" customFormat="1" ht="99.95" customHeight="1" x14ac:dyDescent="0.25">
      <c r="A113" s="36">
        <v>102</v>
      </c>
      <c r="B113" s="41" t="s">
        <v>232</v>
      </c>
      <c r="C113" s="41" t="s">
        <v>242</v>
      </c>
      <c r="D113" s="41" t="s">
        <v>263</v>
      </c>
      <c r="E113" s="42" t="s">
        <v>223</v>
      </c>
      <c r="F113" s="42"/>
      <c r="G113" s="41" t="s">
        <v>252</v>
      </c>
      <c r="H113" s="43">
        <v>1</v>
      </c>
      <c r="I113" s="41" t="s">
        <v>2</v>
      </c>
      <c r="J113" s="41" t="s">
        <v>5</v>
      </c>
      <c r="K113" s="44"/>
      <c r="L113" s="44"/>
      <c r="M113" s="12"/>
      <c r="N113" s="44"/>
      <c r="O113" s="11"/>
      <c r="P113" s="35"/>
      <c r="Q113" s="35"/>
      <c r="R113" s="35"/>
      <c r="S113" s="35"/>
      <c r="T113" s="35"/>
      <c r="U113" s="22">
        <v>0</v>
      </c>
      <c r="V113" s="35"/>
      <c r="W113" s="35"/>
      <c r="X113" s="35"/>
      <c r="Y113" s="35"/>
      <c r="Z113" s="35"/>
      <c r="AA113" s="35"/>
      <c r="AC113" s="16">
        <f t="shared" si="9"/>
        <v>0</v>
      </c>
    </row>
    <row r="114" spans="1:29" s="18" customFormat="1" ht="99.95" customHeight="1" x14ac:dyDescent="0.25">
      <c r="A114" s="36">
        <v>103</v>
      </c>
      <c r="B114" s="41" t="s">
        <v>213</v>
      </c>
      <c r="C114" s="41" t="s">
        <v>243</v>
      </c>
      <c r="D114" s="41" t="s">
        <v>263</v>
      </c>
      <c r="E114" s="42" t="s">
        <v>214</v>
      </c>
      <c r="F114" s="42"/>
      <c r="G114" s="41" t="s">
        <v>252</v>
      </c>
      <c r="H114" s="43">
        <v>1</v>
      </c>
      <c r="I114" s="41" t="s">
        <v>2</v>
      </c>
      <c r="J114" s="41" t="s">
        <v>5</v>
      </c>
      <c r="K114" s="44"/>
      <c r="L114" s="44"/>
      <c r="M114" s="12"/>
      <c r="N114" s="44"/>
      <c r="O114" s="11"/>
      <c r="P114" s="35"/>
      <c r="Q114" s="35"/>
      <c r="R114" s="35"/>
      <c r="S114" s="35"/>
      <c r="T114" s="35"/>
      <c r="U114" s="22">
        <v>0</v>
      </c>
      <c r="V114" s="35"/>
      <c r="W114" s="35"/>
      <c r="X114" s="35"/>
      <c r="Y114" s="35"/>
      <c r="Z114" s="35"/>
      <c r="AA114" s="35"/>
      <c r="AC114" s="16">
        <f t="shared" si="9"/>
        <v>0</v>
      </c>
    </row>
    <row r="115" spans="1:29" s="18" customFormat="1" ht="99.95" customHeight="1" x14ac:dyDescent="0.25">
      <c r="A115" s="36">
        <v>104</v>
      </c>
      <c r="B115" s="41" t="s">
        <v>232</v>
      </c>
      <c r="C115" s="41" t="s">
        <v>244</v>
      </c>
      <c r="D115" s="41" t="s">
        <v>263</v>
      </c>
      <c r="E115" s="42" t="s">
        <v>224</v>
      </c>
      <c r="F115" s="42"/>
      <c r="G115" s="41" t="s">
        <v>252</v>
      </c>
      <c r="H115" s="43">
        <v>1</v>
      </c>
      <c r="I115" s="41" t="s">
        <v>2</v>
      </c>
      <c r="J115" s="41" t="s">
        <v>5</v>
      </c>
      <c r="K115" s="44"/>
      <c r="L115" s="44"/>
      <c r="M115" s="12"/>
      <c r="N115" s="44"/>
      <c r="O115" s="11"/>
      <c r="P115" s="35"/>
      <c r="Q115" s="35"/>
      <c r="R115" s="35"/>
      <c r="S115" s="35"/>
      <c r="T115" s="35"/>
      <c r="U115" s="22">
        <v>0</v>
      </c>
      <c r="V115" s="35"/>
      <c r="W115" s="35"/>
      <c r="X115" s="35"/>
      <c r="Y115" s="35"/>
      <c r="Z115" s="35"/>
      <c r="AA115" s="35"/>
      <c r="AC115" s="16">
        <f t="shared" si="9"/>
        <v>0</v>
      </c>
    </row>
    <row r="116" spans="1:29" s="18" customFormat="1" ht="99.95" customHeight="1" x14ac:dyDescent="0.25">
      <c r="A116" s="36">
        <v>105</v>
      </c>
      <c r="B116" s="41" t="s">
        <v>209</v>
      </c>
      <c r="C116" s="41" t="s">
        <v>245</v>
      </c>
      <c r="D116" s="41" t="s">
        <v>263</v>
      </c>
      <c r="E116" s="42" t="s">
        <v>225</v>
      </c>
      <c r="F116" s="42"/>
      <c r="G116" s="41" t="s">
        <v>252</v>
      </c>
      <c r="H116" s="43">
        <v>1</v>
      </c>
      <c r="I116" s="41" t="s">
        <v>2</v>
      </c>
      <c r="J116" s="41" t="s">
        <v>5</v>
      </c>
      <c r="K116" s="44"/>
      <c r="L116" s="44"/>
      <c r="M116" s="12"/>
      <c r="N116" s="44"/>
      <c r="O116" s="11"/>
      <c r="P116" s="35"/>
      <c r="Q116" s="35"/>
      <c r="R116" s="35"/>
      <c r="S116" s="35"/>
      <c r="T116" s="35"/>
      <c r="U116" s="22">
        <v>0</v>
      </c>
      <c r="V116" s="35"/>
      <c r="W116" s="35"/>
      <c r="X116" s="35"/>
      <c r="Y116" s="35"/>
      <c r="Z116" s="35"/>
      <c r="AA116" s="35"/>
      <c r="AC116" s="16">
        <f t="shared" si="9"/>
        <v>0</v>
      </c>
    </row>
    <row r="117" spans="1:29" s="18" customFormat="1" ht="99.95" customHeight="1" x14ac:dyDescent="0.25">
      <c r="A117" s="36">
        <v>106</v>
      </c>
      <c r="B117" s="41" t="s">
        <v>232</v>
      </c>
      <c r="C117" s="41" t="s">
        <v>246</v>
      </c>
      <c r="D117" s="41" t="s">
        <v>263</v>
      </c>
      <c r="E117" s="42" t="s">
        <v>226</v>
      </c>
      <c r="F117" s="42"/>
      <c r="G117" s="41" t="s">
        <v>252</v>
      </c>
      <c r="H117" s="43">
        <v>1</v>
      </c>
      <c r="I117" s="41" t="s">
        <v>2</v>
      </c>
      <c r="J117" s="41" t="s">
        <v>5</v>
      </c>
      <c r="K117" s="44"/>
      <c r="L117" s="44"/>
      <c r="M117" s="12"/>
      <c r="N117" s="44"/>
      <c r="O117" s="11"/>
      <c r="P117" s="35"/>
      <c r="Q117" s="35"/>
      <c r="R117" s="35"/>
      <c r="S117" s="35"/>
      <c r="T117" s="35"/>
      <c r="U117" s="22">
        <v>0</v>
      </c>
      <c r="V117" s="35"/>
      <c r="W117" s="35"/>
      <c r="X117" s="35"/>
      <c r="Y117" s="35"/>
      <c r="Z117" s="35"/>
      <c r="AA117" s="35"/>
      <c r="AC117" s="16">
        <f t="shared" si="9"/>
        <v>0</v>
      </c>
    </row>
    <row r="118" spans="1:29" s="18" customFormat="1" ht="99.95" customHeight="1" x14ac:dyDescent="0.25">
      <c r="A118" s="36">
        <v>107</v>
      </c>
      <c r="B118" s="41" t="s">
        <v>209</v>
      </c>
      <c r="C118" s="41" t="s">
        <v>247</v>
      </c>
      <c r="D118" s="41" t="s">
        <v>263</v>
      </c>
      <c r="E118" s="42" t="s">
        <v>227</v>
      </c>
      <c r="F118" s="42"/>
      <c r="G118" s="41" t="s">
        <v>252</v>
      </c>
      <c r="H118" s="43">
        <v>1</v>
      </c>
      <c r="I118" s="41" t="s">
        <v>2</v>
      </c>
      <c r="J118" s="41" t="s">
        <v>5</v>
      </c>
      <c r="K118" s="44"/>
      <c r="L118" s="44"/>
      <c r="M118" s="12"/>
      <c r="N118" s="44"/>
      <c r="O118" s="11"/>
      <c r="P118" s="35"/>
      <c r="Q118" s="35"/>
      <c r="R118" s="35"/>
      <c r="S118" s="35"/>
      <c r="T118" s="35"/>
      <c r="U118" s="22">
        <v>0</v>
      </c>
      <c r="V118" s="35"/>
      <c r="W118" s="35"/>
      <c r="X118" s="35"/>
      <c r="Y118" s="35"/>
      <c r="Z118" s="35"/>
      <c r="AA118" s="35"/>
      <c r="AC118" s="16">
        <f t="shared" si="9"/>
        <v>0</v>
      </c>
    </row>
    <row r="119" spans="1:29" s="18" customFormat="1" ht="99.95" customHeight="1" x14ac:dyDescent="0.25">
      <c r="A119" s="36">
        <v>108</v>
      </c>
      <c r="B119" s="41" t="s">
        <v>117</v>
      </c>
      <c r="C119" s="41" t="s">
        <v>248</v>
      </c>
      <c r="D119" s="41" t="s">
        <v>263</v>
      </c>
      <c r="E119" s="42" t="s">
        <v>228</v>
      </c>
      <c r="F119" s="42"/>
      <c r="G119" s="41" t="s">
        <v>252</v>
      </c>
      <c r="H119" s="43">
        <v>1</v>
      </c>
      <c r="I119" s="41" t="s">
        <v>2</v>
      </c>
      <c r="J119" s="41" t="s">
        <v>5</v>
      </c>
      <c r="K119" s="44"/>
      <c r="L119" s="44"/>
      <c r="M119" s="12"/>
      <c r="N119" s="44"/>
      <c r="O119" s="11"/>
      <c r="P119" s="35"/>
      <c r="Q119" s="35"/>
      <c r="R119" s="35"/>
      <c r="S119" s="35"/>
      <c r="T119" s="35"/>
      <c r="U119" s="22">
        <v>0</v>
      </c>
      <c r="V119" s="35"/>
      <c r="W119" s="35"/>
      <c r="X119" s="35"/>
      <c r="Y119" s="35"/>
      <c r="Z119" s="35"/>
      <c r="AA119" s="35"/>
      <c r="AC119" s="16">
        <f t="shared" si="9"/>
        <v>0</v>
      </c>
    </row>
    <row r="120" spans="1:29" s="18" customFormat="1" ht="99.95" customHeight="1" x14ac:dyDescent="0.25">
      <c r="A120" s="36">
        <v>109</v>
      </c>
      <c r="B120" s="41" t="s">
        <v>117</v>
      </c>
      <c r="C120" s="41" t="s">
        <v>249</v>
      </c>
      <c r="D120" s="41" t="s">
        <v>263</v>
      </c>
      <c r="E120" s="42" t="s">
        <v>229</v>
      </c>
      <c r="F120" s="42"/>
      <c r="G120" s="41" t="s">
        <v>252</v>
      </c>
      <c r="H120" s="43">
        <v>1</v>
      </c>
      <c r="I120" s="41" t="s">
        <v>2</v>
      </c>
      <c r="J120" s="41" t="s">
        <v>5</v>
      </c>
      <c r="K120" s="44"/>
      <c r="L120" s="44"/>
      <c r="M120" s="12"/>
      <c r="N120" s="44"/>
      <c r="O120" s="11"/>
      <c r="P120" s="35"/>
      <c r="Q120" s="35"/>
      <c r="R120" s="35"/>
      <c r="S120" s="35"/>
      <c r="T120" s="35"/>
      <c r="U120" s="22">
        <v>0</v>
      </c>
      <c r="V120" s="35"/>
      <c r="W120" s="35"/>
      <c r="X120" s="35"/>
      <c r="Y120" s="35"/>
      <c r="Z120" s="35"/>
      <c r="AA120" s="35"/>
      <c r="AC120" s="16">
        <f t="shared" si="9"/>
        <v>0</v>
      </c>
    </row>
    <row r="121" spans="1:29" s="18" customFormat="1" ht="99.95" customHeight="1" x14ac:dyDescent="0.25">
      <c r="A121" s="36">
        <v>110</v>
      </c>
      <c r="B121" s="41" t="s">
        <v>184</v>
      </c>
      <c r="C121" s="41" t="s">
        <v>250</v>
      </c>
      <c r="D121" s="41" t="s">
        <v>263</v>
      </c>
      <c r="E121" s="42" t="s">
        <v>230</v>
      </c>
      <c r="F121" s="42"/>
      <c r="G121" s="41" t="s">
        <v>252</v>
      </c>
      <c r="H121" s="43">
        <v>1</v>
      </c>
      <c r="I121" s="41" t="s">
        <v>2</v>
      </c>
      <c r="J121" s="41" t="s">
        <v>5</v>
      </c>
      <c r="K121" s="44"/>
      <c r="L121" s="44"/>
      <c r="M121" s="12"/>
      <c r="N121" s="44"/>
      <c r="O121" s="11"/>
      <c r="P121" s="35"/>
      <c r="Q121" s="35"/>
      <c r="R121" s="35"/>
      <c r="S121" s="35"/>
      <c r="T121" s="35"/>
      <c r="U121" s="22">
        <v>0</v>
      </c>
      <c r="V121" s="35"/>
      <c r="W121" s="35"/>
      <c r="X121" s="35"/>
      <c r="Y121" s="35"/>
      <c r="Z121" s="35"/>
      <c r="AA121" s="35"/>
      <c r="AC121" s="16">
        <f t="shared" si="9"/>
        <v>0</v>
      </c>
    </row>
    <row r="122" spans="1:29" s="18" customFormat="1" ht="99.95" customHeight="1" x14ac:dyDescent="0.25">
      <c r="A122" s="36">
        <v>111</v>
      </c>
      <c r="B122" s="41" t="s">
        <v>209</v>
      </c>
      <c r="C122" s="41" t="s">
        <v>251</v>
      </c>
      <c r="D122" s="41" t="s">
        <v>263</v>
      </c>
      <c r="E122" s="42" t="s">
        <v>231</v>
      </c>
      <c r="F122" s="42"/>
      <c r="G122" s="41" t="s">
        <v>252</v>
      </c>
      <c r="H122" s="43">
        <v>1</v>
      </c>
      <c r="I122" s="41" t="s">
        <v>2</v>
      </c>
      <c r="J122" s="41" t="s">
        <v>5</v>
      </c>
      <c r="K122" s="44"/>
      <c r="L122" s="44"/>
      <c r="M122" s="12"/>
      <c r="N122" s="44"/>
      <c r="O122" s="11"/>
      <c r="P122" s="35"/>
      <c r="Q122" s="35"/>
      <c r="R122" s="35"/>
      <c r="S122" s="35"/>
      <c r="T122" s="35"/>
      <c r="U122" s="22">
        <v>0</v>
      </c>
      <c r="V122" s="35"/>
      <c r="W122" s="35"/>
      <c r="X122" s="35"/>
      <c r="Y122" s="35"/>
      <c r="Z122" s="35"/>
      <c r="AA122" s="35"/>
      <c r="AC122" s="16">
        <f t="shared" si="9"/>
        <v>0</v>
      </c>
    </row>
    <row r="123" spans="1:29" s="58" customFormat="1" ht="99.95" customHeight="1" x14ac:dyDescent="0.25">
      <c r="A123" s="36">
        <v>112</v>
      </c>
      <c r="B123" s="37" t="s">
        <v>209</v>
      </c>
      <c r="C123" s="37" t="s">
        <v>174</v>
      </c>
      <c r="D123" s="37" t="s">
        <v>258</v>
      </c>
      <c r="E123" s="38" t="s">
        <v>369</v>
      </c>
      <c r="F123" s="37" t="s">
        <v>371</v>
      </c>
      <c r="G123" s="37" t="s">
        <v>139</v>
      </c>
      <c r="H123" s="39">
        <v>0</v>
      </c>
      <c r="I123" s="37" t="s">
        <v>8</v>
      </c>
      <c r="J123" s="37" t="s">
        <v>1</v>
      </c>
      <c r="K123" s="31">
        <v>0</v>
      </c>
      <c r="L123" s="31">
        <v>0</v>
      </c>
      <c r="M123" s="12"/>
      <c r="N123" s="59"/>
      <c r="O123" s="11"/>
      <c r="P123" s="35"/>
      <c r="Q123" s="35"/>
      <c r="R123" s="35"/>
      <c r="S123" s="35"/>
      <c r="T123" s="35"/>
      <c r="U123" s="22"/>
      <c r="V123" s="35"/>
      <c r="W123" s="35"/>
      <c r="X123" s="35"/>
      <c r="Y123" s="35"/>
      <c r="Z123" s="35"/>
      <c r="AA123" s="35"/>
      <c r="AC123" s="16"/>
    </row>
    <row r="124" spans="1:29" s="58" customFormat="1" ht="99.95" customHeight="1" x14ac:dyDescent="0.25">
      <c r="A124" s="36">
        <v>113</v>
      </c>
      <c r="B124" s="37" t="s">
        <v>209</v>
      </c>
      <c r="C124" s="37" t="s">
        <v>174</v>
      </c>
      <c r="D124" s="37" t="s">
        <v>258</v>
      </c>
      <c r="E124" s="38" t="s">
        <v>370</v>
      </c>
      <c r="F124" s="37" t="s">
        <v>371</v>
      </c>
      <c r="G124" s="37" t="s">
        <v>139</v>
      </c>
      <c r="H124" s="39">
        <v>0</v>
      </c>
      <c r="I124" s="37" t="s">
        <v>8</v>
      </c>
      <c r="J124" s="37" t="s">
        <v>1</v>
      </c>
      <c r="K124" s="31">
        <v>0</v>
      </c>
      <c r="L124" s="31">
        <v>0</v>
      </c>
      <c r="M124" s="12"/>
      <c r="N124" s="59"/>
      <c r="O124" s="11"/>
      <c r="P124" s="35"/>
      <c r="Q124" s="35"/>
      <c r="R124" s="35"/>
      <c r="S124" s="35"/>
      <c r="T124" s="35"/>
      <c r="U124" s="22"/>
      <c r="V124" s="35"/>
      <c r="W124" s="35"/>
      <c r="X124" s="35"/>
      <c r="Y124" s="35"/>
      <c r="Z124" s="35"/>
      <c r="AA124" s="35"/>
      <c r="AC124" s="16"/>
    </row>
    <row r="125" spans="1:29" ht="24.75" customHeight="1" x14ac:dyDescent="0.25">
      <c r="A125" s="139"/>
      <c r="B125" s="139"/>
      <c r="C125" s="139"/>
      <c r="D125" s="139"/>
      <c r="E125" s="139"/>
      <c r="F125" s="139"/>
      <c r="G125" s="139"/>
      <c r="H125" s="139"/>
      <c r="I125" s="139"/>
      <c r="J125" s="139"/>
      <c r="K125" s="139"/>
      <c r="L125" s="139"/>
      <c r="M125" s="139"/>
      <c r="N125" s="139"/>
      <c r="O125" s="139"/>
      <c r="P125" s="139"/>
      <c r="Q125" s="139"/>
      <c r="R125" s="139"/>
      <c r="S125" s="139"/>
      <c r="T125" s="139"/>
      <c r="U125" s="139"/>
      <c r="V125" s="139"/>
      <c r="W125" s="139"/>
      <c r="X125" s="140" t="s">
        <v>356</v>
      </c>
      <c r="Y125" s="140"/>
      <c r="Z125" s="140"/>
      <c r="AA125" s="140"/>
      <c r="AB125" s="141"/>
      <c r="AC125" s="142">
        <f>+AVERAGE(AC12:AC122)</f>
        <v>0.39713738409085786</v>
      </c>
    </row>
    <row r="126" spans="1:29" x14ac:dyDescent="0.25">
      <c r="A126" s="139"/>
      <c r="B126" s="139"/>
      <c r="C126" s="139"/>
      <c r="D126" s="139"/>
      <c r="E126" s="139"/>
      <c r="F126" s="139"/>
      <c r="G126" s="139"/>
      <c r="H126" s="139"/>
      <c r="I126" s="139"/>
      <c r="J126" s="139"/>
      <c r="K126" s="139"/>
      <c r="L126" s="139"/>
      <c r="M126" s="139"/>
      <c r="N126" s="139"/>
      <c r="O126" s="139"/>
      <c r="P126" s="139"/>
      <c r="Q126" s="139"/>
      <c r="R126" s="139"/>
      <c r="S126" s="139"/>
      <c r="T126" s="139"/>
      <c r="U126" s="139"/>
      <c r="V126" s="139"/>
      <c r="W126" s="139"/>
      <c r="X126" s="141"/>
      <c r="Y126" s="141"/>
      <c r="Z126" s="141"/>
      <c r="AA126" s="141"/>
      <c r="AB126" s="141"/>
      <c r="AC126" s="143"/>
    </row>
  </sheetData>
  <autoFilter ref="A11:AC124"/>
  <mergeCells count="19">
    <mergeCell ref="X1:AC1"/>
    <mergeCell ref="W4:AC4"/>
    <mergeCell ref="W5:AC5"/>
    <mergeCell ref="F1:W1"/>
    <mergeCell ref="A1:E1"/>
    <mergeCell ref="A2:U8"/>
    <mergeCell ref="V2:AC3"/>
    <mergeCell ref="V7:AC8"/>
    <mergeCell ref="A125:W126"/>
    <mergeCell ref="X125:AA126"/>
    <mergeCell ref="AC125:AC126"/>
    <mergeCell ref="AB125:AB126"/>
    <mergeCell ref="W6:AC6"/>
    <mergeCell ref="AB9:AC9"/>
    <mergeCell ref="A9:L9"/>
    <mergeCell ref="M9:O9"/>
    <mergeCell ref="A10:AC10"/>
    <mergeCell ref="P9:U9"/>
    <mergeCell ref="V9:AA9"/>
  </mergeCells>
  <conditionalFormatting sqref="P14:AA14 U22 U26 U34 U42:U43 U53 U63 U87:U96">
    <cfRule type="cellIs" dxfId="161" priority="208" operator="lessThanOrEqual">
      <formula>40%</formula>
    </cfRule>
    <cfRule type="cellIs" dxfId="160" priority="209" operator="greaterThanOrEqual">
      <formula>50%</formula>
    </cfRule>
  </conditionalFormatting>
  <conditionalFormatting sqref="P21:AA21">
    <cfRule type="cellIs" dxfId="159" priority="205" operator="between">
      <formula>80</formula>
      <formula>89</formula>
    </cfRule>
  </conditionalFormatting>
  <conditionalFormatting sqref="P21:AA21">
    <cfRule type="cellIs" dxfId="158" priority="204" operator="greaterThanOrEqual">
      <formula>0.9</formula>
    </cfRule>
  </conditionalFormatting>
  <conditionalFormatting sqref="P21:AA21">
    <cfRule type="cellIs" dxfId="157" priority="203" operator="lessThanOrEqual">
      <formula>0.8</formula>
    </cfRule>
  </conditionalFormatting>
  <conditionalFormatting sqref="P66:AA66">
    <cfRule type="cellIs" dxfId="156" priority="201" operator="lessThan">
      <formula>91%</formula>
    </cfRule>
    <cfRule type="cellIs" dxfId="155" priority="202" operator="greaterThan">
      <formula>92%</formula>
    </cfRule>
  </conditionalFormatting>
  <conditionalFormatting sqref="P22:T22 P56:T57 P69:T69 V22:AA22 V56:AA57 V69:AA69 P61:AA62">
    <cfRule type="cellIs" dxfId="154" priority="199" operator="lessThan">
      <formula>94%</formula>
    </cfRule>
    <cfRule type="cellIs" dxfId="153" priority="200" operator="greaterThan">
      <formula>95%</formula>
    </cfRule>
  </conditionalFormatting>
  <conditionalFormatting sqref="P19:AA19 P24:T24 P26:T26 P29:T29 P46:AA46 P54:T54 P58:AA59 P74:AA74 P76:AA76 P44:T44 P78:AA79 P81:AA82 P80 V80:AA80 V29:AA29 V26:AA27 V24:W24 V44:AA44 V54:AA54 P31:AA31 P37:AA38 P27:Q27 S27:T27 Y24:AA24">
    <cfRule type="cellIs" dxfId="152" priority="197" operator="lessThanOrEqual">
      <formula>99%</formula>
    </cfRule>
    <cfRule type="cellIs" dxfId="151" priority="198" operator="greaterThanOrEqual">
      <formula>100%</formula>
    </cfRule>
  </conditionalFormatting>
  <conditionalFormatting sqref="P45:AA45 P52:AA52">
    <cfRule type="cellIs" dxfId="150" priority="192" operator="lessThan">
      <formula>85</formula>
    </cfRule>
    <cfRule type="cellIs" dxfId="149" priority="193" operator="greaterThan">
      <formula>84</formula>
    </cfRule>
  </conditionalFormatting>
  <conditionalFormatting sqref="P45:AA45">
    <cfRule type="cellIs" dxfId="148" priority="191" operator="between">
      <formula>75</formula>
      <formula>84</formula>
    </cfRule>
  </conditionalFormatting>
  <conditionalFormatting sqref="P15:AA15 P23:AA23 P30:AA30 P51:AA51 P73:AA73 P75:AA75 P83:AA84 P49:AA49 U24:U25 U29 U44 U54:U57 U69 U72 U85:U86 U104:U122 U27 P35:AA35">
    <cfRule type="cellIs" dxfId="147" priority="189" operator="lessThan">
      <formula>99%</formula>
    </cfRule>
    <cfRule type="cellIs" dxfId="146" priority="190" operator="greaterThan">
      <formula>79%</formula>
    </cfRule>
  </conditionalFormatting>
  <conditionalFormatting sqref="P63:T63 V63:AA63">
    <cfRule type="cellIs" dxfId="145" priority="187" operator="lessThan">
      <formula>75</formula>
    </cfRule>
    <cfRule type="cellIs" dxfId="144" priority="188" operator="greaterThan">
      <formula>74</formula>
    </cfRule>
  </conditionalFormatting>
  <conditionalFormatting sqref="P40:T40 V40:AA40">
    <cfRule type="cellIs" dxfId="143" priority="185" operator="lessThan">
      <formula>0.7</formula>
    </cfRule>
    <cfRule type="cellIs" dxfId="142" priority="186" operator="greaterThan">
      <formula>0.69</formula>
    </cfRule>
  </conditionalFormatting>
  <conditionalFormatting sqref="P60:AA60">
    <cfRule type="cellIs" dxfId="141" priority="183" operator="lessThan">
      <formula>60%</formula>
    </cfRule>
    <cfRule type="cellIs" dxfId="140" priority="184" operator="greaterThan">
      <formula>59%</formula>
    </cfRule>
  </conditionalFormatting>
  <conditionalFormatting sqref="P20:AA20">
    <cfRule type="cellIs" dxfId="139" priority="182" operator="between">
      <formula>0</formula>
      <formula>57</formula>
    </cfRule>
  </conditionalFormatting>
  <conditionalFormatting sqref="P20:AA20">
    <cfRule type="cellIs" dxfId="138" priority="181" operator="greaterThan">
      <formula>58</formula>
    </cfRule>
  </conditionalFormatting>
  <conditionalFormatting sqref="P42:T42 V42:AA42">
    <cfRule type="cellIs" dxfId="137" priority="179" operator="lessThan">
      <formula>0.5</formula>
    </cfRule>
    <cfRule type="cellIs" dxfId="136" priority="180" operator="greaterThan">
      <formula>0.49</formula>
    </cfRule>
  </conditionalFormatting>
  <conditionalFormatting sqref="P43:T43 V43:AA43">
    <cfRule type="cellIs" dxfId="135" priority="176" operator="between">
      <formula>0.45</formula>
      <formula>0.49</formula>
    </cfRule>
    <cfRule type="cellIs" dxfId="134" priority="177" operator="lessThan">
      <formula>0.45</formula>
    </cfRule>
    <cfRule type="cellIs" dxfId="133" priority="178" operator="greaterThan">
      <formula>0.49</formula>
    </cfRule>
  </conditionalFormatting>
  <conditionalFormatting sqref="P17:AA17">
    <cfRule type="cellIs" dxfId="132" priority="172" operator="greaterThan">
      <formula>30</formula>
    </cfRule>
    <cfRule type="cellIs" dxfId="131" priority="173" operator="lessThan">
      <formula>31</formula>
    </cfRule>
  </conditionalFormatting>
  <conditionalFormatting sqref="P53:T53 V53:AA53">
    <cfRule type="cellIs" dxfId="130" priority="170" operator="lessThan">
      <formula>0.28</formula>
    </cfRule>
    <cfRule type="cellIs" dxfId="129" priority="171" operator="greaterThan">
      <formula>0.27</formula>
    </cfRule>
  </conditionalFormatting>
  <conditionalFormatting sqref="P18:AA18">
    <cfRule type="cellIs" dxfId="128" priority="168" operator="greaterThan">
      <formula>10</formula>
    </cfRule>
    <cfRule type="cellIs" dxfId="127" priority="169" operator="lessThan">
      <formula>11</formula>
    </cfRule>
  </conditionalFormatting>
  <conditionalFormatting sqref="P13:AA13 P41:AA41">
    <cfRule type="cellIs" dxfId="126" priority="166" operator="lessThan">
      <formula>0.03</formula>
    </cfRule>
    <cfRule type="cellIs" dxfId="125" priority="167" operator="greaterThan">
      <formula>0.029</formula>
    </cfRule>
  </conditionalFormatting>
  <conditionalFormatting sqref="P32:AA32">
    <cfRule type="cellIs" dxfId="124" priority="164" operator="lessThan">
      <formula>2</formula>
    </cfRule>
    <cfRule type="cellIs" dxfId="123" priority="165" operator="greaterThan">
      <formula>1.9</formula>
    </cfRule>
  </conditionalFormatting>
  <conditionalFormatting sqref="P72:T72 V72:AA72">
    <cfRule type="cellIs" dxfId="122" priority="162" operator="lessThan">
      <formula>1.9%</formula>
    </cfRule>
    <cfRule type="cellIs" dxfId="121" priority="163" operator="greaterThanOrEqual">
      <formula>2%</formula>
    </cfRule>
  </conditionalFormatting>
  <conditionalFormatting sqref="P16:AA16">
    <cfRule type="cellIs" dxfId="120" priority="160" operator="lessThan">
      <formula>1</formula>
    </cfRule>
    <cfRule type="cellIs" dxfId="119" priority="161" operator="between">
      <formula>0.9</formula>
      <formula>10</formula>
    </cfRule>
  </conditionalFormatting>
  <conditionalFormatting sqref="P33:AA33">
    <cfRule type="cellIs" dxfId="118" priority="158" operator="lessThan">
      <formula>0.01</formula>
    </cfRule>
    <cfRule type="cellIs" dxfId="117" priority="159" operator="greaterThan">
      <formula>0.009</formula>
    </cfRule>
  </conditionalFormatting>
  <conditionalFormatting sqref="V39:AA39">
    <cfRule type="cellIs" dxfId="116" priority="156" operator="lessThan">
      <formula>0.06</formula>
    </cfRule>
    <cfRule type="cellIs" dxfId="115" priority="157" operator="greaterThan">
      <formula>0.05</formula>
    </cfRule>
  </conditionalFormatting>
  <conditionalFormatting sqref="P71:AA71 P67:AA68">
    <cfRule type="cellIs" dxfId="114" priority="151" operator="between">
      <formula>0.02</formula>
      <formula>0.01</formula>
    </cfRule>
    <cfRule type="cellIs" dxfId="113" priority="152" operator="greaterThan">
      <formula>0.02</formula>
    </cfRule>
  </conditionalFormatting>
  <conditionalFormatting sqref="P47:AA47">
    <cfRule type="cellIs" dxfId="112" priority="147" operator="lessThan">
      <formula>0.9%</formula>
    </cfRule>
    <cfRule type="cellIs" dxfId="111" priority="148" operator="greaterThan">
      <formula>1%</formula>
    </cfRule>
  </conditionalFormatting>
  <conditionalFormatting sqref="P17:AA17">
    <cfRule type="cellIs" dxfId="110" priority="146" operator="between">
      <formula>-1</formula>
      <formula>0</formula>
    </cfRule>
  </conditionalFormatting>
  <conditionalFormatting sqref="P18:AA18">
    <cfRule type="cellIs" dxfId="109" priority="145" operator="between">
      <formula>-1</formula>
      <formula>0</formula>
    </cfRule>
  </conditionalFormatting>
  <conditionalFormatting sqref="P20:AA20">
    <cfRule type="cellIs" dxfId="108" priority="144" operator="between">
      <formula>-1</formula>
      <formula>0</formula>
    </cfRule>
  </conditionalFormatting>
  <conditionalFormatting sqref="V39:AA39">
    <cfRule type="cellIs" dxfId="107" priority="143" operator="between">
      <formula>-1</formula>
      <formula>0</formula>
    </cfRule>
  </conditionalFormatting>
  <conditionalFormatting sqref="P49:AA49">
    <cfRule type="cellIs" dxfId="106" priority="140" operator="greaterThan">
      <formula>80%</formula>
    </cfRule>
  </conditionalFormatting>
  <conditionalFormatting sqref="P49:AA49">
    <cfRule type="cellIs" dxfId="105" priority="134" operator="between">
      <formula>80%</formula>
      <formula>99%</formula>
    </cfRule>
  </conditionalFormatting>
  <conditionalFormatting sqref="P39">
    <cfRule type="containsBlanks" dxfId="104" priority="133">
      <formula>LEN(TRIM(P39))=0</formula>
    </cfRule>
  </conditionalFormatting>
  <conditionalFormatting sqref="P39">
    <cfRule type="cellIs" dxfId="103" priority="131" operator="lessThan">
      <formula>90</formula>
    </cfRule>
    <cfRule type="cellIs" dxfId="102" priority="132" operator="greaterThan">
      <formula>89</formula>
    </cfRule>
  </conditionalFormatting>
  <conditionalFormatting sqref="P39">
    <cfRule type="cellIs" dxfId="101" priority="129" operator="lessThan">
      <formula>0.06</formula>
    </cfRule>
    <cfRule type="cellIs" dxfId="100" priority="130" operator="greaterThan">
      <formula>0.05</formula>
    </cfRule>
  </conditionalFormatting>
  <conditionalFormatting sqref="P39">
    <cfRule type="cellIs" dxfId="99" priority="128" operator="between">
      <formula>-1</formula>
      <formula>0</formula>
    </cfRule>
  </conditionalFormatting>
  <conditionalFormatting sqref="P67:AA68">
    <cfRule type="cellIs" dxfId="98" priority="127" operator="lessThan">
      <formula>2</formula>
    </cfRule>
  </conditionalFormatting>
  <conditionalFormatting sqref="P67:AA68">
    <cfRule type="cellIs" dxfId="97" priority="126" operator="greaterThan">
      <formula>2%</formula>
    </cfRule>
  </conditionalFormatting>
  <conditionalFormatting sqref="P71:AA71">
    <cfRule type="cellIs" dxfId="96" priority="125" operator="lessThan">
      <formula>2</formula>
    </cfRule>
  </conditionalFormatting>
  <conditionalFormatting sqref="P71:AA71">
    <cfRule type="cellIs" dxfId="95" priority="124" operator="greaterThan">
      <formula>2%</formula>
    </cfRule>
  </conditionalFormatting>
  <conditionalFormatting sqref="P40:T40 V40:AA40">
    <cfRule type="cellIs" dxfId="94" priority="123" operator="between">
      <formula>0.71</formula>
      <formula>0.99</formula>
    </cfRule>
  </conditionalFormatting>
  <conditionalFormatting sqref="P48:T48 V48:W48 Y48:AA48">
    <cfRule type="cellIs" dxfId="93" priority="121" operator="greaterThan">
      <formula>1%</formula>
    </cfRule>
    <cfRule type="cellIs" dxfId="92" priority="122" operator="lessThan">
      <formula>0.9%</formula>
    </cfRule>
  </conditionalFormatting>
  <conditionalFormatting sqref="R48">
    <cfRule type="cellIs" dxfId="91" priority="120" operator="lessThan">
      <formula>0.009</formula>
    </cfRule>
  </conditionalFormatting>
  <conditionalFormatting sqref="P50:T50 V50:AA50">
    <cfRule type="cellIs" dxfId="90" priority="117" operator="between">
      <formula>0.8</formula>
      <formula>0.99</formula>
    </cfRule>
    <cfRule type="cellIs" dxfId="89" priority="118" operator="greaterThanOrEqual">
      <formula>1</formula>
    </cfRule>
    <cfRule type="cellIs" dxfId="88" priority="119" operator="lessThan">
      <formula>0.89</formula>
    </cfRule>
  </conditionalFormatting>
  <conditionalFormatting sqref="P55:T55 V55:AA55">
    <cfRule type="cellIs" dxfId="87" priority="114" operator="between">
      <formula>0.9</formula>
      <formula>0.99</formula>
    </cfRule>
    <cfRule type="cellIs" dxfId="86" priority="115" operator="greaterThanOrEqual">
      <formula>1</formula>
    </cfRule>
    <cfRule type="cellIs" dxfId="85" priority="116" operator="lessThan">
      <formula>0.89</formula>
    </cfRule>
  </conditionalFormatting>
  <conditionalFormatting sqref="P25:T25 V25:AA25">
    <cfRule type="cellIs" dxfId="84" priority="112" operator="greaterThan">
      <formula>0.91</formula>
    </cfRule>
    <cfRule type="cellIs" dxfId="83" priority="113" operator="lessThanOrEqual">
      <formula>0.89</formula>
    </cfRule>
  </conditionalFormatting>
  <conditionalFormatting sqref="P36:AA36">
    <cfRule type="cellIs" dxfId="82" priority="110" operator="greaterThanOrEqual">
      <formula>0.9</formula>
    </cfRule>
    <cfRule type="cellIs" dxfId="81" priority="111" operator="lessThanOrEqual">
      <formula>0.89</formula>
    </cfRule>
  </conditionalFormatting>
  <conditionalFormatting sqref="P85:T85 V85:AA85">
    <cfRule type="cellIs" dxfId="80" priority="108" operator="lessThan">
      <formula>100%</formula>
    </cfRule>
    <cfRule type="cellIs" dxfId="79" priority="109" operator="greaterThan">
      <formula>99%</formula>
    </cfRule>
  </conditionalFormatting>
  <conditionalFormatting sqref="P86:T88 V86:AA88">
    <cfRule type="cellIs" dxfId="78" priority="107" operator="greaterThan">
      <formula>99%</formula>
    </cfRule>
  </conditionalFormatting>
  <conditionalFormatting sqref="P72:T72 V72:AA72">
    <cfRule type="cellIs" dxfId="77" priority="105" operator="between">
      <formula>0.02</formula>
      <formula>1</formula>
    </cfRule>
  </conditionalFormatting>
  <conditionalFormatting sqref="P28:AA28">
    <cfRule type="cellIs" dxfId="76" priority="102" operator="lessThan">
      <formula>79%</formula>
    </cfRule>
    <cfRule type="cellIs" dxfId="75" priority="103" operator="greaterThan">
      <formula>79%</formula>
    </cfRule>
  </conditionalFormatting>
  <conditionalFormatting sqref="P34:T34 V34:AA34">
    <cfRule type="cellIs" dxfId="74" priority="100" operator="lessThan">
      <formula>0.01</formula>
    </cfRule>
    <cfRule type="cellIs" dxfId="73" priority="101" operator="greaterThan">
      <formula>0.009</formula>
    </cfRule>
  </conditionalFormatting>
  <conditionalFormatting sqref="T80:U80">
    <cfRule type="cellIs" dxfId="72" priority="82" operator="lessThan">
      <formula>89%</formula>
    </cfRule>
    <cfRule type="cellIs" dxfId="71" priority="83" operator="greaterThan">
      <formula>90%</formula>
    </cfRule>
  </conditionalFormatting>
  <conditionalFormatting sqref="T80:U80">
    <cfRule type="cellIs" dxfId="70" priority="80" operator="between">
      <formula>0.02</formula>
      <formula>0.01</formula>
    </cfRule>
    <cfRule type="cellIs" dxfId="69" priority="81" operator="greaterThan">
      <formula>0.02</formula>
    </cfRule>
  </conditionalFormatting>
  <conditionalFormatting sqref="T80:U80">
    <cfRule type="cellIs" dxfId="68" priority="79" operator="lessThan">
      <formula>2</formula>
    </cfRule>
  </conditionalFormatting>
  <conditionalFormatting sqref="T80:U80">
    <cfRule type="cellIs" dxfId="67" priority="78" operator="greaterThan">
      <formula>2%</formula>
    </cfRule>
  </conditionalFormatting>
  <conditionalFormatting sqref="S80">
    <cfRule type="cellIs" dxfId="66" priority="76" operator="lessThan">
      <formula>89%</formula>
    </cfRule>
    <cfRule type="cellIs" dxfId="65" priority="77" operator="greaterThan">
      <formula>90%</formula>
    </cfRule>
  </conditionalFormatting>
  <conditionalFormatting sqref="S80">
    <cfRule type="cellIs" dxfId="64" priority="74" operator="between">
      <formula>0.02</formula>
      <formula>0.01</formula>
    </cfRule>
    <cfRule type="cellIs" dxfId="63" priority="75" operator="greaterThan">
      <formula>0.02</formula>
    </cfRule>
  </conditionalFormatting>
  <conditionalFormatting sqref="S80">
    <cfRule type="cellIs" dxfId="62" priority="73" operator="lessThan">
      <formula>2</formula>
    </cfRule>
  </conditionalFormatting>
  <conditionalFormatting sqref="S80">
    <cfRule type="cellIs" dxfId="61" priority="72" operator="greaterThan">
      <formula>2%</formula>
    </cfRule>
  </conditionalFormatting>
  <conditionalFormatting sqref="R80">
    <cfRule type="cellIs" dxfId="60" priority="70" operator="lessThan">
      <formula>89%</formula>
    </cfRule>
    <cfRule type="cellIs" dxfId="59" priority="71" operator="greaterThan">
      <formula>90%</formula>
    </cfRule>
  </conditionalFormatting>
  <conditionalFormatting sqref="R80">
    <cfRule type="cellIs" dxfId="58" priority="68" operator="between">
      <formula>0.02</formula>
      <formula>0.01</formula>
    </cfRule>
    <cfRule type="cellIs" dxfId="57" priority="69" operator="greaterThan">
      <formula>0.02</formula>
    </cfRule>
  </conditionalFormatting>
  <conditionalFormatting sqref="R80">
    <cfRule type="cellIs" dxfId="56" priority="67" operator="lessThan">
      <formula>2</formula>
    </cfRule>
  </conditionalFormatting>
  <conditionalFormatting sqref="R80">
    <cfRule type="cellIs" dxfId="55" priority="66" operator="greaterThan">
      <formula>2%</formula>
    </cfRule>
  </conditionalFormatting>
  <conditionalFormatting sqref="Q80">
    <cfRule type="cellIs" dxfId="54" priority="64" operator="lessThan">
      <formula>89%</formula>
    </cfRule>
    <cfRule type="cellIs" dxfId="53" priority="65" operator="greaterThan">
      <formula>90%</formula>
    </cfRule>
  </conditionalFormatting>
  <conditionalFormatting sqref="Q80">
    <cfRule type="cellIs" dxfId="52" priority="62" operator="between">
      <formula>0.02</formula>
      <formula>0.01</formula>
    </cfRule>
    <cfRule type="cellIs" dxfId="51" priority="63" operator="greaterThan">
      <formula>0.02</formula>
    </cfRule>
  </conditionalFormatting>
  <conditionalFormatting sqref="Q80">
    <cfRule type="cellIs" dxfId="50" priority="61" operator="lessThan">
      <formula>2</formula>
    </cfRule>
  </conditionalFormatting>
  <conditionalFormatting sqref="Q80">
    <cfRule type="cellIs" dxfId="49" priority="60" operator="greaterThan">
      <formula>2%</formula>
    </cfRule>
  </conditionalFormatting>
  <conditionalFormatting sqref="U40">
    <cfRule type="cellIs" dxfId="48" priority="57" operator="lessThan">
      <formula>0.7</formula>
    </cfRule>
    <cfRule type="cellIs" dxfId="47" priority="58" operator="greaterThan">
      <formula>0.69</formula>
    </cfRule>
  </conditionalFormatting>
  <conditionalFormatting sqref="U40">
    <cfRule type="cellIs" dxfId="46" priority="56" operator="between">
      <formula>0.71</formula>
      <formula>0.99</formula>
    </cfRule>
  </conditionalFormatting>
  <conditionalFormatting sqref="U48">
    <cfRule type="cellIs" dxfId="45" priority="54" operator="greaterThan">
      <formula>1%</formula>
    </cfRule>
    <cfRule type="cellIs" dxfId="44" priority="55" operator="lessThan">
      <formula>0.9%</formula>
    </cfRule>
  </conditionalFormatting>
  <conditionalFormatting sqref="U48">
    <cfRule type="cellIs" dxfId="43" priority="53" operator="lessThan">
      <formula>0.009</formula>
    </cfRule>
  </conditionalFormatting>
  <conditionalFormatting sqref="Q39:U39">
    <cfRule type="containsBlanks" dxfId="42" priority="52">
      <formula>LEN(TRIM(Q39))=0</formula>
    </cfRule>
  </conditionalFormatting>
  <conditionalFormatting sqref="Q39:U39">
    <cfRule type="cellIs" dxfId="41" priority="50" operator="lessThan">
      <formula>90</formula>
    </cfRule>
    <cfRule type="cellIs" dxfId="40" priority="51" operator="greaterThan">
      <formula>89</formula>
    </cfRule>
  </conditionalFormatting>
  <conditionalFormatting sqref="Q39:U39">
    <cfRule type="cellIs" dxfId="39" priority="48" operator="lessThan">
      <formula>0.06</formula>
    </cfRule>
    <cfRule type="cellIs" dxfId="38" priority="49" operator="greaterThan">
      <formula>0.05</formula>
    </cfRule>
  </conditionalFormatting>
  <conditionalFormatting sqref="Q39:U39">
    <cfRule type="cellIs" dxfId="37" priority="47" operator="between">
      <formula>-1</formula>
      <formula>0</formula>
    </cfRule>
  </conditionalFormatting>
  <conditionalFormatting sqref="U123:U124">
    <cfRule type="cellIs" dxfId="36" priority="39" operator="lessThan">
      <formula>79%</formula>
    </cfRule>
    <cfRule type="cellIs" dxfId="35" priority="40" operator="greaterThan">
      <formula>79%</formula>
    </cfRule>
  </conditionalFormatting>
  <conditionalFormatting sqref="P77">
    <cfRule type="cellIs" dxfId="34" priority="34" operator="lessThan">
      <formula>2%</formula>
    </cfRule>
    <cfRule type="cellIs" dxfId="33" priority="35" operator="greaterThanOrEqual">
      <formula>100%</formula>
    </cfRule>
  </conditionalFormatting>
  <conditionalFormatting sqref="P77">
    <cfRule type="cellIs" dxfId="32" priority="33" operator="between">
      <formula>0.02</formula>
      <formula>1</formula>
    </cfRule>
  </conditionalFormatting>
  <conditionalFormatting sqref="P66">
    <cfRule type="cellIs" dxfId="31" priority="32" operator="between">
      <formula>0.93</formula>
      <formula>0.99</formula>
    </cfRule>
  </conditionalFormatting>
  <conditionalFormatting sqref="Q66:W66">
    <cfRule type="cellIs" dxfId="30" priority="31" operator="between">
      <formula>0.93</formula>
      <formula>0.99</formula>
    </cfRule>
  </conditionalFormatting>
  <conditionalFormatting sqref="X66:AA66">
    <cfRule type="cellIs" dxfId="29" priority="30" operator="between">
      <formula>0.93</formula>
      <formula>0.99</formula>
    </cfRule>
  </conditionalFormatting>
  <conditionalFormatting sqref="Q66:AA66">
    <cfRule type="cellIs" dxfId="28" priority="29" operator="between">
      <formula>0.93</formula>
      <formula>0.99</formula>
    </cfRule>
  </conditionalFormatting>
  <conditionalFormatting sqref="P70">
    <cfRule type="cellIs" dxfId="27" priority="26" operator="between">
      <formula>0.9</formula>
      <formula>0.99</formula>
    </cfRule>
    <cfRule type="cellIs" dxfId="26" priority="27" operator="lessThanOrEqual">
      <formula>0.89</formula>
    </cfRule>
    <cfRule type="cellIs" dxfId="25" priority="28" operator="greaterThanOrEqual">
      <formula>1</formula>
    </cfRule>
  </conditionalFormatting>
  <conditionalFormatting sqref="Q70:AA70">
    <cfRule type="cellIs" dxfId="24" priority="23" operator="between">
      <formula>0.9</formula>
      <formula>0.99</formula>
    </cfRule>
    <cfRule type="cellIs" dxfId="23" priority="24" operator="lessThanOrEqual">
      <formula>0.89</formula>
    </cfRule>
    <cfRule type="cellIs" dxfId="22" priority="25" operator="greaterThanOrEqual">
      <formula>1</formula>
    </cfRule>
  </conditionalFormatting>
  <conditionalFormatting sqref="Q77:AA77">
    <cfRule type="cellIs" dxfId="21" priority="21" operator="lessThan">
      <formula>2%</formula>
    </cfRule>
    <cfRule type="cellIs" dxfId="20" priority="22" operator="greaterThanOrEqual">
      <formula>100%</formula>
    </cfRule>
  </conditionalFormatting>
  <conditionalFormatting sqref="Q77:AA77">
    <cfRule type="cellIs" dxfId="19" priority="20" operator="between">
      <formula>0.02</formula>
      <formula>1</formula>
    </cfRule>
  </conditionalFormatting>
  <conditionalFormatting sqref="R27">
    <cfRule type="cellIs" dxfId="18" priority="18" operator="greaterThan">
      <formula>0.91</formula>
    </cfRule>
    <cfRule type="cellIs" dxfId="17" priority="19" operator="lessThanOrEqual">
      <formula>0.89</formula>
    </cfRule>
  </conditionalFormatting>
  <conditionalFormatting sqref="U50">
    <cfRule type="cellIs" dxfId="16" priority="15" operator="between">
      <formula>0.8</formula>
      <formula>0.99</formula>
    </cfRule>
    <cfRule type="cellIs" dxfId="15" priority="16" operator="greaterThanOrEqual">
      <formula>1</formula>
    </cfRule>
    <cfRule type="cellIs" dxfId="14" priority="17" operator="lessThan">
      <formula>0.89</formula>
    </cfRule>
  </conditionalFormatting>
  <conditionalFormatting sqref="P12">
    <cfRule type="cellIs" dxfId="13" priority="12" operator="between">
      <formula>0.9</formula>
      <formula>0.99</formula>
    </cfRule>
    <cfRule type="cellIs" dxfId="12" priority="13" operator="greaterThanOrEqual">
      <formula>1</formula>
    </cfRule>
    <cfRule type="cellIs" dxfId="11" priority="14" operator="lessThanOrEqual">
      <formula>0.89</formula>
    </cfRule>
  </conditionalFormatting>
  <conditionalFormatting sqref="Q12:AA12">
    <cfRule type="cellIs" dxfId="10" priority="9" operator="between">
      <formula>0.9</formula>
      <formula>0.99</formula>
    </cfRule>
    <cfRule type="cellIs" dxfId="9" priority="10" operator="greaterThanOrEqual">
      <formula>1</formula>
    </cfRule>
    <cfRule type="cellIs" dxfId="8" priority="11" operator="lessThanOrEqual">
      <formula>0.89</formula>
    </cfRule>
  </conditionalFormatting>
  <conditionalFormatting sqref="U43">
    <cfRule type="cellIs" dxfId="7" priority="8" operator="between">
      <formula>0.41</formula>
      <formula>0.49</formula>
    </cfRule>
  </conditionalFormatting>
  <conditionalFormatting sqref="P64:AA65">
    <cfRule type="cellIs" dxfId="6" priority="6" operator="lessThan">
      <formula>75</formula>
    </cfRule>
    <cfRule type="cellIs" dxfId="5" priority="7" operator="greaterThan">
      <formula>74</formula>
    </cfRule>
  </conditionalFormatting>
  <conditionalFormatting sqref="X24">
    <cfRule type="cellIs" dxfId="4" priority="4" operator="lessThan">
      <formula>99%</formula>
    </cfRule>
    <cfRule type="cellIs" dxfId="3" priority="5" operator="greaterThan">
      <formula>79%</formula>
    </cfRule>
  </conditionalFormatting>
  <conditionalFormatting sqref="X48">
    <cfRule type="cellIs" dxfId="2" priority="2" operator="greaterThan">
      <formula>1%</formula>
    </cfRule>
    <cfRule type="cellIs" dxfId="1" priority="3" operator="lessThan">
      <formula>0.9%</formula>
    </cfRule>
  </conditionalFormatting>
  <conditionalFormatting sqref="X48">
    <cfRule type="cellIs" dxfId="0" priority="1" operator="lessThan">
      <formula>0.009</formula>
    </cfRule>
  </conditionalFormatting>
  <pageMargins left="0.7" right="0.7" top="0.75" bottom="0.75" header="0.3" footer="0.3"/>
  <pageSetup scale="1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Hoja2!$B$1:$B$2</xm:f>
          </x14:formula1>
          <xm:sqref>N12:N26 N28:N88</xm:sqref>
        </x14:dataValidation>
        <x14:dataValidation type="list" allowBlank="1" showInputMessage="1" showErrorMessage="1">
          <x14:formula1>
            <xm:f>Hoja2!$D$1:$D$8</xm:f>
          </x14:formula1>
          <xm:sqref>C12:C124</xm:sqref>
        </x14:dataValidation>
        <x14:dataValidation type="list" allowBlank="1" showInputMessage="1" showErrorMessage="1">
          <x14:formula1>
            <xm:f>Hoja2!$F$1:$F$8</xm:f>
          </x14:formula1>
          <xm:sqref>D12:D124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11"/>
  <sheetViews>
    <sheetView topLeftCell="A4" workbookViewId="0">
      <selection activeCell="C7" sqref="C7"/>
    </sheetView>
  </sheetViews>
  <sheetFormatPr baseColWidth="10" defaultRowHeight="15" x14ac:dyDescent="0.25"/>
  <cols>
    <col min="1" max="1" width="37.42578125" customWidth="1"/>
    <col min="2" max="2" width="14.28515625" customWidth="1"/>
    <col min="3" max="3" width="16.140625" customWidth="1"/>
    <col min="4" max="4" width="36" customWidth="1"/>
    <col min="5" max="5" width="38.28515625" customWidth="1"/>
    <col min="6" max="6" width="45.140625" customWidth="1"/>
  </cols>
  <sheetData>
    <row r="1" spans="1:6" ht="25.5" customHeight="1" x14ac:dyDescent="0.25">
      <c r="A1" s="156" t="s">
        <v>414</v>
      </c>
      <c r="B1" s="157"/>
      <c r="C1" s="157"/>
      <c r="D1" s="157"/>
      <c r="E1" s="157"/>
      <c r="F1" s="157"/>
    </row>
    <row r="2" spans="1:6" ht="37.5" customHeight="1" x14ac:dyDescent="0.25">
      <c r="A2" s="116" t="s">
        <v>399</v>
      </c>
      <c r="B2" s="116" t="s">
        <v>407</v>
      </c>
      <c r="C2" s="116" t="s">
        <v>256</v>
      </c>
      <c r="D2" s="120" t="s">
        <v>415</v>
      </c>
      <c r="E2" s="129" t="s">
        <v>416</v>
      </c>
      <c r="F2" s="116" t="s">
        <v>376</v>
      </c>
    </row>
    <row r="3" spans="1:6" x14ac:dyDescent="0.25">
      <c r="A3" s="114" t="s">
        <v>400</v>
      </c>
      <c r="B3" s="117">
        <f>+'Desempeño procesos 30-06-2020'!D7</f>
        <v>2</v>
      </c>
      <c r="C3" s="119">
        <f>+'Desempeño procesos 30-06-2020'!E14</f>
        <v>0.86731578947368426</v>
      </c>
      <c r="D3" s="121"/>
      <c r="E3" s="121"/>
      <c r="F3" s="114"/>
    </row>
    <row r="4" spans="1:6" x14ac:dyDescent="0.25">
      <c r="A4" s="114" t="s">
        <v>401</v>
      </c>
      <c r="B4" s="117">
        <v>5</v>
      </c>
      <c r="C4" s="119">
        <f>+'Desempeño procesos 30-06-2020'!E8</f>
        <v>1</v>
      </c>
      <c r="D4" s="121"/>
      <c r="E4" s="121"/>
      <c r="F4" s="114"/>
    </row>
    <row r="5" spans="1:6" x14ac:dyDescent="0.25">
      <c r="A5" s="114" t="s">
        <v>402</v>
      </c>
      <c r="B5" s="117">
        <v>2</v>
      </c>
      <c r="C5" s="119">
        <f>+'Desempeño procesos 30-06-2020'!E9</f>
        <v>1</v>
      </c>
      <c r="D5" s="121"/>
      <c r="E5" s="121"/>
      <c r="F5" s="114"/>
    </row>
    <row r="6" spans="1:6" ht="120" x14ac:dyDescent="0.25">
      <c r="A6" s="114" t="s">
        <v>403</v>
      </c>
      <c r="B6" s="117">
        <f>+SUM('Desempeño procesos 30-06-2020'!D6,'Desempeño procesos 30-06-2020'!D8)</f>
        <v>10</v>
      </c>
      <c r="C6" s="119">
        <f>+AVERAGE('Desempeño procesos 30-06-2020'!E11,'Desempeño procesos 30-06-2020'!E19)</f>
        <v>0.85083571428571436</v>
      </c>
      <c r="D6" s="121"/>
      <c r="E6" s="121"/>
      <c r="F6" s="115" t="s">
        <v>417</v>
      </c>
    </row>
    <row r="7" spans="1:6" ht="45" x14ac:dyDescent="0.25">
      <c r="A7" s="114" t="s">
        <v>404</v>
      </c>
      <c r="B7" s="117">
        <f>+SUM('Desempeño procesos 30-06-2020'!D17,'Desempeño procesos 30-06-2020'!D18,'Desempeño procesos 30-06-2020'!D19,'Desempeño procesos 30-06-2020'!D20,'Desempeño procesos 30-06-2020'!D22)</f>
        <v>30</v>
      </c>
      <c r="C7" s="119">
        <f>+AVERAGE('Desempeño procesos 30-06-2020'!E10,'Desempeño procesos 30-06-2020'!E12,'Desempeño procesos 30-06-2020'!E16,'Desempeño procesos 30-06-2020'!E21,'Desempeño procesos 30-06-2020'!E20)</f>
        <v>0.66925444444444449</v>
      </c>
      <c r="D7" s="121"/>
      <c r="E7" s="122" t="s">
        <v>413</v>
      </c>
      <c r="F7" s="114"/>
    </row>
    <row r="8" spans="1:6" ht="45" x14ac:dyDescent="0.25">
      <c r="A8" s="115" t="s">
        <v>405</v>
      </c>
      <c r="B8" s="117">
        <f>+SUM('Desempeño procesos 30-06-2020'!D10,'Desempeño procesos 30-06-2020'!D12,'Desempeño procesos 30-06-2020'!D14,'Desempeño procesos 30-06-2020'!D16)</f>
        <v>18</v>
      </c>
      <c r="C8" s="119">
        <f>+AVERAGE('Desempeño procesos 30-06-2020'!E13,'Desempeño procesos 30-06-2020'!E18,'Desempeño procesos 30-06-2020'!E23,'Desempeño procesos 30-06-2020'!E17)</f>
        <v>0.57310212064884436</v>
      </c>
      <c r="D8" s="121"/>
      <c r="E8" s="122" t="s">
        <v>410</v>
      </c>
      <c r="F8" s="114"/>
    </row>
    <row r="9" spans="1:6" ht="45" x14ac:dyDescent="0.25">
      <c r="A9" s="115" t="s">
        <v>406</v>
      </c>
      <c r="B9" s="117">
        <f>+SUM('Desempeño procesos 30-06-2020'!D9,'Desempeño procesos 30-06-2020'!D11,'Desempeño procesos 30-06-2020'!D13,'Desempeño procesos 30-06-2020'!D15)</f>
        <v>14</v>
      </c>
      <c r="C9" s="119">
        <f>+AVERAGE('Desempeño procesos 30-06-2020'!E22,'Desempeño procesos 30-06-2020'!E6,'Desempeño procesos 30-06-2020'!E7,'Desempeño procesos 30-06-2020'!E15)</f>
        <v>0.77107780116959068</v>
      </c>
      <c r="D9" s="122" t="s">
        <v>411</v>
      </c>
      <c r="E9" s="122" t="s">
        <v>412</v>
      </c>
      <c r="F9" s="114"/>
    </row>
    <row r="10" spans="1:6" s="118" customFormat="1" x14ac:dyDescent="0.25">
      <c r="A10" s="123"/>
      <c r="B10" s="124"/>
      <c r="C10" s="124"/>
      <c r="D10" s="124"/>
      <c r="E10" s="125"/>
      <c r="F10" s="124"/>
    </row>
    <row r="11" spans="1:6" ht="32.25" customHeight="1" thickBot="1" x14ac:dyDescent="0.3">
      <c r="A11" s="127" t="s">
        <v>408</v>
      </c>
      <c r="B11" s="127">
        <f>+SUM(B3:B9)</f>
        <v>81</v>
      </c>
      <c r="C11" s="128">
        <f>+AVERAGE(C3:C9)</f>
        <v>0.81879798143175386</v>
      </c>
      <c r="D11" s="126"/>
      <c r="E11" s="126"/>
      <c r="F11" s="126"/>
    </row>
  </sheetData>
  <mergeCells count="1">
    <mergeCell ref="A1:F1"/>
  </mergeCells>
  <conditionalFormatting sqref="C3:C9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7" workbookViewId="0">
      <selection activeCell="F1" sqref="F1"/>
    </sheetView>
  </sheetViews>
  <sheetFormatPr baseColWidth="10" defaultRowHeight="15" x14ac:dyDescent="0.25"/>
  <cols>
    <col min="4" max="4" width="42.140625" customWidth="1"/>
  </cols>
  <sheetData>
    <row r="1" spans="1:6" ht="90" x14ac:dyDescent="0.25">
      <c r="A1" t="s">
        <v>78</v>
      </c>
      <c r="B1" t="s">
        <v>129</v>
      </c>
      <c r="D1" s="14" t="s">
        <v>170</v>
      </c>
      <c r="F1" s="20" t="s">
        <v>257</v>
      </c>
    </row>
    <row r="2" spans="1:6" ht="90" x14ac:dyDescent="0.25">
      <c r="A2" t="s">
        <v>79</v>
      </c>
      <c r="B2" t="s">
        <v>123</v>
      </c>
      <c r="D2" s="14" t="s">
        <v>171</v>
      </c>
      <c r="F2" s="20" t="s">
        <v>256</v>
      </c>
    </row>
    <row r="3" spans="1:6" ht="105" x14ac:dyDescent="0.25">
      <c r="D3" s="14" t="s">
        <v>172</v>
      </c>
      <c r="F3" s="20" t="s">
        <v>258</v>
      </c>
    </row>
    <row r="4" spans="1:6" ht="75" x14ac:dyDescent="0.25">
      <c r="D4" s="14" t="s">
        <v>173</v>
      </c>
      <c r="F4" s="20" t="s">
        <v>259</v>
      </c>
    </row>
    <row r="5" spans="1:6" ht="75" x14ac:dyDescent="0.25">
      <c r="D5" s="14" t="s">
        <v>174</v>
      </c>
      <c r="F5" s="20" t="s">
        <v>260</v>
      </c>
    </row>
    <row r="6" spans="1:6" ht="120" x14ac:dyDescent="0.25">
      <c r="D6" s="14" t="s">
        <v>175</v>
      </c>
      <c r="F6" s="20" t="s">
        <v>261</v>
      </c>
    </row>
    <row r="7" spans="1:6" ht="120" x14ac:dyDescent="0.25">
      <c r="D7" s="14" t="s">
        <v>176</v>
      </c>
      <c r="F7" s="20" t="s">
        <v>262</v>
      </c>
    </row>
    <row r="8" spans="1:6" ht="120" x14ac:dyDescent="0.25">
      <c r="D8" s="14" t="s">
        <v>177</v>
      </c>
      <c r="F8" s="20" t="s">
        <v>263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F27"/>
  <sheetViews>
    <sheetView view="pageBreakPreview" zoomScale="70" zoomScaleNormal="80" zoomScaleSheetLayoutView="70" workbookViewId="0">
      <selection activeCell="C4" sqref="C4"/>
    </sheetView>
  </sheetViews>
  <sheetFormatPr baseColWidth="10" defaultRowHeight="14.25" x14ac:dyDescent="0.25"/>
  <cols>
    <col min="1" max="1" width="3.85546875" style="46" customWidth="1"/>
    <col min="2" max="2" width="15.85546875" style="46" customWidth="1"/>
    <col min="3" max="3" width="47.7109375" style="46" customWidth="1"/>
    <col min="4" max="4" width="19.7109375" style="46" bestFit="1" customWidth="1"/>
    <col min="5" max="5" width="18.7109375" style="46" customWidth="1"/>
    <col min="6" max="6" width="5.28515625" style="46" customWidth="1"/>
    <col min="7" max="16384" width="11.42578125" style="46"/>
  </cols>
  <sheetData>
    <row r="1" spans="1:6" ht="42" customHeight="1" x14ac:dyDescent="0.25">
      <c r="B1" s="158" t="s">
        <v>373</v>
      </c>
      <c r="C1" s="158"/>
      <c r="D1" s="158"/>
      <c r="E1" s="158"/>
      <c r="F1" s="89"/>
    </row>
    <row r="2" spans="1:6" ht="9.75" customHeight="1" x14ac:dyDescent="0.25">
      <c r="A2" s="103"/>
      <c r="B2" s="163"/>
      <c r="C2" s="164"/>
      <c r="D2" s="164"/>
      <c r="E2" s="165"/>
      <c r="F2" s="89"/>
    </row>
    <row r="3" spans="1:6" ht="22.5" customHeight="1" x14ac:dyDescent="0.25">
      <c r="A3" s="63"/>
      <c r="B3" s="100" t="s">
        <v>387</v>
      </c>
      <c r="C3" s="162">
        <v>44104</v>
      </c>
      <c r="D3" s="162"/>
      <c r="E3" s="162"/>
      <c r="F3" s="89"/>
    </row>
    <row r="4" spans="1:6" ht="9.75" customHeight="1" thickBot="1" x14ac:dyDescent="0.3">
      <c r="A4" s="90"/>
      <c r="B4" s="93"/>
      <c r="C4" s="92"/>
      <c r="D4" s="92"/>
      <c r="E4" s="93"/>
      <c r="F4" s="63"/>
    </row>
    <row r="5" spans="1:6" s="47" customFormat="1" ht="34.5" customHeight="1" thickBot="1" x14ac:dyDescent="0.3">
      <c r="A5" s="56"/>
      <c r="B5" s="96" t="s">
        <v>365</v>
      </c>
      <c r="C5" s="96" t="s">
        <v>261</v>
      </c>
      <c r="D5" s="96" t="s">
        <v>367</v>
      </c>
      <c r="E5" s="96" t="s">
        <v>366</v>
      </c>
      <c r="F5" s="91"/>
    </row>
    <row r="6" spans="1:6" ht="24.95" customHeight="1" thickBot="1" x14ac:dyDescent="0.3">
      <c r="A6" s="55"/>
      <c r="B6" s="159" t="s">
        <v>362</v>
      </c>
      <c r="C6" s="97" t="s">
        <v>112</v>
      </c>
      <c r="D6" s="98">
        <v>5</v>
      </c>
      <c r="E6" s="99">
        <f>+AVERAGE('Seguimiento Indicadores SIG'!AC22,'Seguimiento Indicadores SIG'!AC16,'Seguimiento Indicadores SIG'!AC23,'Seguimiento Indicadores SIG'!AC34,'Seguimiento Indicadores SIG'!AC35)</f>
        <v>1.0549679824561404</v>
      </c>
      <c r="F6" s="63"/>
    </row>
    <row r="7" spans="1:6" ht="24.95" customHeight="1" thickBot="1" x14ac:dyDescent="0.3">
      <c r="A7" s="55"/>
      <c r="B7" s="159"/>
      <c r="C7" s="97" t="s">
        <v>359</v>
      </c>
      <c r="D7" s="98">
        <v>2</v>
      </c>
      <c r="E7" s="99">
        <f>+AVERAGE('Seguimiento Indicadores SIG'!AC31)</f>
        <v>1.0574132222222223</v>
      </c>
      <c r="F7" s="63"/>
    </row>
    <row r="8" spans="1:6" ht="24.95" customHeight="1" thickBot="1" x14ac:dyDescent="0.3">
      <c r="A8" s="55"/>
      <c r="B8" s="159"/>
      <c r="C8" s="97" t="s">
        <v>118</v>
      </c>
      <c r="D8" s="98">
        <v>5</v>
      </c>
      <c r="E8" s="99">
        <f>+'Seguimiento Indicadores SIG'!AC48</f>
        <v>1</v>
      </c>
      <c r="F8" s="63"/>
    </row>
    <row r="9" spans="1:6" ht="24.95" customHeight="1" thickBot="1" x14ac:dyDescent="0.3">
      <c r="A9" s="55"/>
      <c r="B9" s="160" t="s">
        <v>363</v>
      </c>
      <c r="C9" s="97" t="s">
        <v>103</v>
      </c>
      <c r="D9" s="98">
        <v>2</v>
      </c>
      <c r="E9" s="99">
        <f>+AVERAGE('Seguimiento Indicadores SIG'!AC36:AC38)</f>
        <v>1</v>
      </c>
      <c r="F9" s="63"/>
    </row>
    <row r="10" spans="1:6" ht="24.95" customHeight="1" thickBot="1" x14ac:dyDescent="0.3">
      <c r="A10" s="55"/>
      <c r="B10" s="160"/>
      <c r="C10" s="97" t="s">
        <v>105</v>
      </c>
      <c r="D10" s="98">
        <v>5</v>
      </c>
      <c r="E10" s="99">
        <f>+AVERAGE('Seguimiento Indicadores SIG'!AC56,'Seguimiento Indicadores SIG'!AC57,'Seguimiento Indicadores SIG'!AC58,'Seguimiento Indicadores SIG'!AC59,'Seguimiento Indicadores SIG'!AC61)</f>
        <v>0.87544888888888883</v>
      </c>
      <c r="F10" s="61"/>
    </row>
    <row r="11" spans="1:6" ht="24.95" customHeight="1" thickBot="1" x14ac:dyDescent="0.3">
      <c r="A11" s="55"/>
      <c r="B11" s="160"/>
      <c r="C11" s="97" t="s">
        <v>117</v>
      </c>
      <c r="D11" s="98">
        <v>4</v>
      </c>
      <c r="E11" s="99">
        <f>+AVERAGE('Seguimiento Indicadores SIG'!AC43,'Seguimiento Indicadores SIG'!AC44,'Seguimiento Indicadores SIG'!AC54)</f>
        <v>0.95333333333333325</v>
      </c>
      <c r="F11" s="63"/>
    </row>
    <row r="12" spans="1:6" ht="24.95" customHeight="1" thickBot="1" x14ac:dyDescent="0.3">
      <c r="A12" s="55"/>
      <c r="B12" s="160"/>
      <c r="C12" s="97" t="s">
        <v>361</v>
      </c>
      <c r="D12" s="98">
        <v>4</v>
      </c>
      <c r="E12" s="99">
        <f>+AVERAGE('Seguimiento Indicadores SIG'!AC66,'Seguimiento Indicadores SIG'!AC67,'Seguimiento Indicadores SIG'!AC68,'Seguimiento Indicadores SIG'!AC70,'Seguimiento Indicadores SIG'!AC71)</f>
        <v>0.94674555555555562</v>
      </c>
      <c r="F12" s="63"/>
    </row>
    <row r="13" spans="1:6" ht="24.95" customHeight="1" thickBot="1" x14ac:dyDescent="0.3">
      <c r="A13" s="55"/>
      <c r="B13" s="160"/>
      <c r="C13" s="97" t="s">
        <v>358</v>
      </c>
      <c r="D13" s="98">
        <v>2</v>
      </c>
      <c r="E13" s="99">
        <f>+AVERAGE('Seguimiento Indicadores SIG'!AC21,'Seguimiento Indicadores SIG'!AC29)</f>
        <v>0.82784999999999997</v>
      </c>
      <c r="F13" s="63"/>
    </row>
    <row r="14" spans="1:6" ht="24.95" customHeight="1" thickBot="1" x14ac:dyDescent="0.3">
      <c r="A14" s="55"/>
      <c r="B14" s="160"/>
      <c r="C14" s="97" t="s">
        <v>357</v>
      </c>
      <c r="D14" s="98">
        <v>4</v>
      </c>
      <c r="E14" s="99">
        <f>+AVERAGE('Seguimiento Indicadores SIG'!AC62,'Seguimiento Indicadores SIG'!AC63)</f>
        <v>0.86731578947368426</v>
      </c>
      <c r="F14" s="63"/>
    </row>
    <row r="15" spans="1:6" ht="24.95" customHeight="1" thickBot="1" x14ac:dyDescent="0.3">
      <c r="A15" s="55"/>
      <c r="B15" s="160"/>
      <c r="C15" s="97" t="s">
        <v>111</v>
      </c>
      <c r="D15" s="98">
        <v>6</v>
      </c>
      <c r="E15" s="99">
        <f>+AVERAGE('Seguimiento Indicadores SIG'!AC15,'Seguimiento Indicadores SIG'!AC24,'Seguimiento Indicadores SIG'!AC93,'Seguimiento Indicadores SIG'!AC95)</f>
        <v>0.8125</v>
      </c>
      <c r="F15" s="61"/>
    </row>
    <row r="16" spans="1:6" ht="24.95" customHeight="1" thickBot="1" x14ac:dyDescent="0.3">
      <c r="A16" s="55"/>
      <c r="B16" s="160"/>
      <c r="C16" s="97" t="s">
        <v>104</v>
      </c>
      <c r="D16" s="98">
        <v>5</v>
      </c>
      <c r="E16" s="99">
        <f>+AVERAGE('Seguimiento Indicadores SIG'!AC37,'Seguimiento Indicadores SIG'!AC39,'Seguimiento Indicadores SIG'!AC49,'Seguimiento Indicadores SIG'!AC87,'Seguimiento Indicadores SIG'!AC90)</f>
        <v>0.74207111111111113</v>
      </c>
      <c r="F16" s="62"/>
    </row>
    <row r="17" spans="1:6" ht="24.95" customHeight="1" thickBot="1" x14ac:dyDescent="0.3">
      <c r="A17" s="55"/>
      <c r="B17" s="161" t="s">
        <v>364</v>
      </c>
      <c r="C17" s="97" t="s">
        <v>115</v>
      </c>
      <c r="D17" s="98">
        <v>3</v>
      </c>
      <c r="E17" s="99">
        <f>+AVERAGE('Seguimiento Indicadores SIG'!AC26,'Seguimiento Indicadores SIG'!AC27)</f>
        <v>0.65</v>
      </c>
      <c r="F17" s="62"/>
    </row>
    <row r="18" spans="1:6" ht="24.95" customHeight="1" thickBot="1" x14ac:dyDescent="0.3">
      <c r="A18" s="55"/>
      <c r="B18" s="161"/>
      <c r="C18" s="97" t="s">
        <v>109</v>
      </c>
      <c r="D18" s="98">
        <v>5</v>
      </c>
      <c r="E18" s="99">
        <f>+AVERAGE('Seguimiento Indicadores SIG'!AC12:AC32)</f>
        <v>0.64844737148426623</v>
      </c>
      <c r="F18" s="63"/>
    </row>
    <row r="19" spans="1:6" ht="24.95" customHeight="1" thickBot="1" x14ac:dyDescent="0.3">
      <c r="A19" s="55"/>
      <c r="B19" s="161"/>
      <c r="C19" s="97" t="s">
        <v>107</v>
      </c>
      <c r="D19" s="98">
        <v>16</v>
      </c>
      <c r="E19" s="99">
        <f>+AVERAGE('Seguimiento Indicadores SIG'!AC40,'Seguimiento Indicadores SIG'!AC50,'Seguimiento Indicadores SIG'!AC72,'Seguimiento Indicadores SIG'!AC77,'Seguimiento Indicadores SIG'!AC83)</f>
        <v>0.74833809523809536</v>
      </c>
      <c r="F19" s="63"/>
    </row>
    <row r="20" spans="1:6" ht="24.95" customHeight="1" thickBot="1" x14ac:dyDescent="0.3">
      <c r="A20" s="55"/>
      <c r="B20" s="161"/>
      <c r="C20" s="97" t="s">
        <v>119</v>
      </c>
      <c r="D20" s="98">
        <v>1</v>
      </c>
      <c r="E20" s="99">
        <f>+'Seguimiento Indicadores SIG'!AC55</f>
        <v>0.52616666666666667</v>
      </c>
      <c r="F20" s="63"/>
    </row>
    <row r="21" spans="1:6" ht="24.95" customHeight="1" thickBot="1" x14ac:dyDescent="0.3">
      <c r="A21" s="55"/>
      <c r="B21" s="161"/>
      <c r="C21" s="97" t="s">
        <v>360</v>
      </c>
      <c r="D21" s="98">
        <v>5</v>
      </c>
      <c r="E21" s="99">
        <f>+AVERAGE('Seguimiento Indicadores SIG'!AC42,'Seguimiento Indicadores SIG'!AC53)</f>
        <v>0.25584000000000001</v>
      </c>
      <c r="F21" s="63"/>
    </row>
    <row r="22" spans="1:6" ht="24.95" customHeight="1" thickBot="1" x14ac:dyDescent="0.3">
      <c r="A22" s="55"/>
      <c r="B22" s="161"/>
      <c r="C22" s="97" t="s">
        <v>110</v>
      </c>
      <c r="D22" s="98">
        <v>5</v>
      </c>
      <c r="E22" s="99">
        <f>+AVERAGE('Seguimiento Indicadores SIG'!AC14,'Seguimiento Indicadores SIG'!AC85,'Seguimiento Indicadores SIG'!AC86,'Seguimiento Indicadores SIG'!AC88,'Seguimiento Indicadores SIG'!AC91)</f>
        <v>0.15943000000000002</v>
      </c>
      <c r="F22" s="62"/>
    </row>
    <row r="23" spans="1:6" ht="24.95" customHeight="1" thickBot="1" x14ac:dyDescent="0.3">
      <c r="A23" s="55"/>
      <c r="B23" s="161"/>
      <c r="C23" s="97" t="s">
        <v>113</v>
      </c>
      <c r="D23" s="98">
        <v>6</v>
      </c>
      <c r="E23" s="99">
        <f>+AVERAGE('Seguimiento Indicadores SIG'!AC19,'Seguimiento Indicadores SIG'!AC20,'Seguimiento Indicadores SIG'!AC89,'Seguimiento Indicadores SIG'!AC92,'Seguimiento Indicadores SIG'!AC94,'Seguimiento Indicadores SIG'!AC96)</f>
        <v>0.1661111111111111</v>
      </c>
      <c r="F23" s="62"/>
    </row>
    <row r="24" spans="1:6" ht="15" thickBot="1" x14ac:dyDescent="0.3">
      <c r="A24" s="51"/>
      <c r="B24" s="94"/>
      <c r="C24" s="94"/>
      <c r="D24" s="94"/>
      <c r="E24" s="95"/>
      <c r="F24" s="64"/>
    </row>
    <row r="25" spans="1:6" ht="15" thickBot="1" x14ac:dyDescent="0.3">
      <c r="A25" s="57"/>
      <c r="B25" s="54"/>
      <c r="C25" s="56"/>
      <c r="D25" s="54"/>
      <c r="E25" s="54"/>
      <c r="F25" s="61"/>
    </row>
    <row r="26" spans="1:6" ht="22.5" customHeight="1" thickBot="1" x14ac:dyDescent="0.3">
      <c r="B26" s="54"/>
      <c r="C26" s="54"/>
      <c r="D26" s="48" t="s">
        <v>368</v>
      </c>
      <c r="E26" s="50">
        <f>+AVERAGE(E6:E23)</f>
        <v>0.73844328486339295</v>
      </c>
      <c r="F26" s="64"/>
    </row>
    <row r="27" spans="1:6" x14ac:dyDescent="0.25">
      <c r="A27" s="55"/>
      <c r="B27" s="52"/>
      <c r="C27" s="52"/>
      <c r="D27" s="53"/>
      <c r="E27" s="53"/>
      <c r="F27" s="65"/>
    </row>
  </sheetData>
  <sortState ref="C6:E23">
    <sortCondition descending="1" ref="E6:E23"/>
  </sortState>
  <mergeCells count="6">
    <mergeCell ref="B1:E1"/>
    <mergeCell ref="B6:B8"/>
    <mergeCell ref="B9:B16"/>
    <mergeCell ref="B17:B23"/>
    <mergeCell ref="C3:E3"/>
    <mergeCell ref="B2:E2"/>
  </mergeCells>
  <conditionalFormatting sqref="E6:E23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8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52"/>
  <sheetViews>
    <sheetView topLeftCell="A4" workbookViewId="0">
      <selection activeCell="D13" sqref="D13"/>
    </sheetView>
  </sheetViews>
  <sheetFormatPr baseColWidth="10" defaultRowHeight="14.25" zeroHeight="1" x14ac:dyDescent="0.25"/>
  <cols>
    <col min="1" max="1" width="48.7109375" style="46" customWidth="1"/>
    <col min="2" max="2" width="17" style="67" customWidth="1"/>
    <col min="3" max="3" width="18.42578125" style="67" customWidth="1"/>
    <col min="4" max="4" width="19" style="67" customWidth="1"/>
    <col min="5" max="5" width="30.5703125" style="68" customWidth="1"/>
    <col min="6" max="16384" width="11.42578125" style="67"/>
  </cols>
  <sheetData>
    <row r="1" spans="1:5" ht="55.5" customHeight="1" x14ac:dyDescent="0.25">
      <c r="A1" s="168" t="s">
        <v>389</v>
      </c>
      <c r="B1" s="169"/>
      <c r="C1" s="169"/>
      <c r="D1" s="169"/>
      <c r="E1" s="169"/>
    </row>
    <row r="2" spans="1:5" ht="10.5" customHeight="1" x14ac:dyDescent="0.25">
      <c r="A2" s="170"/>
      <c r="B2" s="171"/>
      <c r="C2" s="171"/>
      <c r="D2" s="171"/>
      <c r="E2" s="171"/>
    </row>
    <row r="3" spans="1:5" ht="20.100000000000001" customHeight="1" x14ac:dyDescent="0.25">
      <c r="A3" s="77" t="s">
        <v>380</v>
      </c>
      <c r="B3" s="172">
        <v>44104</v>
      </c>
      <c r="C3" s="172"/>
      <c r="D3" s="172"/>
      <c r="E3" s="172"/>
    </row>
    <row r="4" spans="1:5" ht="20.100000000000001" customHeight="1" x14ac:dyDescent="0.25">
      <c r="A4" s="77" t="s">
        <v>379</v>
      </c>
      <c r="B4" s="173">
        <v>44124</v>
      </c>
      <c r="C4" s="173"/>
      <c r="D4" s="173"/>
      <c r="E4" s="173"/>
    </row>
    <row r="5" spans="1:5" ht="20.100000000000001" customHeight="1" x14ac:dyDescent="0.25">
      <c r="A5" s="77" t="s">
        <v>374</v>
      </c>
      <c r="B5" s="174" t="s">
        <v>419</v>
      </c>
      <c r="C5" s="174"/>
      <c r="D5" s="174"/>
      <c r="E5" s="174"/>
    </row>
    <row r="6" spans="1:5" ht="11.25" customHeight="1" x14ac:dyDescent="0.25">
      <c r="A6" s="175"/>
      <c r="B6" s="175"/>
      <c r="C6" s="175"/>
      <c r="D6" s="175"/>
      <c r="E6" s="175"/>
    </row>
    <row r="7" spans="1:5" ht="23.25" customHeight="1" x14ac:dyDescent="0.25">
      <c r="A7" s="166" t="s">
        <v>66</v>
      </c>
      <c r="B7" s="167" t="s">
        <v>262</v>
      </c>
      <c r="C7" s="167"/>
      <c r="D7" s="167"/>
      <c r="E7" s="166" t="s">
        <v>376</v>
      </c>
    </row>
    <row r="8" spans="1:5" ht="38.25" customHeight="1" x14ac:dyDescent="0.25">
      <c r="A8" s="166"/>
      <c r="B8" s="69" t="s">
        <v>375</v>
      </c>
      <c r="C8" s="83" t="s">
        <v>381</v>
      </c>
      <c r="D8" s="82" t="s">
        <v>382</v>
      </c>
      <c r="E8" s="166"/>
    </row>
    <row r="9" spans="1:5" ht="39.950000000000003" customHeight="1" x14ac:dyDescent="0.25">
      <c r="A9" s="130" t="s">
        <v>12</v>
      </c>
      <c r="B9" s="132"/>
      <c r="C9" s="108">
        <v>0.53</v>
      </c>
      <c r="D9" s="79"/>
      <c r="E9" s="133" t="s">
        <v>421</v>
      </c>
    </row>
    <row r="10" spans="1:5" ht="39.950000000000003" customHeight="1" x14ac:dyDescent="0.25">
      <c r="A10" s="130" t="s">
        <v>15</v>
      </c>
      <c r="B10" s="131"/>
      <c r="C10" s="136">
        <v>0</v>
      </c>
      <c r="D10" s="79"/>
      <c r="E10" s="133" t="s">
        <v>420</v>
      </c>
    </row>
    <row r="11" spans="1:5" ht="39.950000000000003" customHeight="1" x14ac:dyDescent="0.25">
      <c r="A11" s="130" t="s">
        <v>17</v>
      </c>
      <c r="B11" s="131"/>
      <c r="C11" s="137">
        <v>0.95530000000000004</v>
      </c>
      <c r="D11" s="79"/>
      <c r="E11" s="133" t="s">
        <v>421</v>
      </c>
    </row>
    <row r="12" spans="1:5" ht="39.950000000000003" customHeight="1" x14ac:dyDescent="0.25">
      <c r="A12" s="130" t="s">
        <v>19</v>
      </c>
      <c r="B12" s="131"/>
      <c r="C12" s="137">
        <v>0.92059999999999997</v>
      </c>
      <c r="D12" s="79"/>
      <c r="E12" s="133" t="s">
        <v>422</v>
      </c>
    </row>
    <row r="13" spans="1:5" ht="39.950000000000003" customHeight="1" x14ac:dyDescent="0.25">
      <c r="A13" s="130" t="s">
        <v>423</v>
      </c>
      <c r="B13" s="131"/>
      <c r="C13" s="137">
        <v>0.33329999999999999</v>
      </c>
      <c r="D13" s="79"/>
      <c r="E13" s="133" t="s">
        <v>424</v>
      </c>
    </row>
    <row r="14" spans="1:5" ht="39.950000000000003" customHeight="1" x14ac:dyDescent="0.25">
      <c r="A14" s="130" t="s">
        <v>29</v>
      </c>
      <c r="B14" s="131"/>
      <c r="C14" s="79"/>
      <c r="D14" s="138">
        <v>0.95840000000000003</v>
      </c>
      <c r="E14" s="133" t="s">
        <v>425</v>
      </c>
    </row>
    <row r="15" spans="1:5" ht="39.950000000000003" customHeight="1" x14ac:dyDescent="0.25">
      <c r="A15" s="130" t="s">
        <v>34</v>
      </c>
      <c r="B15" s="109" t="s">
        <v>378</v>
      </c>
      <c r="C15" s="79"/>
      <c r="D15" s="79"/>
      <c r="E15" s="133" t="s">
        <v>426</v>
      </c>
    </row>
    <row r="16" spans="1:5" ht="39.950000000000003" customHeight="1" x14ac:dyDescent="0.25">
      <c r="A16" s="130" t="s">
        <v>38</v>
      </c>
      <c r="B16" s="109" t="s">
        <v>378</v>
      </c>
      <c r="C16" s="79"/>
      <c r="D16" s="79"/>
      <c r="E16" s="133" t="s">
        <v>428</v>
      </c>
    </row>
    <row r="17" spans="1:5" ht="39.950000000000003" customHeight="1" x14ac:dyDescent="0.25">
      <c r="A17" s="130" t="s">
        <v>43</v>
      </c>
      <c r="B17" s="131"/>
      <c r="C17" s="79"/>
      <c r="D17" s="138">
        <v>0.96930000000000005</v>
      </c>
      <c r="E17" s="133" t="s">
        <v>430</v>
      </c>
    </row>
    <row r="18" spans="1:5" ht="39.950000000000003" customHeight="1" x14ac:dyDescent="0.25">
      <c r="A18" s="130" t="s">
        <v>47</v>
      </c>
      <c r="B18" s="131"/>
      <c r="C18" s="79"/>
      <c r="D18" s="138">
        <v>0.96930000000000005</v>
      </c>
      <c r="E18" s="133" t="s">
        <v>429</v>
      </c>
    </row>
    <row r="19" spans="1:5" ht="51" x14ac:dyDescent="0.25">
      <c r="A19" s="130" t="s">
        <v>49</v>
      </c>
      <c r="B19" s="109" t="s">
        <v>378</v>
      </c>
      <c r="C19" s="79"/>
      <c r="D19" s="135"/>
      <c r="E19" s="133" t="s">
        <v>431</v>
      </c>
    </row>
    <row r="20" spans="1:5" ht="39.950000000000003" customHeight="1" x14ac:dyDescent="0.25">
      <c r="A20" s="130" t="s">
        <v>54</v>
      </c>
      <c r="B20" s="109" t="s">
        <v>378</v>
      </c>
      <c r="C20" s="79"/>
      <c r="D20" s="135"/>
      <c r="E20" s="133" t="s">
        <v>432</v>
      </c>
    </row>
    <row r="21" spans="1:5" ht="39.950000000000003" customHeight="1" x14ac:dyDescent="0.25">
      <c r="A21" s="130" t="s">
        <v>181</v>
      </c>
      <c r="B21" s="109" t="s">
        <v>378</v>
      </c>
      <c r="C21" s="79"/>
      <c r="D21" s="135"/>
      <c r="E21" s="133" t="s">
        <v>427</v>
      </c>
    </row>
    <row r="22" spans="1:5" ht="39.950000000000003" customHeight="1" x14ac:dyDescent="0.25">
      <c r="A22" s="70" t="s">
        <v>92</v>
      </c>
      <c r="B22" s="109" t="s">
        <v>378</v>
      </c>
      <c r="C22" s="71"/>
      <c r="D22" s="71"/>
      <c r="E22" s="72" t="s">
        <v>427</v>
      </c>
    </row>
    <row r="23" spans="1:5" ht="30" hidden="1" customHeight="1" x14ac:dyDescent="0.25">
      <c r="A23" s="70"/>
      <c r="B23" s="81"/>
      <c r="C23" s="71"/>
      <c r="D23" s="71"/>
      <c r="E23" s="72"/>
    </row>
    <row r="24" spans="1:5" ht="30" hidden="1" customHeight="1" x14ac:dyDescent="0.25">
      <c r="A24" s="70"/>
      <c r="B24" s="81"/>
      <c r="C24" s="71"/>
      <c r="D24" s="71"/>
      <c r="E24" s="72"/>
    </row>
    <row r="25" spans="1:5" ht="30" hidden="1" customHeight="1" x14ac:dyDescent="0.25">
      <c r="A25" s="70"/>
      <c r="B25" s="81"/>
      <c r="C25" s="71"/>
      <c r="D25" s="71"/>
      <c r="E25" s="72"/>
    </row>
    <row r="26" spans="1:5" ht="30" hidden="1" customHeight="1" x14ac:dyDescent="0.25">
      <c r="A26" s="70"/>
      <c r="B26" s="81"/>
      <c r="C26" s="71"/>
      <c r="D26" s="71"/>
      <c r="E26" s="72"/>
    </row>
    <row r="27" spans="1:5" ht="30" hidden="1" customHeight="1" x14ac:dyDescent="0.25">
      <c r="A27" s="70"/>
      <c r="B27" s="81"/>
      <c r="C27" s="71"/>
      <c r="D27" s="71"/>
      <c r="E27" s="72"/>
    </row>
    <row r="28" spans="1:5" ht="30" hidden="1" customHeight="1" x14ac:dyDescent="0.25">
      <c r="A28" s="70"/>
      <c r="B28" s="71"/>
      <c r="C28" s="71"/>
      <c r="D28" s="73"/>
      <c r="E28" s="72"/>
    </row>
    <row r="29" spans="1:5" ht="30" hidden="1" customHeight="1" x14ac:dyDescent="0.25">
      <c r="A29" s="70"/>
      <c r="B29" s="81"/>
      <c r="C29" s="71"/>
      <c r="D29" s="71"/>
      <c r="E29" s="72"/>
    </row>
    <row r="30" spans="1:5" ht="30" hidden="1" customHeight="1" x14ac:dyDescent="0.25">
      <c r="A30" s="70"/>
      <c r="B30" s="81"/>
      <c r="C30" s="71"/>
      <c r="D30" s="71"/>
      <c r="E30" s="72"/>
    </row>
    <row r="31" spans="1:5" ht="30" hidden="1" customHeight="1" x14ac:dyDescent="0.25">
      <c r="A31" s="70"/>
      <c r="B31" s="81"/>
      <c r="C31" s="71"/>
      <c r="D31" s="71"/>
      <c r="E31" s="72"/>
    </row>
    <row r="32" spans="1:5" ht="30" hidden="1" customHeight="1" x14ac:dyDescent="0.25">
      <c r="A32" s="70"/>
      <c r="B32" s="81"/>
      <c r="C32" s="71"/>
      <c r="D32" s="71"/>
      <c r="E32" s="72"/>
    </row>
    <row r="33" spans="1:5" ht="30" hidden="1" customHeight="1" x14ac:dyDescent="0.25">
      <c r="A33" s="70"/>
      <c r="B33" s="81"/>
      <c r="C33" s="71"/>
      <c r="D33" s="71"/>
      <c r="E33" s="72"/>
    </row>
    <row r="34" spans="1:5" ht="30" hidden="1" customHeight="1" x14ac:dyDescent="0.25">
      <c r="A34" s="70"/>
      <c r="B34" s="81"/>
      <c r="C34" s="71"/>
      <c r="D34" s="71"/>
      <c r="E34" s="72"/>
    </row>
    <row r="35" spans="1:5" ht="30" hidden="1" customHeight="1" x14ac:dyDescent="0.25">
      <c r="A35" s="70"/>
      <c r="B35" s="71"/>
      <c r="C35" s="74"/>
      <c r="D35" s="71"/>
      <c r="E35" s="72"/>
    </row>
    <row r="36" spans="1:5" ht="30" hidden="1" customHeight="1" x14ac:dyDescent="0.25">
      <c r="A36" s="70"/>
      <c r="B36" s="81"/>
      <c r="C36" s="71"/>
      <c r="D36" s="74"/>
      <c r="E36" s="72"/>
    </row>
    <row r="37" spans="1:5" ht="30" hidden="1" customHeight="1" x14ac:dyDescent="0.25">
      <c r="A37" s="70"/>
      <c r="B37" s="81"/>
      <c r="C37" s="71"/>
      <c r="D37" s="71"/>
      <c r="E37" s="72"/>
    </row>
    <row r="38" spans="1:5" ht="30" hidden="1" customHeight="1" x14ac:dyDescent="0.25">
      <c r="A38" s="70"/>
      <c r="B38" s="81"/>
      <c r="C38" s="71"/>
      <c r="D38" s="71"/>
      <c r="E38" s="72"/>
    </row>
    <row r="39" spans="1:5" ht="30" hidden="1" customHeight="1" x14ac:dyDescent="0.25">
      <c r="A39" s="70"/>
      <c r="B39" s="81"/>
      <c r="C39" s="71"/>
      <c r="D39" s="71"/>
      <c r="E39" s="72"/>
    </row>
    <row r="40" spans="1:5" ht="30" hidden="1" customHeight="1" x14ac:dyDescent="0.25">
      <c r="A40" s="70"/>
      <c r="B40" s="81"/>
      <c r="C40" s="71"/>
      <c r="D40" s="71"/>
      <c r="E40" s="72"/>
    </row>
    <row r="41" spans="1:5" ht="30" hidden="1" customHeight="1" x14ac:dyDescent="0.25">
      <c r="A41" s="70"/>
      <c r="B41" s="71"/>
      <c r="C41" s="75"/>
      <c r="D41" s="78"/>
      <c r="E41" s="72"/>
    </row>
    <row r="42" spans="1:5" ht="30" hidden="1" customHeight="1" x14ac:dyDescent="0.25">
      <c r="A42" s="70"/>
      <c r="B42" s="81"/>
      <c r="C42" s="71"/>
      <c r="D42" s="79"/>
      <c r="E42" s="72"/>
    </row>
    <row r="43" spans="1:5" ht="30" hidden="1" customHeight="1" x14ac:dyDescent="0.25">
      <c r="A43" s="70"/>
      <c r="B43" s="71"/>
      <c r="C43" s="76"/>
      <c r="D43" s="80"/>
      <c r="E43" s="72"/>
    </row>
    <row r="44" spans="1:5" ht="30" hidden="1" customHeight="1" x14ac:dyDescent="0.25">
      <c r="A44" s="70"/>
      <c r="B44" s="81"/>
      <c r="C44" s="71"/>
      <c r="D44" s="79"/>
      <c r="E44" s="72"/>
    </row>
    <row r="45" spans="1:5" ht="30" hidden="1" customHeight="1" x14ac:dyDescent="0.25">
      <c r="A45" s="70"/>
      <c r="B45" s="81"/>
      <c r="C45" s="71"/>
      <c r="D45" s="79"/>
      <c r="E45" s="72"/>
    </row>
    <row r="46" spans="1:5" ht="30" hidden="1" customHeight="1" x14ac:dyDescent="0.25">
      <c r="A46" s="70"/>
      <c r="B46" s="71"/>
      <c r="C46" s="76"/>
      <c r="D46" s="80"/>
      <c r="E46" s="72"/>
    </row>
    <row r="47" spans="1:5" ht="30" hidden="1" customHeight="1" x14ac:dyDescent="0.25">
      <c r="A47" s="70"/>
      <c r="B47" s="81"/>
      <c r="C47" s="71"/>
      <c r="D47" s="79"/>
      <c r="E47" s="72"/>
    </row>
    <row r="48" spans="1:5" ht="30" hidden="1" customHeight="1" x14ac:dyDescent="0.25">
      <c r="A48" s="70"/>
      <c r="B48" s="81"/>
      <c r="C48" s="71"/>
      <c r="D48" s="79"/>
      <c r="E48" s="72"/>
    </row>
    <row r="49" spans="1:5" ht="30" hidden="1" customHeight="1" x14ac:dyDescent="0.25">
      <c r="A49" s="70"/>
      <c r="B49" s="71"/>
      <c r="C49" s="76"/>
      <c r="D49" s="80"/>
      <c r="E49" s="72"/>
    </row>
    <row r="50" spans="1:5" ht="30" hidden="1" customHeight="1" x14ac:dyDescent="0.25">
      <c r="A50" s="70"/>
      <c r="B50" s="81"/>
      <c r="C50" s="71"/>
      <c r="D50" s="79"/>
      <c r="E50" s="72"/>
    </row>
    <row r="51" spans="1:5" x14ac:dyDescent="0.25"/>
    <row r="52" spans="1:5" x14ac:dyDescent="0.25"/>
  </sheetData>
  <mergeCells count="9">
    <mergeCell ref="A7:A8"/>
    <mergeCell ref="B7:D7"/>
    <mergeCell ref="E7:E8"/>
    <mergeCell ref="A1:E1"/>
    <mergeCell ref="A2:E2"/>
    <mergeCell ref="B3:E3"/>
    <mergeCell ref="B4:E4"/>
    <mergeCell ref="B5:E5"/>
    <mergeCell ref="A6:E6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44"/>
  <sheetViews>
    <sheetView view="pageBreakPreview" zoomScale="80" zoomScaleNormal="90" zoomScaleSheetLayoutView="80" workbookViewId="0">
      <selection sqref="A1:XFD1048576"/>
    </sheetView>
  </sheetViews>
  <sheetFormatPr baseColWidth="10" defaultRowHeight="14.25" zeroHeight="1" x14ac:dyDescent="0.25"/>
  <cols>
    <col min="1" max="1" width="48.7109375" style="46" customWidth="1"/>
    <col min="2" max="2" width="17" style="67" customWidth="1"/>
    <col min="3" max="3" width="18.42578125" style="67" customWidth="1"/>
    <col min="4" max="4" width="19" style="67" customWidth="1"/>
    <col min="5" max="5" width="30.5703125" style="68" customWidth="1"/>
    <col min="6" max="16384" width="11.42578125" style="67"/>
  </cols>
  <sheetData>
    <row r="1" spans="1:5" ht="55.5" customHeight="1" x14ac:dyDescent="0.25">
      <c r="A1" s="168" t="s">
        <v>389</v>
      </c>
      <c r="B1" s="169"/>
      <c r="C1" s="169"/>
      <c r="D1" s="169"/>
      <c r="E1" s="169"/>
    </row>
    <row r="2" spans="1:5" ht="10.5" customHeight="1" x14ac:dyDescent="0.25">
      <c r="A2" s="170"/>
      <c r="B2" s="171"/>
      <c r="C2" s="171"/>
      <c r="D2" s="171"/>
      <c r="E2" s="171"/>
    </row>
    <row r="3" spans="1:5" ht="20.100000000000001" customHeight="1" x14ac:dyDescent="0.25">
      <c r="A3" s="77" t="s">
        <v>380</v>
      </c>
      <c r="B3" s="172">
        <v>44043</v>
      </c>
      <c r="C3" s="172"/>
      <c r="D3" s="172"/>
      <c r="E3" s="172"/>
    </row>
    <row r="4" spans="1:5" ht="20.100000000000001" customHeight="1" x14ac:dyDescent="0.25">
      <c r="A4" s="77" t="s">
        <v>379</v>
      </c>
      <c r="B4" s="173">
        <v>44062</v>
      </c>
      <c r="C4" s="173"/>
      <c r="D4" s="173"/>
      <c r="E4" s="173"/>
    </row>
    <row r="5" spans="1:5" ht="20.100000000000001" customHeight="1" x14ac:dyDescent="0.25">
      <c r="A5" s="77" t="s">
        <v>374</v>
      </c>
      <c r="B5" s="174" t="s">
        <v>20</v>
      </c>
      <c r="C5" s="174"/>
      <c r="D5" s="174"/>
      <c r="E5" s="174"/>
    </row>
    <row r="6" spans="1:5" ht="11.25" customHeight="1" x14ac:dyDescent="0.25">
      <c r="A6" s="175"/>
      <c r="B6" s="175"/>
      <c r="C6" s="175"/>
      <c r="D6" s="175"/>
      <c r="E6" s="175"/>
    </row>
    <row r="7" spans="1:5" ht="23.25" customHeight="1" x14ac:dyDescent="0.25">
      <c r="A7" s="166" t="s">
        <v>66</v>
      </c>
      <c r="B7" s="167" t="s">
        <v>262</v>
      </c>
      <c r="C7" s="167"/>
      <c r="D7" s="167"/>
      <c r="E7" s="166" t="s">
        <v>376</v>
      </c>
    </row>
    <row r="8" spans="1:5" ht="38.25" customHeight="1" x14ac:dyDescent="0.25">
      <c r="A8" s="166"/>
      <c r="B8" s="69" t="s">
        <v>375</v>
      </c>
      <c r="C8" s="83" t="s">
        <v>381</v>
      </c>
      <c r="D8" s="82" t="s">
        <v>382</v>
      </c>
      <c r="E8" s="166"/>
    </row>
    <row r="9" spans="1:5" ht="39.950000000000003" customHeight="1" x14ac:dyDescent="0.25">
      <c r="A9" s="70" t="s">
        <v>33</v>
      </c>
      <c r="B9" s="81"/>
      <c r="C9" s="108">
        <v>0.75</v>
      </c>
      <c r="D9" s="71"/>
      <c r="E9" s="72" t="s">
        <v>377</v>
      </c>
    </row>
    <row r="10" spans="1:5" ht="39.950000000000003" customHeight="1" x14ac:dyDescent="0.25">
      <c r="A10" s="70" t="s">
        <v>19</v>
      </c>
      <c r="B10" s="109" t="s">
        <v>378</v>
      </c>
      <c r="C10" s="71"/>
      <c r="D10" s="71"/>
      <c r="E10" s="72" t="s">
        <v>388</v>
      </c>
    </row>
    <row r="11" spans="1:5" ht="39.950000000000003" customHeight="1" x14ac:dyDescent="0.25">
      <c r="A11" s="70" t="s">
        <v>43</v>
      </c>
      <c r="B11" s="109" t="s">
        <v>378</v>
      </c>
      <c r="C11" s="71"/>
      <c r="D11" s="71"/>
      <c r="E11" s="72" t="s">
        <v>388</v>
      </c>
    </row>
    <row r="12" spans="1:5" ht="39.950000000000003" customHeight="1" x14ac:dyDescent="0.25">
      <c r="A12" s="70" t="s">
        <v>43</v>
      </c>
      <c r="B12" s="109" t="s">
        <v>378</v>
      </c>
      <c r="C12" s="71"/>
      <c r="D12" s="71"/>
      <c r="E12" s="72" t="s">
        <v>388</v>
      </c>
    </row>
    <row r="13" spans="1:5" ht="39.950000000000003" customHeight="1" x14ac:dyDescent="0.25">
      <c r="A13" s="70" t="s">
        <v>44</v>
      </c>
      <c r="B13" s="109" t="s">
        <v>378</v>
      </c>
      <c r="C13" s="71"/>
      <c r="D13" s="71"/>
      <c r="E13" s="72" t="s">
        <v>388</v>
      </c>
    </row>
    <row r="14" spans="1:5" ht="39.950000000000003" customHeight="1" x14ac:dyDescent="0.25">
      <c r="A14" s="70" t="s">
        <v>45</v>
      </c>
      <c r="B14" s="109" t="s">
        <v>378</v>
      </c>
      <c r="C14" s="71"/>
      <c r="D14" s="71"/>
      <c r="E14" s="72" t="s">
        <v>388</v>
      </c>
    </row>
    <row r="15" spans="1:5" ht="39.950000000000003" customHeight="1" x14ac:dyDescent="0.25">
      <c r="A15" s="70" t="s">
        <v>47</v>
      </c>
      <c r="B15" s="109" t="s">
        <v>378</v>
      </c>
      <c r="C15" s="71"/>
      <c r="D15" s="71"/>
      <c r="E15" s="72" t="s">
        <v>388</v>
      </c>
    </row>
    <row r="16" spans="1:5" ht="39.950000000000003" customHeight="1" x14ac:dyDescent="0.25">
      <c r="A16" s="70" t="s">
        <v>54</v>
      </c>
      <c r="B16" s="109" t="s">
        <v>378</v>
      </c>
      <c r="C16" s="71"/>
      <c r="D16" s="71"/>
      <c r="E16" s="72" t="s">
        <v>388</v>
      </c>
    </row>
    <row r="17" spans="1:5" ht="30" hidden="1" customHeight="1" x14ac:dyDescent="0.25">
      <c r="A17" s="70"/>
      <c r="B17" s="81"/>
      <c r="C17" s="71"/>
      <c r="D17" s="71"/>
      <c r="E17" s="72"/>
    </row>
    <row r="18" spans="1:5" ht="30" hidden="1" customHeight="1" x14ac:dyDescent="0.25">
      <c r="A18" s="70"/>
      <c r="B18" s="81"/>
      <c r="C18" s="71"/>
      <c r="D18" s="71"/>
      <c r="E18" s="72"/>
    </row>
    <row r="19" spans="1:5" ht="30" hidden="1" customHeight="1" x14ac:dyDescent="0.25">
      <c r="A19" s="70"/>
      <c r="B19" s="81"/>
      <c r="C19" s="71"/>
      <c r="D19" s="71"/>
      <c r="E19" s="72"/>
    </row>
    <row r="20" spans="1:5" ht="30" hidden="1" customHeight="1" x14ac:dyDescent="0.25">
      <c r="A20" s="70"/>
      <c r="B20" s="81"/>
      <c r="C20" s="71"/>
      <c r="D20" s="71"/>
      <c r="E20" s="72"/>
    </row>
    <row r="21" spans="1:5" ht="30" hidden="1" customHeight="1" x14ac:dyDescent="0.25">
      <c r="A21" s="70"/>
      <c r="B21" s="81"/>
      <c r="C21" s="71"/>
      <c r="D21" s="71"/>
      <c r="E21" s="72"/>
    </row>
    <row r="22" spans="1:5" ht="30" hidden="1" customHeight="1" x14ac:dyDescent="0.25">
      <c r="A22" s="70"/>
      <c r="B22" s="71"/>
      <c r="C22" s="71"/>
      <c r="D22" s="73"/>
      <c r="E22" s="72"/>
    </row>
    <row r="23" spans="1:5" ht="30" hidden="1" customHeight="1" x14ac:dyDescent="0.25">
      <c r="A23" s="70"/>
      <c r="B23" s="81"/>
      <c r="C23" s="71"/>
      <c r="D23" s="71"/>
      <c r="E23" s="72"/>
    </row>
    <row r="24" spans="1:5" ht="30" hidden="1" customHeight="1" x14ac:dyDescent="0.25">
      <c r="A24" s="70"/>
      <c r="B24" s="81"/>
      <c r="C24" s="71"/>
      <c r="D24" s="71"/>
      <c r="E24" s="72"/>
    </row>
    <row r="25" spans="1:5" ht="30" hidden="1" customHeight="1" x14ac:dyDescent="0.25">
      <c r="A25" s="70"/>
      <c r="B25" s="81"/>
      <c r="C25" s="71"/>
      <c r="D25" s="71"/>
      <c r="E25" s="72"/>
    </row>
    <row r="26" spans="1:5" ht="30" hidden="1" customHeight="1" x14ac:dyDescent="0.25">
      <c r="A26" s="70"/>
      <c r="B26" s="81"/>
      <c r="C26" s="71"/>
      <c r="D26" s="71"/>
      <c r="E26" s="72"/>
    </row>
    <row r="27" spans="1:5" ht="30" hidden="1" customHeight="1" x14ac:dyDescent="0.25">
      <c r="A27" s="70"/>
      <c r="B27" s="81"/>
      <c r="C27" s="71"/>
      <c r="D27" s="71"/>
      <c r="E27" s="72"/>
    </row>
    <row r="28" spans="1:5" ht="30" hidden="1" customHeight="1" x14ac:dyDescent="0.25">
      <c r="A28" s="70"/>
      <c r="B28" s="81"/>
      <c r="C28" s="71"/>
      <c r="D28" s="71"/>
      <c r="E28" s="72"/>
    </row>
    <row r="29" spans="1:5" ht="30" hidden="1" customHeight="1" x14ac:dyDescent="0.25">
      <c r="A29" s="70"/>
      <c r="B29" s="71"/>
      <c r="C29" s="74"/>
      <c r="D29" s="71"/>
      <c r="E29" s="72"/>
    </row>
    <row r="30" spans="1:5" ht="30" hidden="1" customHeight="1" x14ac:dyDescent="0.25">
      <c r="A30" s="70"/>
      <c r="B30" s="81"/>
      <c r="C30" s="71"/>
      <c r="D30" s="74"/>
      <c r="E30" s="72"/>
    </row>
    <row r="31" spans="1:5" ht="30" hidden="1" customHeight="1" x14ac:dyDescent="0.25">
      <c r="A31" s="70"/>
      <c r="B31" s="81"/>
      <c r="C31" s="71"/>
      <c r="D31" s="71"/>
      <c r="E31" s="72"/>
    </row>
    <row r="32" spans="1:5" ht="30" hidden="1" customHeight="1" x14ac:dyDescent="0.25">
      <c r="A32" s="70"/>
      <c r="B32" s="81"/>
      <c r="C32" s="71"/>
      <c r="D32" s="71"/>
      <c r="E32" s="72"/>
    </row>
    <row r="33" spans="1:5" ht="30" hidden="1" customHeight="1" x14ac:dyDescent="0.25">
      <c r="A33" s="70"/>
      <c r="B33" s="81"/>
      <c r="C33" s="71"/>
      <c r="D33" s="71"/>
      <c r="E33" s="72"/>
    </row>
    <row r="34" spans="1:5" ht="30" hidden="1" customHeight="1" x14ac:dyDescent="0.25">
      <c r="A34" s="70"/>
      <c r="B34" s="81"/>
      <c r="C34" s="71"/>
      <c r="D34" s="71"/>
      <c r="E34" s="72"/>
    </row>
    <row r="35" spans="1:5" ht="30" hidden="1" customHeight="1" x14ac:dyDescent="0.25">
      <c r="A35" s="70"/>
      <c r="B35" s="71"/>
      <c r="C35" s="75"/>
      <c r="D35" s="78"/>
      <c r="E35" s="72"/>
    </row>
    <row r="36" spans="1:5" ht="30" hidden="1" customHeight="1" x14ac:dyDescent="0.25">
      <c r="A36" s="70"/>
      <c r="B36" s="81"/>
      <c r="C36" s="71"/>
      <c r="D36" s="79"/>
      <c r="E36" s="72"/>
    </row>
    <row r="37" spans="1:5" ht="30" hidden="1" customHeight="1" x14ac:dyDescent="0.25">
      <c r="A37" s="70"/>
      <c r="B37" s="71"/>
      <c r="C37" s="76"/>
      <c r="D37" s="80"/>
      <c r="E37" s="72"/>
    </row>
    <row r="38" spans="1:5" ht="30" hidden="1" customHeight="1" x14ac:dyDescent="0.25">
      <c r="A38" s="70"/>
      <c r="B38" s="81"/>
      <c r="C38" s="71"/>
      <c r="D38" s="79"/>
      <c r="E38" s="72"/>
    </row>
    <row r="39" spans="1:5" ht="30" hidden="1" customHeight="1" x14ac:dyDescent="0.25">
      <c r="A39" s="70"/>
      <c r="B39" s="81"/>
      <c r="C39" s="71"/>
      <c r="D39" s="79"/>
      <c r="E39" s="72"/>
    </row>
    <row r="40" spans="1:5" ht="30" hidden="1" customHeight="1" x14ac:dyDescent="0.25">
      <c r="A40" s="70"/>
      <c r="B40" s="71"/>
      <c r="C40" s="76"/>
      <c r="D40" s="80"/>
      <c r="E40" s="72"/>
    </row>
    <row r="41" spans="1:5" ht="30" hidden="1" customHeight="1" x14ac:dyDescent="0.25">
      <c r="A41" s="70"/>
      <c r="B41" s="81"/>
      <c r="C41" s="71"/>
      <c r="D41" s="79"/>
      <c r="E41" s="72"/>
    </row>
    <row r="42" spans="1:5" ht="30" hidden="1" customHeight="1" x14ac:dyDescent="0.25">
      <c r="A42" s="70"/>
      <c r="B42" s="81"/>
      <c r="C42" s="71"/>
      <c r="D42" s="79"/>
      <c r="E42" s="72"/>
    </row>
    <row r="43" spans="1:5" ht="30" hidden="1" customHeight="1" x14ac:dyDescent="0.25">
      <c r="A43" s="70"/>
      <c r="B43" s="71"/>
      <c r="C43" s="76"/>
      <c r="D43" s="80"/>
      <c r="E43" s="72"/>
    </row>
    <row r="44" spans="1:5" ht="30" hidden="1" customHeight="1" x14ac:dyDescent="0.25">
      <c r="A44" s="70"/>
      <c r="B44" s="81"/>
      <c r="C44" s="71"/>
      <c r="D44" s="79"/>
      <c r="E44" s="72"/>
    </row>
  </sheetData>
  <mergeCells count="9">
    <mergeCell ref="B7:D7"/>
    <mergeCell ref="A7:A8"/>
    <mergeCell ref="E7:E8"/>
    <mergeCell ref="A1:E1"/>
    <mergeCell ref="A2:E2"/>
    <mergeCell ref="A6:E6"/>
    <mergeCell ref="B4:E4"/>
    <mergeCell ref="B3:E3"/>
    <mergeCell ref="B5:E5"/>
  </mergeCells>
  <pageMargins left="0.7" right="0.7" top="0.75" bottom="0.75" header="0.3" footer="0.3"/>
  <pageSetup scale="53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F40"/>
  <sheetViews>
    <sheetView topLeftCell="A8" workbookViewId="0">
      <selection activeCell="B6" sqref="B6:F6"/>
    </sheetView>
  </sheetViews>
  <sheetFormatPr baseColWidth="10" defaultRowHeight="14.25" zeroHeight="1" x14ac:dyDescent="0.25"/>
  <cols>
    <col min="1" max="1" width="3" style="67" customWidth="1"/>
    <col min="2" max="2" width="48.7109375" style="46" customWidth="1"/>
    <col min="3" max="3" width="17" style="67" customWidth="1"/>
    <col min="4" max="4" width="18.42578125" style="67" customWidth="1"/>
    <col min="5" max="5" width="19" style="67" customWidth="1"/>
    <col min="6" max="6" width="30.5703125" style="68" customWidth="1"/>
    <col min="7" max="16384" width="11.42578125" style="67"/>
  </cols>
  <sheetData>
    <row r="1" spans="2:6" ht="55.5" customHeight="1" x14ac:dyDescent="0.25">
      <c r="B1" s="168" t="s">
        <v>389</v>
      </c>
      <c r="C1" s="169"/>
      <c r="D1" s="169"/>
      <c r="E1" s="169"/>
      <c r="F1" s="169"/>
    </row>
    <row r="2" spans="2:6" ht="10.5" customHeight="1" x14ac:dyDescent="0.25">
      <c r="B2" s="171"/>
      <c r="C2" s="171"/>
      <c r="D2" s="171"/>
      <c r="E2" s="171"/>
      <c r="F2" s="171"/>
    </row>
    <row r="3" spans="2:6" ht="20.100000000000001" customHeight="1" x14ac:dyDescent="0.25">
      <c r="B3" s="77" t="s">
        <v>380</v>
      </c>
      <c r="C3" s="172">
        <v>44074</v>
      </c>
      <c r="D3" s="172"/>
      <c r="E3" s="172"/>
      <c r="F3" s="172"/>
    </row>
    <row r="4" spans="2:6" ht="20.100000000000001" customHeight="1" x14ac:dyDescent="0.25">
      <c r="B4" s="77" t="s">
        <v>379</v>
      </c>
      <c r="C4" s="173">
        <v>44090</v>
      </c>
      <c r="D4" s="173"/>
      <c r="E4" s="173"/>
      <c r="F4" s="173"/>
    </row>
    <row r="5" spans="2:6" ht="20.100000000000001" customHeight="1" x14ac:dyDescent="0.25">
      <c r="B5" s="77" t="s">
        <v>374</v>
      </c>
      <c r="C5" s="174" t="s">
        <v>398</v>
      </c>
      <c r="D5" s="174"/>
      <c r="E5" s="174"/>
      <c r="F5" s="174"/>
    </row>
    <row r="6" spans="2:6" ht="11.25" customHeight="1" x14ac:dyDescent="0.25">
      <c r="B6" s="175"/>
      <c r="C6" s="175"/>
      <c r="D6" s="175"/>
      <c r="E6" s="175"/>
      <c r="F6" s="175"/>
    </row>
    <row r="7" spans="2:6" ht="23.25" customHeight="1" x14ac:dyDescent="0.25">
      <c r="B7" s="166" t="s">
        <v>66</v>
      </c>
      <c r="C7" s="167" t="s">
        <v>262</v>
      </c>
      <c r="D7" s="167"/>
      <c r="E7" s="167"/>
      <c r="F7" s="166" t="s">
        <v>376</v>
      </c>
    </row>
    <row r="8" spans="2:6" ht="38.25" customHeight="1" x14ac:dyDescent="0.25">
      <c r="B8" s="166"/>
      <c r="C8" s="69" t="s">
        <v>375</v>
      </c>
      <c r="D8" s="83" t="s">
        <v>381</v>
      </c>
      <c r="E8" s="82" t="s">
        <v>382</v>
      </c>
      <c r="F8" s="166"/>
    </row>
    <row r="9" spans="2:6" ht="39.950000000000003" customHeight="1" x14ac:dyDescent="0.25">
      <c r="B9" s="70" t="s">
        <v>19</v>
      </c>
      <c r="C9" s="109" t="s">
        <v>378</v>
      </c>
      <c r="D9" s="71"/>
      <c r="E9" s="71"/>
      <c r="F9" s="72" t="s">
        <v>393</v>
      </c>
    </row>
    <row r="10" spans="2:6" ht="39.950000000000003" customHeight="1" x14ac:dyDescent="0.25">
      <c r="B10" s="70" t="s">
        <v>93</v>
      </c>
      <c r="C10" s="109" t="s">
        <v>378</v>
      </c>
      <c r="D10" s="71"/>
      <c r="E10" s="71"/>
      <c r="F10" s="72" t="s">
        <v>394</v>
      </c>
    </row>
    <row r="11" spans="2:6" ht="39.950000000000003" customHeight="1" x14ac:dyDescent="0.25">
      <c r="B11" s="70" t="s">
        <v>43</v>
      </c>
      <c r="C11" s="111"/>
      <c r="D11" s="71"/>
      <c r="E11" s="112">
        <v>0.94</v>
      </c>
      <c r="F11" s="72" t="s">
        <v>395</v>
      </c>
    </row>
    <row r="12" spans="2:6" ht="39.950000000000003" customHeight="1" x14ac:dyDescent="0.25">
      <c r="B12" s="70" t="s">
        <v>47</v>
      </c>
      <c r="C12" s="111"/>
      <c r="D12" s="71"/>
      <c r="E12" s="112">
        <v>0.94</v>
      </c>
      <c r="F12" s="72" t="s">
        <v>396</v>
      </c>
    </row>
    <row r="13" spans="2:6" ht="39.950000000000003" customHeight="1" x14ac:dyDescent="0.25">
      <c r="B13" s="70" t="s">
        <v>54</v>
      </c>
      <c r="C13" s="111"/>
      <c r="D13" s="71"/>
      <c r="E13" s="112">
        <v>0.08</v>
      </c>
      <c r="F13" s="72" t="s">
        <v>397</v>
      </c>
    </row>
    <row r="14" spans="2:6" x14ac:dyDescent="0.25"/>
    <row r="15" spans="2:6" x14ac:dyDescent="0.25"/>
    <row r="16" spans="2: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mergeCells count="9">
    <mergeCell ref="B7:B8"/>
    <mergeCell ref="C7:E7"/>
    <mergeCell ref="F7:F8"/>
    <mergeCell ref="B1:F1"/>
    <mergeCell ref="B2:F2"/>
    <mergeCell ref="C3:F3"/>
    <mergeCell ref="C4:F4"/>
    <mergeCell ref="C5:F5"/>
    <mergeCell ref="B6:F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D9"/>
  <sheetViews>
    <sheetView view="pageBreakPreview" zoomScale="90" zoomScaleNormal="100" zoomScaleSheetLayoutView="90" workbookViewId="0">
      <selection activeCell="A4" sqref="A4"/>
    </sheetView>
  </sheetViews>
  <sheetFormatPr baseColWidth="10" defaultRowHeight="14.25" x14ac:dyDescent="0.2"/>
  <cols>
    <col min="1" max="1" width="57.85546875" style="84" customWidth="1"/>
    <col min="2" max="4" width="11.42578125" style="67"/>
    <col min="5" max="16384" width="11.42578125" style="84"/>
  </cols>
  <sheetData>
    <row r="1" spans="1:4" ht="37.5" customHeight="1" x14ac:dyDescent="0.2">
      <c r="A1" s="86" t="s">
        <v>66</v>
      </c>
      <c r="B1" s="86" t="s">
        <v>383</v>
      </c>
      <c r="C1" s="86" t="s">
        <v>384</v>
      </c>
      <c r="D1" s="86" t="s">
        <v>122</v>
      </c>
    </row>
    <row r="2" spans="1:4" s="101" customFormat="1" x14ac:dyDescent="0.2">
      <c r="A2" s="88" t="s">
        <v>46</v>
      </c>
      <c r="B2" s="87">
        <v>58</v>
      </c>
      <c r="C2" s="87">
        <v>69</v>
      </c>
      <c r="D2" s="87" t="s">
        <v>385</v>
      </c>
    </row>
    <row r="3" spans="1:4" s="101" customFormat="1" x14ac:dyDescent="0.2">
      <c r="A3" s="88" t="s">
        <v>57</v>
      </c>
      <c r="B3" s="87">
        <v>69</v>
      </c>
      <c r="C3" s="87">
        <v>80</v>
      </c>
      <c r="D3" s="87" t="s">
        <v>385</v>
      </c>
    </row>
    <row r="4" spans="1:4" s="101" customFormat="1" x14ac:dyDescent="0.2">
      <c r="A4" s="102" t="s">
        <v>48</v>
      </c>
      <c r="B4" s="87">
        <v>60</v>
      </c>
      <c r="C4" s="87">
        <v>71</v>
      </c>
      <c r="D4" s="87" t="s">
        <v>385</v>
      </c>
    </row>
    <row r="5" spans="1:4" x14ac:dyDescent="0.2">
      <c r="A5" s="85"/>
      <c r="B5" s="87"/>
      <c r="C5" s="87"/>
      <c r="D5" s="87"/>
    </row>
    <row r="6" spans="1:4" x14ac:dyDescent="0.2">
      <c r="A6" s="85"/>
      <c r="B6" s="87"/>
      <c r="C6" s="87"/>
      <c r="D6" s="87"/>
    </row>
    <row r="7" spans="1:4" x14ac:dyDescent="0.2">
      <c r="A7" s="85"/>
      <c r="B7" s="87"/>
      <c r="C7" s="87"/>
      <c r="D7" s="87"/>
    </row>
    <row r="8" spans="1:4" x14ac:dyDescent="0.2">
      <c r="A8" s="85"/>
      <c r="B8" s="87"/>
      <c r="C8" s="87"/>
      <c r="D8" s="87"/>
    </row>
    <row r="9" spans="1:4" x14ac:dyDescent="0.2">
      <c r="A9" s="85"/>
      <c r="B9" s="87"/>
      <c r="C9" s="87"/>
      <c r="D9" s="87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Seguimiento Indicadores SIG</vt:lpstr>
      <vt:lpstr>Desempeño por dependencia</vt:lpstr>
      <vt:lpstr>Hoja2</vt:lpstr>
      <vt:lpstr>Desempeño procesos 30-06-2020</vt:lpstr>
      <vt:lpstr>Resumen seguimiento 30-09-2020</vt:lpstr>
      <vt:lpstr>Resumen Seguimiento 30-06-2020</vt:lpstr>
      <vt:lpstr>Resumen seguimiento 31-08-2020</vt:lpstr>
      <vt:lpstr>Indicadores inactivados COVID19</vt:lpstr>
      <vt:lpstr>'Desempeño procesos 30-06-2020'!Área_de_impresión</vt:lpstr>
      <vt:lpstr>'Resumen Seguimiento 30-06-2020'!Área_de_impresión</vt:lpstr>
      <vt:lpstr>'Seguimiento Indicadores SIG'!Área_de_impresión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Santamaría Gaona</dc:creator>
  <cp:lastModifiedBy>Usuario</cp:lastModifiedBy>
  <dcterms:created xsi:type="dcterms:W3CDTF">2020-03-09T16:01:23Z</dcterms:created>
  <dcterms:modified xsi:type="dcterms:W3CDTF">2020-10-27T14:30:33Z</dcterms:modified>
</cp:coreProperties>
</file>