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00" windowHeight="7155" tabRatio="839"/>
  </bookViews>
  <sheets>
    <sheet name="Seguimiento Indicadores SIG" sheetId="3" r:id="rId1"/>
    <sheet name="Desempeño procesos " sheetId="5" r:id="rId2"/>
    <sheet name="Desempeño por dependencia" sheetId="12" state="hidden" r:id="rId3"/>
    <sheet name="Hoja2" sheetId="2" state="hidden" r:id="rId4"/>
    <sheet name="Indicadores inactivados COVID19" sheetId="10" r:id="rId5"/>
  </sheets>
  <definedNames>
    <definedName name="_xlnm._FilterDatabase" localSheetId="0" hidden="1">'Seguimiento Indicadores SIG'!$A$11:$AC$96</definedName>
    <definedName name="_xlnm.Print_Area" localSheetId="1">'Desempeño procesos '!$A$1:$F$27</definedName>
    <definedName name="_xlnm.Print_Area" localSheetId="0">'Seguimiento Indicadores SIG'!$A$1:$AC$98</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50" i="3" l="1"/>
  <c r="AC41" i="3"/>
  <c r="AC26" i="3" l="1"/>
  <c r="AC86" i="3"/>
  <c r="AC85" i="3"/>
  <c r="AC45" i="3"/>
  <c r="AC43" i="3"/>
  <c r="AC95" i="3" l="1"/>
  <c r="AC94" i="3"/>
  <c r="AC53" i="3"/>
  <c r="AC52" i="3"/>
  <c r="AC51" i="3"/>
  <c r="AC42" i="3"/>
  <c r="AC12" i="3"/>
  <c r="AC27" i="3" l="1"/>
  <c r="AC14" i="3"/>
  <c r="AC73" i="3" l="1"/>
  <c r="AC75" i="3"/>
  <c r="AC81" i="3"/>
  <c r="AC82" i="3"/>
  <c r="AC83" i="3"/>
  <c r="AC84" i="3"/>
  <c r="AC65" i="3" l="1"/>
  <c r="E8" i="5"/>
  <c r="AC70" i="3"/>
  <c r="AC66" i="3"/>
  <c r="AC63" i="3"/>
  <c r="AC62" i="3"/>
  <c r="AC61" i="3"/>
  <c r="AC59" i="3"/>
  <c r="AC58" i="3"/>
  <c r="AC57" i="3"/>
  <c r="AC55" i="3"/>
  <c r="AC54" i="3"/>
  <c r="AC49" i="3"/>
  <c r="AC44" i="3"/>
  <c r="AC40" i="3"/>
  <c r="AC38" i="3"/>
  <c r="AC37" i="3"/>
  <c r="AC36" i="3"/>
  <c r="AC35" i="3"/>
  <c r="AC34" i="3"/>
  <c r="AC31" i="3"/>
  <c r="AC29" i="3"/>
  <c r="AC25" i="3"/>
  <c r="AC24" i="3"/>
  <c r="AC22" i="3"/>
  <c r="AC23" i="3"/>
  <c r="AC21" i="3"/>
  <c r="AC19" i="3"/>
  <c r="E23" i="5" s="1"/>
  <c r="AC15" i="3"/>
  <c r="E16" i="5" l="1"/>
  <c r="E13" i="5"/>
  <c r="E6" i="5"/>
  <c r="AC72" i="3"/>
  <c r="AC56" i="3"/>
  <c r="E10" i="5" s="1"/>
  <c r="B3" i="12" l="1"/>
  <c r="B9" i="12"/>
  <c r="B8" i="12"/>
  <c r="B7" i="12"/>
  <c r="B6" i="12"/>
  <c r="B11" i="12" l="1"/>
  <c r="AC32" i="3"/>
  <c r="E18" i="5" l="1"/>
  <c r="C4" i="12"/>
  <c r="AC96" i="3" l="1"/>
  <c r="AC93" i="3"/>
  <c r="AC92" i="3"/>
  <c r="AC91" i="3"/>
  <c r="AC90" i="3"/>
  <c r="AC89" i="3"/>
  <c r="AC88" i="3"/>
  <c r="E22" i="5"/>
  <c r="AC79" i="3"/>
  <c r="AC78" i="3"/>
  <c r="AC76" i="3"/>
  <c r="AC74" i="3"/>
  <c r="AC64" i="3"/>
  <c r="E14" i="5" s="1"/>
  <c r="C3" i="12" s="1"/>
  <c r="AC60" i="3"/>
  <c r="AC46" i="3"/>
  <c r="E11" i="5"/>
  <c r="AC33" i="3"/>
  <c r="AC30" i="3"/>
  <c r="E15" i="5" s="1"/>
  <c r="E17" i="5"/>
  <c r="AC18" i="3"/>
  <c r="E12" i="5"/>
  <c r="E7" i="5" l="1"/>
  <c r="AC97" i="3"/>
  <c r="E21" i="5"/>
  <c r="E19" i="5"/>
  <c r="E20" i="5"/>
  <c r="E9" i="5"/>
  <c r="C5" i="12" s="1"/>
  <c r="C6" i="12" l="1"/>
  <c r="C9" i="12"/>
  <c r="C8" i="12"/>
  <c r="C7" i="12"/>
  <c r="E26" i="5"/>
  <c r="C11" i="12" l="1"/>
</calcChain>
</file>

<file path=xl/sharedStrings.xml><?xml version="1.0" encoding="utf-8"?>
<sst xmlns="http://schemas.openxmlformats.org/spreadsheetml/2006/main" count="797" uniqueCount="344">
  <si>
    <t>Revisión Asambleas</t>
  </si>
  <si>
    <t>Anual</t>
  </si>
  <si>
    <t>Positiva</t>
  </si>
  <si>
    <t>Cooperativas que Disminuyen el Nivel de Riesgo por Seguimiento Extra Situ</t>
  </si>
  <si>
    <t>Evaluacion Toma de Posesion</t>
  </si>
  <si>
    <t>Trimestral</t>
  </si>
  <si>
    <t>Impacto Riesgo Global Organizaciones 1ro Y 2do Nivel De Supervision Riesgo Globlal Financiero</t>
  </si>
  <si>
    <t>Promedio Días de Trámites Posesiones</t>
  </si>
  <si>
    <t>Negativa</t>
  </si>
  <si>
    <t>Efectividad en Disminución de Quejas por Actuaciones de la SES</t>
  </si>
  <si>
    <t>Visita In - Situ</t>
  </si>
  <si>
    <t>Promedio Días Informes de Visita</t>
  </si>
  <si>
    <t>Cierres de Quejas Efectuados en Forma Oportuna y Eficaz</t>
  </si>
  <si>
    <t>Recursos de Reposición y de Revocatoria Directa</t>
  </si>
  <si>
    <t>Semestral</t>
  </si>
  <si>
    <t>Informes de Gestión Evaluados - DFL</t>
  </si>
  <si>
    <t xml:space="preserve">Decisiones sancionatorias caducadas </t>
  </si>
  <si>
    <t>Quejas servicio Prestado</t>
  </si>
  <si>
    <t>Terminación liquidaciones forzosas administrativas</t>
  </si>
  <si>
    <t>Quejas y Peticiones Atendidos Dentro del Termino</t>
  </si>
  <si>
    <t>Mensual</t>
  </si>
  <si>
    <t>Entidades Autorizadas Oportunamente Para la Presentación de Estados Financieros a las Asambleas</t>
  </si>
  <si>
    <t>Organizaciones de Toma de Posesión Para Administrar Devueltas</t>
  </si>
  <si>
    <t>Cobertura Autorizaciones Previas</t>
  </si>
  <si>
    <t>Auditorias y seguimientos</t>
  </si>
  <si>
    <t>Notificaciones Realizadas</t>
  </si>
  <si>
    <t>Boletines de Control Interno</t>
  </si>
  <si>
    <t>Bimestral</t>
  </si>
  <si>
    <t>Direccionamientos Erroneos</t>
  </si>
  <si>
    <t>Porcentaje cierre de No Conformidades</t>
  </si>
  <si>
    <t>Ahorro Presupuestal</t>
  </si>
  <si>
    <t>Cartera por Concepto de Contribuciones.</t>
  </si>
  <si>
    <t>Cumplimiento del Plan de Acción Anual</t>
  </si>
  <si>
    <t>Calificación Atención Cau</t>
  </si>
  <si>
    <t>Presupuesto Inversión</t>
  </si>
  <si>
    <t>Presupuesto Gastos de Funcionamiento</t>
  </si>
  <si>
    <t>Cesión de Multas y Contribuciones Través de Contrato CISA S.A.</t>
  </si>
  <si>
    <t>Actividades del Sistema de Estimulos ARP</t>
  </si>
  <si>
    <t>Actividades del Sistema de Estímulos BS</t>
  </si>
  <si>
    <t>Liquidacion De Nomina</t>
  </si>
  <si>
    <t>Liquidación de Aportes Parafiscales</t>
  </si>
  <si>
    <t>Sensibilización de los servidores públicos en Temas Ambientales</t>
  </si>
  <si>
    <t>Fallas en el Servicio Atendidas</t>
  </si>
  <si>
    <t>Interrupción de Correo Eletrónico</t>
  </si>
  <si>
    <t>Interrupción de Servicio de Internet</t>
  </si>
  <si>
    <t>Mantenimientos</t>
  </si>
  <si>
    <t>Asistencia a Usuarios</t>
  </si>
  <si>
    <t>Interrupción de Servicio de Impresión</t>
  </si>
  <si>
    <t>Consumo de Agua</t>
  </si>
  <si>
    <t>Cumplimiento del Programa de Ahorro y uso Eficiente del Agua</t>
  </si>
  <si>
    <t>Instalar medidores de consumo de agua, en los pisos 11, 15 y 16</t>
  </si>
  <si>
    <t>Cumplimiento del Programa de Ahorro y uso Eficiente de la Energía</t>
  </si>
  <si>
    <t>Contar con el 100% de las actas de disposición final de los residuos peligrosos.</t>
  </si>
  <si>
    <t>Variación porcentual del consumo de energía</t>
  </si>
  <si>
    <t>Gestión de Residuos Peligrosos (RESPEL)</t>
  </si>
  <si>
    <t>Inspección preventiva de redes eléctricas, en los pisos 11, 15 y 16</t>
  </si>
  <si>
    <t>Consumo de papel utilizado en impresoras de la Entidad</t>
  </si>
  <si>
    <t>Sensibilizar a las organizaciones vigiladas y visitantes de la Entidad en temas ambientales</t>
  </si>
  <si>
    <t>Simulacro de derrame de aceite</t>
  </si>
  <si>
    <t>Cumplimiento del Programa de Residuos Peligrosos</t>
  </si>
  <si>
    <t>Frecuencia</t>
  </si>
  <si>
    <t>Tolerancia Inferior</t>
  </si>
  <si>
    <t>Tolerancia Superior</t>
  </si>
  <si>
    <t>Meta</t>
  </si>
  <si>
    <t>Tendencia</t>
  </si>
  <si>
    <t>Indicador</t>
  </si>
  <si>
    <t>Febrero</t>
  </si>
  <si>
    <t>Marzo</t>
  </si>
  <si>
    <t>Abril</t>
  </si>
  <si>
    <t>Mayo</t>
  </si>
  <si>
    <t>Junio</t>
  </si>
  <si>
    <t>Julio</t>
  </si>
  <si>
    <t>Agosto</t>
  </si>
  <si>
    <t>Septiembre</t>
  </si>
  <si>
    <t>Octubre</t>
  </si>
  <si>
    <t>Noviembre</t>
  </si>
  <si>
    <t>Diciembre</t>
  </si>
  <si>
    <t>Si</t>
  </si>
  <si>
    <t>No</t>
  </si>
  <si>
    <t>Cobertura Visitas de Inspeccion</t>
  </si>
  <si>
    <t>Cumplimiento Ex-Situ Financieros</t>
  </si>
  <si>
    <t>Control de Legalidad Liquidaciones Voluntarias</t>
  </si>
  <si>
    <t xml:space="preserve">Expedición actos administrativos </t>
  </si>
  <si>
    <t>Análisis Extra-Situ</t>
  </si>
  <si>
    <t>Cobertura Controles de Legalidad</t>
  </si>
  <si>
    <t>Cobertura Proyectos de Inversión</t>
  </si>
  <si>
    <t>Cumplimiento Plan Estratégico</t>
  </si>
  <si>
    <t>Cobertura Procesos Auditados</t>
  </si>
  <si>
    <t>Comparativo de fallos condenatorios en contra de la Superintendencia</t>
  </si>
  <si>
    <t>Seguimiento de fallos sancionatorios de acciones de tutela</t>
  </si>
  <si>
    <t>Cobertura del Plan de Desarrollo Administrativo</t>
  </si>
  <si>
    <t>Trámites Precontractuales</t>
  </si>
  <si>
    <t>Actividades de Capacitación</t>
  </si>
  <si>
    <t>Cuatrimestral</t>
  </si>
  <si>
    <t>Actualización de Medios Electrónicos</t>
  </si>
  <si>
    <t>Satisfacción público externo frente a los medios de comunicación</t>
  </si>
  <si>
    <t>Satisfacción Público Interno Frente a los Medios de Comunicación</t>
  </si>
  <si>
    <t>Actividades de Comunicación Realizadas</t>
  </si>
  <si>
    <t>Cumplimiento Legal Ambiental</t>
  </si>
  <si>
    <t>Enero</t>
  </si>
  <si>
    <t xml:space="preserve">Proceso </t>
  </si>
  <si>
    <t>Gestión de Interacción Ciudadana Asociativa</t>
  </si>
  <si>
    <t>Control Interno</t>
  </si>
  <si>
    <t>Gestión Documental</t>
  </si>
  <si>
    <t>Talento Humano</t>
  </si>
  <si>
    <t>Gestión de la Infraestructura</t>
  </si>
  <si>
    <t>Mejoramiento Continuo</t>
  </si>
  <si>
    <t>Gestión Comunicaciones</t>
  </si>
  <si>
    <t>Vigilancia Financiera</t>
  </si>
  <si>
    <t>Inspección Asociativa</t>
  </si>
  <si>
    <t>Control Asociativa</t>
  </si>
  <si>
    <t>Vigilancia Asociativa</t>
  </si>
  <si>
    <t>Inspección Financiera</t>
  </si>
  <si>
    <t>Gestión de Interacción Ciudadana Financiera</t>
  </si>
  <si>
    <t>Control Financiera</t>
  </si>
  <si>
    <t>Recuros Financieros</t>
  </si>
  <si>
    <t>Planificación</t>
  </si>
  <si>
    <t>Gestión Jurídica</t>
  </si>
  <si>
    <t>Contratación</t>
  </si>
  <si>
    <t>Número</t>
  </si>
  <si>
    <t>Ficha tecnica indicador</t>
  </si>
  <si>
    <t>Estado</t>
  </si>
  <si>
    <t>Desactualizado</t>
  </si>
  <si>
    <t xml:space="preserve">Eficacia </t>
  </si>
  <si>
    <t xml:space="preserve">Año: </t>
  </si>
  <si>
    <t>El indicador cumple con la meta</t>
  </si>
  <si>
    <t>EL indicador se encunetra entre la tolerancia inferior y la meta, se debe generar Autocontrol</t>
  </si>
  <si>
    <t xml:space="preserve"> El inidcador Incumple  con la meta, se debe generar acción de mejora</t>
  </si>
  <si>
    <t xml:space="preserve">Actualizado </t>
  </si>
  <si>
    <t>Responsable</t>
  </si>
  <si>
    <t>Martha Nury Beltrán Misas,Edgar Hernando Rincon Morales</t>
  </si>
  <si>
    <t>Ana Patricia Mendoza Garcia</t>
  </si>
  <si>
    <t>Ingrid Victoria Palacino Pereira,Jenny Marcela Bautista Hernández</t>
  </si>
  <si>
    <t>Andres Felipe Torres Romero</t>
  </si>
  <si>
    <t>Martha Nury Beltrán Misas,Oliverio Antonio Osorio Mazo</t>
  </si>
  <si>
    <t>Sandra Liliana Fuentes Sánchez, Martha Nury Beltrán Misas</t>
  </si>
  <si>
    <t>Martha Nury Beltrán Misas,  Edgar Hernando Rincon Morales</t>
  </si>
  <si>
    <t>Maria Victoria Ballesteros Orjuela</t>
  </si>
  <si>
    <t>Katherin Johana Beltran Pico</t>
  </si>
  <si>
    <t>Danyira Dimary Pachon Ramirez</t>
  </si>
  <si>
    <t xml:space="preserve">
Mabel Astrid Neira Yepes</t>
  </si>
  <si>
    <t>Edgar Hernando Rincon Morales</t>
  </si>
  <si>
    <t>Danyira Dimary Pachon Ramirez, Jeimy Judith Rozo Bello</t>
  </si>
  <si>
    <t>Danyira Diamary Pachon Ramirez, Aydee Trujillo, Michel Zuñiga</t>
  </si>
  <si>
    <t>Angelo Ferney Moreno Castro</t>
  </si>
  <si>
    <t>Luz Adriana Sandoval Ramirez,Martha Nury Beltrán Misas,Quenia Villamil Gutierrez</t>
  </si>
  <si>
    <t>Maria Claudia Sarmiento Rojas,Martha Nury Beltrán Misas,Martha Tatiana Mosquera Ferro</t>
  </si>
  <si>
    <t>Martha Nury Beltrán Misas,Sandra Liliana Fuentes Sánchez</t>
  </si>
  <si>
    <t>Martha Nury Beltrán Misas,Olga Liliana Pineda Buitrago</t>
  </si>
  <si>
    <t>Sandra Liliana Fuentes Sánchez,Martha Nury Beltrán Misas</t>
  </si>
  <si>
    <t>Martha Tatiana Mosquera Ferro,Martha Nury Beltrán Misas,Maria Claudia Sarmiento Rojas</t>
  </si>
  <si>
    <t>Yenny Magaly Artunduaga, Diana Carolina Sánchez Sepúlveda</t>
  </si>
  <si>
    <t>Carolina Huertas Tobón, Ronald Santamaria Gaona</t>
  </si>
  <si>
    <t>Javier Segura Restrepo,Martha Nohemy Arevalo Martinez</t>
  </si>
  <si>
    <t>Carolina Huertas Tobón, Alexander Vargas Gonzalez, Eliana Rocío Ayala Escobar</t>
  </si>
  <si>
    <t>Martha Nohemy Arevalo Martinez, Javier Segura Restrepo</t>
  </si>
  <si>
    <t>Carolina Huertas Tobón</t>
  </si>
  <si>
    <t>Danyira Diamary Pachon Ramirez</t>
  </si>
  <si>
    <t>Martha Nohemy Arevalo Martinez,Javier Segura Restrepo</t>
  </si>
  <si>
    <t>Diana Carolina Ramos Pieschacon</t>
  </si>
  <si>
    <t xml:space="preserve">Ingrid Victoria Palacino Pereira, Jenny Marcela Bautista Hernández
</t>
  </si>
  <si>
    <t xml:space="preserve">Leonardo Peña, Hernando Pineda, Cesar Agusto Macias </t>
  </si>
  <si>
    <t>Carolina Huertas Tobón, Eliana Rocío Ayala Escobar</t>
  </si>
  <si>
    <t xml:space="preserve">Martha Nury Beltrán Misas, Quenia Villamil y Luz Adriana Sandoval </t>
  </si>
  <si>
    <t>Objetivo Estratégico</t>
  </si>
  <si>
    <t>1. Modelo de gestión
Definir e implementar un modelo de supervisión basado en la gestión de riesgos, prospectivo, participativo y efectivo, que redunde en la sostenibilidad y avance de la economía solidaria.</t>
  </si>
  <si>
    <t>2. Gestión por procesos y proyectos
Fortalecer la gestión por procesos, estandarizados e interdependientes, y por proyectos, para una prestación ágil, flexible y segura de servicios, mediante la mejora continua y la apropiación de las TIC.</t>
  </si>
  <si>
    <t>3. Capital humano competente
Fomentar y desarrollar capacidades y competencias para contar con un capital humano, altamente calificado y motivado, que aporte a la transformación institucional y a la materialización de las líneas de acción que consoliden los cambios.</t>
  </si>
  <si>
    <t>4. Gobernanza del dato
Fomentar el uso co-creador de los datos para la producción continua de información y conocimiento, que faciliten la toma de decisiones y el liderazgo sectorial.</t>
  </si>
  <si>
    <t>5. Política pública y regulación
Diseñar e impulsar iniciativas de política pública y generar regulación y doctrina unificadora para apoyar la gestión de la supervisión integral y el desarrollo del sector.</t>
  </si>
  <si>
    <t>6. Posicionamiento institucional
Definir e implementar acciones que permitan visibilizar la gestión de la Supersolidaria, con el fin de incrementar sus recursos de autoridad y legitimidad en el sector, haciendo explícito su aporte al posicionamiento y avance de la economía solidaria.</t>
  </si>
  <si>
    <t xml:space="preserve">7. Transformación digital
Optimizar la gestión y operación a través del uso de las TIC y su continua evolución, para satisfacer las necesidades y expectativas de las organizaciones, sus asociados, las demás entidades del sector y los ciudadanos en general.
 </t>
  </si>
  <si>
    <t>8. Implementación mejores prácticas
Adoptar modelos de gestión dirigidos a implementar prácticas que impacten positivamente el ambiente, las personas, la información y el desarrollo administrativo, aportando al cumplimiento de los requisitos aplicables y otros requisitos que la Entidad suscriba.</t>
  </si>
  <si>
    <t>Mabel Astrid Neira Yepes</t>
  </si>
  <si>
    <t>Martha Bury Beltran Misas, Oliverio Antonio Osorio Mazo</t>
  </si>
  <si>
    <t>Traslado de informes a organizaciones solidarias visitadas</t>
  </si>
  <si>
    <t>Evaluación a las repuestas a los informes de visitas de inspección a las organizaciones vigiladas visita</t>
  </si>
  <si>
    <t>Liliana Paola Negrete Narvaez,Gloria Stella Rojas Clavijo</t>
  </si>
  <si>
    <t>GESTIÓN DOCUMENTAL</t>
  </si>
  <si>
    <t>Actos Administrativos Recurridos</t>
  </si>
  <si>
    <t>Instrucciones sobre venta y administración de cartera (Delegatura Asociativa)</t>
  </si>
  <si>
    <t>INSPECCIÓN ASOCIATIVA</t>
  </si>
  <si>
    <t>INSPECCIÓN FINANCIERA</t>
  </si>
  <si>
    <t>Instrucciones sobre venta y administración de cartera (Delegatura Financiera)</t>
  </si>
  <si>
    <t>Notificación de Actos Administrativos</t>
  </si>
  <si>
    <t>Seguimiento a los Informes que presentan las organizaciones solidarias (Delegatura Asociativa)</t>
  </si>
  <si>
    <t>Seguimiento a los Informes que presentan las organizaciones solidarias (Delegatura Financiera)</t>
  </si>
  <si>
    <t>CONTROL ASOCIATIVA</t>
  </si>
  <si>
    <t>Seguimiento a los procesos de liquidación forzosa por parte de la Delegatura  Asociativa</t>
  </si>
  <si>
    <t>Seguimiento a los procesos de liquidación forzosa por parte de la Delegatura  Financiera</t>
  </si>
  <si>
    <t>Seguimiento y Control sobre los actos y contratos realizados por los liquidadores y agentes especiales (Delegatura Asociativa)</t>
  </si>
  <si>
    <t>Seguimiento y Control sobre los actos y contratos realizados por los liquidadores y agentes especiales (Delegatura Financiera)</t>
  </si>
  <si>
    <t>Martha Luz Camargo de la Hoz, Liliana Paola Negrete Narvaez</t>
  </si>
  <si>
    <t>Yudith Peña</t>
  </si>
  <si>
    <t>Formula</t>
  </si>
  <si>
    <t>Tipo</t>
  </si>
  <si>
    <t>(No. revisiones efectuadas/No. entidades que remitieron información de Asamblea)*100</t>
  </si>
  <si>
    <t>Eficacia</t>
  </si>
  <si>
    <t>Efectividad</t>
  </si>
  <si>
    <t>Eficiencia</t>
  </si>
  <si>
    <t>Estructura</t>
  </si>
  <si>
    <t>Gestión</t>
  </si>
  <si>
    <t>Proceso</t>
  </si>
  <si>
    <t>Resultado</t>
  </si>
  <si>
    <t>Producto</t>
  </si>
  <si>
    <t>No. de cooperativas que mejoraron la calificación del riesgo por seguimiento de análisis extrasitu/ No. de cooperativas con evaluación Extrasitu</t>
  </si>
  <si>
    <t>(Número de visitas de inspeccion realizadas / Número de visitas de inspección programadas)*100</t>
  </si>
  <si>
    <t>(No. de seguimientos realizados a las tomas de posesión / Total de seguimientos programados de toma de posesión en el periodo a evaluar)*100</t>
  </si>
  <si>
    <t>Puntos evolución riesgo global Organizaciones 1ro y 2do nivel supervisión vigencia actual /Puntos evolución riesgo global Organizaciones 1ro y 2do nivel supervisión vigencia anterior</t>
  </si>
  <si>
    <t>dias hábiles utilizados para tramitar posesiones con el cumplimiento de requistos/No. de posesiones tramitadas con el cumplimiento de requistos</t>
  </si>
  <si>
    <t>1 (dias)</t>
  </si>
  <si>
    <t>30 (dias)</t>
  </si>
  <si>
    <t>((# de quejas recibidas en el año anterior sobre un mismo tema de una cooperativa  - # de quejas recibidas en el año actual sobre un mismo tema de una cooperativa ) / # de quejas recibidas en el año anterior sobre un mismo tema de una cooperativa))</t>
  </si>
  <si>
    <t>10 (Unidades)</t>
  </si>
  <si>
    <t>(No. entidades visitadas/Total visitas programadas)*100</t>
  </si>
  <si>
    <t>dias utilizados para trasladar informes de visita/No. de informes trasladados</t>
  </si>
  <si>
    <t>58 (dias)</t>
  </si>
  <si>
    <t>(No. cierres de quejas efectuados en forma oportuna y eficaz/ No. de quejas que se debían cerrar en el periodo evaluado)*100</t>
  </si>
  <si>
    <t>(No. de ex-situs financieros evaluados a organizaciones solidarias / Total extra situs financieros programados en el periodo)*100</t>
  </si>
  <si>
    <t>(No. de controles de legalidad realizados/Total controles de legalidad solicitados en el periodo evaluado)*100</t>
  </si>
  <si>
    <t>(No. Actos Administrativos Expedidos en el Periodo/ Total de Actos Administrativos para expedir en el periodo)*100%</t>
  </si>
  <si>
    <t>(No. entidades vigiladas con evaluación extrasitu/No. entidades meta del trimestre que reportaron)*100</t>
  </si>
  <si>
    <t>(# de recursos de reposición y de revocatoria directa resueltos sin pasar los 60 días / # de recursos de reposición y de revocatoria directa recibidos)*100</t>
  </si>
  <si>
    <t>(No. de informes evaluados/No. de informes recibidos en el trimestre)*100</t>
  </si>
  <si>
    <t>No. Decisiones sancionatorias caducadas / No. decisiones sancionatorias</t>
  </si>
  <si>
    <t>(No. quejas contra entidades vigiladas resueltas/No. quejas recibidas)*100</t>
  </si>
  <si>
    <t>(No. de Entidades Liquidadas en el Periodo/ Total de Entidades Programadas para Culminar el proceso de Liquidación )*100</t>
  </si>
  <si>
    <t>(No quejas y peticiones atendidas dentro del término / No. total quejas y peticiones radicadas )*100</t>
  </si>
  <si>
    <t>dias de antelación a la fecha de la asamblea en la que se autorizó la presentación de estados financieros/Total autorizaciones para presentación de estados financieros</t>
  </si>
  <si>
    <t>2 (dias)</t>
  </si>
  <si>
    <t>(Número de organizaciones en toma de posesión devueltas / Total organizaciones en toma de posesión para administrar o en toma de posesión general)*100</t>
  </si>
  <si>
    <t>(No. controles de legalidad realizados a organizaciones objeto de supervisión / Total de controles de legalidad programados en el periodo a evaluar)*100</t>
  </si>
  <si>
    <t>(No autorizaciones previas tramitadas en término / No de autorizaciones previas solicitadas)*100</t>
  </si>
  <si>
    <t>(No. de auditorias o seguimientos realizados / No. de auditorias programadas)*100</t>
  </si>
  <si>
    <t>(No. notificaciones realizadas/No. resoluciones recibidas mes anterior)*100</t>
  </si>
  <si>
    <t>(No. de boletines realizados / No. de boletines programados)*100</t>
  </si>
  <si>
    <t>(No de direccionamientos erróneos en el mes/No de radicados recibidos en el mes)*100</t>
  </si>
  <si>
    <t># total Acum. de NC cerradas/ # total Acum. de NC radicadas</t>
  </si>
  <si>
    <t>[(A-B)/A]*100= IEFP  donde A= Presupuesto Asignado/No. Adquisiciones Programadas y B= Presupuesto Ejecutado/No. Adquisiciones Ejecutadas</t>
  </si>
  <si>
    <t>(Recaudo  de contribuciones / causación de Cartera) *100</t>
  </si>
  <si>
    <t>Porcentaje promedio de ejecuciones del Plan de Acción Anual</t>
  </si>
  <si>
    <t>(No. seguimientos realizados a los proyectos de inversión/No. Seguimientos programados a los proyectos de inversión)*100</t>
  </si>
  <si>
    <t>Porcentaje promedio de ejecuciones del PE/Porcentaje promedio de metas del PE</t>
  </si>
  <si>
    <t>( No. Seguimientos realizados al Plan de Desarrollo Administrativo /No. Seguimientos programados)*100</t>
  </si>
  <si>
    <t>(No. procesos auditados/Total procesos programados)*100</t>
  </si>
  <si>
    <t>((Valor porcentual* del número de fallos judiciales condenatorios en firme, Vigencia Actual / Valor porcentual* del número de fallos judiciales condenatorios en firme, Vigencia Anterior) ¿ 1)</t>
  </si>
  <si>
    <t>0 (unidad)</t>
  </si>
  <si>
    <t>(Sanciones impuestas por acciones de tutela / No. Total de acciones de Tutela)*100%</t>
  </si>
  <si>
    <t>(No. de consultas absueltas/No. consultas solicitadas)*100</t>
  </si>
  <si>
    <t>(Promedio de calificación/Puntaje máximo de calificación)*100</t>
  </si>
  <si>
    <t>(Presupuesto inversión comprometido/Presupuesto inversión aprobado)*100</t>
  </si>
  <si>
    <t>(Presupuesto gastos funcionamiento comprometido acumulado/Presupuesto gastos funcionamiento asignado)*100</t>
  </si>
  <si>
    <t>(No. de actividades realizadas para la calificación y posterior venta / No. de procesos de cartera con más de 180 días de vencida) * 100%</t>
  </si>
  <si>
    <t>(No. de solicitudes precontractuales iniciados / No. de  trámites precontractuales recibidas) * 100</t>
  </si>
  <si>
    <t>No. de actividades de la ARP realizadas / No. de actividades de la ARP programadas</t>
  </si>
  <si>
    <t>No. de actividades de estímulos del plan realizadas / No. de actividades de estímulos programadas</t>
  </si>
  <si>
    <t>(30-dias fecha real de entrega de datos de nómina liquidada/30 días-fecha programada de entrega de datos de nómina)*100</t>
  </si>
  <si>
    <t>30 días - fecha real de entrega de datos de aportes liquidados / 30 días - fecha programada de entrega de datos de aportes</t>
  </si>
  <si>
    <t>(Servidores públicos (funcionarios y contratistas) sensibilizados en Temas Ambientales / Total de Servidores publicos) *100%</t>
  </si>
  <si>
    <t>No. de capacitaciones del plan realizadas / No. de capacitaciones programadas x 100</t>
  </si>
  <si>
    <t>(No. de actualizaciones realizadas/No. de actualizaciones de medios electrónicos solicitadas)*100</t>
  </si>
  <si>
    <t>(No de usuarios satisfechos frente a los medios de comunicación evaluados / No de usuarios que respondieron la encuesta de satisfacción frente a los medios de comunicación externos de la Entidad)*100</t>
  </si>
  <si>
    <t>(No. de funcionarios satisfechos frente a los medios de comunicación evaluados/No. de funcionarios  que respondieron la encuesta)*100</t>
  </si>
  <si>
    <t>(No. de actividades de comunicación realizadas/No. actividades de comunicación programadas en Plan de Comunicaciones)*100</t>
  </si>
  <si>
    <t>(No de fallas en el servicio atendidas antes de 15 minutos / No de fallas en el servicio reportadas)*100</t>
  </si>
  <si>
    <t>(No de horas sin servicio de correo electrónico /Total horas servicio mes)*100</t>
  </si>
  <si>
    <t>(No de horas sin servicio de Internet /Total horas servicio mes)*100</t>
  </si>
  <si>
    <t>(No. mantenimientos ejecutados/No. mantenimientos programados)*100</t>
  </si>
  <si>
    <t>(No de Asistencias atendidas antes de 1 hora / No de Asistencias solicitadas)*100</t>
  </si>
  <si>
    <t>(No de horas sin servicio de impresión /Total horas servicio mes)*100</t>
  </si>
  <si>
    <t>((Consumo anterior de agua ¿ Consumo actual de agua) / Consumo anterior de agua) * 100%</t>
  </si>
  <si>
    <t>(Actividades ejecutadas AGUA / Actividades programadas AGUA) *100%</t>
  </si>
  <si>
    <t>(Actividades ejecutadas ENERGIA / Actividades programadas ENERGIA) *100%</t>
  </si>
  <si>
    <t>(Actividades ejecutadas RESPEL / Actividades programadas RESPEL) *100%</t>
  </si>
  <si>
    <t>(No. de Medidores de consumo de agua instalados en los pisos 11, 15 y 16 / Tres medidores requeridos en los pisos 11, 15 y 16) * 100</t>
  </si>
  <si>
    <t>(No. de actas de disposición final recibidas del gestor externo por tipo de residuo peligroso/ Tipo de residuos peligrosos entregados al gestor externo para disposición final) * 100%</t>
  </si>
  <si>
    <t>((Consumo anterior de energía ¿ Consumo actual de energía) / Consumo anterior de energía) * 100%</t>
  </si>
  <si>
    <t>(Cantidad de RESPEL gestionados / Cantidad de RESPEL generados) *100%</t>
  </si>
  <si>
    <t>(Inspección preventiva de redes eléctricas realizada / Inspección preventiva de redes eléctricas programadas) * 100%</t>
  </si>
  <si>
    <t>Temas ambientales socializados a organizaciones vigiladas y visitantes / Temas ambientales Programados a socializar a organizaciones vigiladas y visitantes</t>
  </si>
  <si>
    <t>Simulacros de derrame de aceite ejecutados / Simulacros programados</t>
  </si>
  <si>
    <t>Número de informes remitidos a las organizaciones solidarias en el trimestre / Número de visitas realizadas en el mismo período) *100</t>
  </si>
  <si>
    <t>(Número de respuestas a informes recibidas de las organizaciones solidarias en el periodo / Número de respuestas evaluadas en el mismo período) *100%</t>
  </si>
  <si>
    <t>(#Número de Actos Administrativos recurridos por indebida notificación 2020 - 2021/ #Número total de Actos Administrativos notificados 2020 - 2021)  *100</t>
  </si>
  <si>
    <t>(# Número de ordenes impartidas a las Organizaciones vigiladas por el incumplimiento a las instrucciones impartidas por venta de cartera 2020-2021/ # Número de reportes de ventas de cartera recibidos 2020-2021)*100</t>
  </si>
  <si>
    <t>(#número de  Notificaciones realizadas en  el periodo/ # número total de Notificaciones solicitadas en el periodos) *100</t>
  </si>
  <si>
    <t>(# número de informes realizados sobre venta y administración de cartera/ # número de informes planeados por la Superintendencia de la Economia Solidaria sobre venta y administración de cartera) *100</t>
  </si>
  <si>
    <t>(#número de informes del liquidador y de los agentes especiales  revisados/ # número total de revisiones programadas a los informes del liquidador y los agentes especiales)*100</t>
  </si>
  <si>
    <t>(# Número de actos o contratos identificados por la Entidad realizados de manera incorrecta por los agentes especiales y liquidadores 2020 -2021 / # Número total de Informes solicitados y reportados por los Agentes Especiales y Liquidadores 2020 - 2021) *100</t>
  </si>
  <si>
    <t>Anual
 (Marzo)</t>
  </si>
  <si>
    <t>Anual 
(junio)</t>
  </si>
  <si>
    <t>Anual
(Marzo)</t>
  </si>
  <si>
    <t>Anual
(marzo)</t>
  </si>
  <si>
    <t>Trimestral
(jun-sep-dic)</t>
  </si>
  <si>
    <t>Anual
(junio)</t>
  </si>
  <si>
    <t>SEGUIMIENTO A LOS INDICADORES DE GESTIÓN DE LA SUPERSOLIDARIA</t>
  </si>
  <si>
    <t>EFICACIA TOTAL</t>
  </si>
  <si>
    <t>Gestión de Comunicaciones</t>
  </si>
  <si>
    <t>Gestión de interacción ciudadana Financiera</t>
  </si>
  <si>
    <t>Gestión de interacción ciudadana Asociativa</t>
  </si>
  <si>
    <t>Recursos Financieros</t>
  </si>
  <si>
    <t>Gestión de la Infraestructra</t>
  </si>
  <si>
    <t>Estrategicos</t>
  </si>
  <si>
    <t>Misionales</t>
  </si>
  <si>
    <t>Apoyo</t>
  </si>
  <si>
    <t>Tipo de Proceso</t>
  </si>
  <si>
    <t>Resultado Proceso</t>
  </si>
  <si>
    <t># Indicadores</t>
  </si>
  <si>
    <t>Eficacia Total</t>
  </si>
  <si>
    <t>Claudia Infante</t>
  </si>
  <si>
    <t xml:space="preserve">DESEMPEÑO PROCESOS </t>
  </si>
  <si>
    <t>Observaciones</t>
  </si>
  <si>
    <t>Numero</t>
  </si>
  <si>
    <t>Fila</t>
  </si>
  <si>
    <t>(Requisitos legales con un cumplimiento ≥80% / Requisitos legales identificados)*100</t>
  </si>
  <si>
    <t>FECHA:</t>
  </si>
  <si>
    <t xml:space="preserve">Leonardo Peña, , Cesar Agusto Macias </t>
  </si>
  <si>
    <t xml:space="preserve">Leonardo Peña,  Agusto Macias </t>
  </si>
  <si>
    <t xml:space="preserve">Leonardo Peña, Cesar Agusto Macias </t>
  </si>
  <si>
    <t>Dependencia</t>
  </si>
  <si>
    <t>Despacho</t>
  </si>
  <si>
    <t>Oficina Asesora Juridica</t>
  </si>
  <si>
    <t>Oficina de Control Interno</t>
  </si>
  <si>
    <t>Oficina de Planeación y Sistemas</t>
  </si>
  <si>
    <t>Secretaria General</t>
  </si>
  <si>
    <t>Delegatura para la supervisión de la actividad financiera en el coperativismo</t>
  </si>
  <si>
    <t>Delegatura para la supervisión del ahorro y la forma asociativa soldaria.</t>
  </si>
  <si>
    <t>Indicadores</t>
  </si>
  <si>
    <t>Total</t>
  </si>
  <si>
    <t>Carolina Huertas Tobón, Monica Franco</t>
  </si>
  <si>
    <t>Visita In - Situ, Promedio Días Informes de Visita, indicadores de la politica de prevencion del daño antijuridico (4).</t>
  </si>
  <si>
    <t>Cobertura Visitas de Inspeccion, Traslado de informes a organizaciones solidarias visitadas.</t>
  </si>
  <si>
    <t>Evaluación a las repuestas a los informes de visitas de inspección a las organizaciones vigiladas visita.</t>
  </si>
  <si>
    <t>Cesión de Multas y Contribuciones Través de Contrato CISA S.A., Actos Administrativos Recurridos</t>
  </si>
  <si>
    <t>DESEMPEÑO POR AREA</t>
  </si>
  <si>
    <t>Indicadores no reportados</t>
  </si>
  <si>
    <t>Indicadores que no cumplen con la meta</t>
  </si>
  <si>
    <r>
      <t xml:space="preserve">Resultado indicador plan de acción anual 2020:a corte 30 de junio: 43%/ Mejoramiento Continuo: Indicadores Consumo de agua: No reporta; Indicador Cumplimiento legal ambiental: no reporta. </t>
    </r>
    <r>
      <rPr>
        <b/>
        <sz val="11"/>
        <color theme="1"/>
        <rFont val="Calibri"/>
        <family val="2"/>
        <scheme val="minor"/>
      </rPr>
      <t>INDICADORES INACTIVADOS POR PANDEMIA:</t>
    </r>
    <r>
      <rPr>
        <sz val="11"/>
        <color theme="1"/>
        <rFont val="Calibri"/>
        <family val="2"/>
        <scheme val="minor"/>
      </rPr>
      <t xml:space="preserve"> Mantenimientos, Consumo de papel utilizado en impresoras de la Entidad, Interrupción de Servicio de Impresión.</t>
    </r>
  </si>
  <si>
    <t>Consultas Atendidas</t>
  </si>
  <si>
    <t>Alexander Vargas, Monica Franco, Carolina Huertas</t>
  </si>
  <si>
    <t>Alexander Vargas Gonzalez, Jose Alejandro Majjul</t>
  </si>
  <si>
    <t>Carolina Huertas Tobon, Monica Franco</t>
  </si>
  <si>
    <t>90.64%</t>
  </si>
  <si>
    <t>Inactivo porque las variables pueden medirse sólo en condiciones normales de operación.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</si>
</sst>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9" x14ac:knownFonts="1">
    <font>
      <sz val="11"/>
      <color theme="1"/>
      <name val="Calibri"/>
      <family val="2"/>
      <scheme val="minor"/>
    </font>
    <font>
      <sz val="11"/>
      <color theme="1"/>
      <name val="Calibri"/>
      <family val="2"/>
      <scheme val="minor"/>
    </font>
    <font>
      <b/>
      <sz val="14"/>
      <color theme="0"/>
      <name val="Arial"/>
      <family val="2"/>
    </font>
    <font>
      <sz val="14"/>
      <color theme="1"/>
      <name val="Arial"/>
      <family val="2"/>
    </font>
    <font>
      <sz val="16"/>
      <color theme="1"/>
      <name val="Arial"/>
      <family val="2"/>
    </font>
    <font>
      <b/>
      <sz val="16"/>
      <color theme="1"/>
      <name val="Arial"/>
      <family val="2"/>
    </font>
    <font>
      <sz val="14"/>
      <color theme="1" tint="0.249977111117893"/>
      <name val="Arial"/>
      <family val="2"/>
    </font>
    <font>
      <b/>
      <sz val="14"/>
      <color theme="1" tint="0.249977111117893"/>
      <name val="Arial"/>
      <family val="2"/>
    </font>
    <font>
      <b/>
      <sz val="22"/>
      <color theme="1"/>
      <name val="Arial"/>
      <family val="2"/>
    </font>
    <font>
      <b/>
      <sz val="14"/>
      <color theme="1"/>
      <name val="Arial"/>
      <family val="2"/>
    </font>
    <font>
      <b/>
      <sz val="20"/>
      <color theme="1"/>
      <name val="Arial"/>
      <family val="2"/>
    </font>
    <font>
      <sz val="14"/>
      <color theme="0"/>
      <name val="Arial"/>
      <family val="2"/>
    </font>
    <font>
      <sz val="11"/>
      <color theme="1"/>
      <name val="Arial"/>
      <family val="2"/>
    </font>
    <font>
      <b/>
      <sz val="11"/>
      <color theme="0"/>
      <name val="Arial"/>
      <family val="2"/>
    </font>
    <font>
      <b/>
      <sz val="11"/>
      <color theme="1"/>
      <name val="Arial"/>
      <family val="2"/>
    </font>
    <font>
      <sz val="12"/>
      <name val="Arial"/>
      <family val="2"/>
    </font>
    <font>
      <b/>
      <sz val="11"/>
      <color theme="1"/>
      <name val="Calibri"/>
      <family val="2"/>
      <scheme val="minor"/>
    </font>
    <font>
      <b/>
      <sz val="12"/>
      <color theme="0"/>
      <name val="Calibri"/>
      <family val="2"/>
      <scheme val="minor"/>
    </font>
    <font>
      <b/>
      <sz val="14"/>
      <color theme="1"/>
      <name val="Calibri"/>
      <family val="2"/>
      <scheme val="minor"/>
    </font>
  </fonts>
  <fills count="17">
    <fill>
      <patternFill patternType="none"/>
    </fill>
    <fill>
      <patternFill patternType="gray125"/>
    </fill>
    <fill>
      <patternFill patternType="solid">
        <fgColor rgb="FF000066"/>
        <bgColor indexed="64"/>
      </patternFill>
    </fill>
    <fill>
      <patternFill patternType="solid">
        <fgColor rgb="FFFF8181"/>
        <bgColor indexed="64"/>
      </patternFill>
    </fill>
    <fill>
      <patternFill patternType="solid">
        <fgColor theme="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rgb="FFFF757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5" tint="0.59999389629810485"/>
        <bgColor indexed="64"/>
      </patternFill>
    </fill>
    <fill>
      <patternFill patternType="solid">
        <fgColor theme="6" tint="-0.499984740745262"/>
        <bgColor indexed="64"/>
      </patternFill>
    </fill>
    <fill>
      <patternFill patternType="solid">
        <fgColor rgb="FFFF0000"/>
        <bgColor indexed="64"/>
      </patternFill>
    </fill>
  </fills>
  <borders count="3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1" tint="0.499984740745262"/>
      </top>
      <bottom/>
      <diagonal/>
    </border>
    <border>
      <left/>
      <right/>
      <top style="thin">
        <color theme="0" tint="-0.249977111117893"/>
      </top>
      <bottom/>
      <diagonal/>
    </border>
    <border>
      <left/>
      <right/>
      <top style="thin">
        <color theme="0" tint="-0.499984740745262"/>
      </top>
      <bottom/>
      <diagonal/>
    </border>
    <border>
      <left/>
      <right/>
      <top/>
      <bottom style="medium">
        <color theme="0" tint="-0.34998626667073579"/>
      </bottom>
      <diagonal/>
    </border>
    <border>
      <left style="medium">
        <color theme="0"/>
      </left>
      <right/>
      <top style="medium">
        <color theme="0"/>
      </top>
      <bottom style="medium">
        <color theme="0" tint="-0.34998626667073579"/>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top style="medium">
        <color theme="0" tint="-0.34998626667073579"/>
      </top>
      <bottom/>
      <diagonal/>
    </border>
    <border>
      <left style="medium">
        <color theme="0"/>
      </left>
      <right style="medium">
        <color theme="0"/>
      </right>
      <top style="medium">
        <color theme="0"/>
      </top>
      <bottom style="medium">
        <color theme="0"/>
      </bottom>
      <diagonal/>
    </border>
    <border>
      <left/>
      <right/>
      <top style="medium">
        <color theme="0"/>
      </top>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thin">
        <color theme="0"/>
      </top>
      <bottom/>
      <diagonal/>
    </border>
    <border>
      <left/>
      <right/>
      <top style="thin">
        <color theme="0"/>
      </top>
      <bottom style="thin">
        <color theme="0"/>
      </bottom>
      <diagonal/>
    </border>
    <border>
      <left style="medium">
        <color theme="0"/>
      </left>
      <right/>
      <top style="thin">
        <color theme="0"/>
      </top>
      <bottom style="thin">
        <color theme="0"/>
      </bottom>
      <diagonal/>
    </border>
    <border>
      <left style="medium">
        <color theme="0"/>
      </left>
      <right/>
      <top style="thin">
        <color theme="0"/>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bottom style="thin">
        <color theme="0"/>
      </bottom>
      <diagonal/>
    </border>
    <border>
      <left/>
      <right/>
      <top/>
      <bottom style="medium">
        <color theme="0"/>
      </bottom>
      <diagonal/>
    </border>
    <border>
      <left style="thin">
        <color theme="0"/>
      </left>
      <right/>
      <top/>
      <bottom/>
      <diagonal/>
    </border>
    <border>
      <left style="thin">
        <color theme="0"/>
      </left>
      <right style="thin">
        <color theme="0"/>
      </right>
      <top/>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right style="thin">
        <color theme="0" tint="-0.34998626667073579"/>
      </right>
      <top style="thin">
        <color theme="0" tint="-0.34998626667073579"/>
      </top>
      <bottom style="thin">
        <color theme="0" tint="-0.34998626667073579"/>
      </bottom>
      <diagonal/>
    </border>
    <border>
      <left style="thin">
        <color theme="0"/>
      </left>
      <right/>
      <top style="thin">
        <color theme="0" tint="-0.34998626667073579"/>
      </top>
      <bottom style="thin">
        <color theme="0" tint="-0.34998626667073579"/>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42">
    <xf numFmtId="0" fontId="0" fillId="0" borderId="0" xfId="0"/>
    <xf numFmtId="0" fontId="2" fillId="0" borderId="0" xfId="0" applyFont="1" applyFill="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6" fillId="0" borderId="0" xfId="0" applyFont="1" applyFill="1" applyBorder="1" applyAlignment="1">
      <alignment horizontal="center" vertical="center" wrapText="1"/>
    </xf>
    <xf numFmtId="0" fontId="5" fillId="0" borderId="0" xfId="0" applyFont="1" applyAlignment="1">
      <alignment horizontal="center" vertical="center" wrapText="1"/>
    </xf>
    <xf numFmtId="0" fontId="3" fillId="0" borderId="0" xfId="0" applyFont="1" applyBorder="1" applyAlignment="1">
      <alignment horizontal="center" vertical="center" wrapText="1"/>
    </xf>
    <xf numFmtId="0" fontId="4" fillId="5" borderId="0" xfId="0" applyFont="1" applyFill="1" applyAlignment="1">
      <alignment horizontal="center" vertical="center" wrapText="1"/>
    </xf>
    <xf numFmtId="0" fontId="4" fillId="3" borderId="0" xfId="0" applyFont="1" applyFill="1" applyAlignment="1">
      <alignment horizontal="center" vertical="center" wrapText="1"/>
    </xf>
    <xf numFmtId="0" fontId="4" fillId="6"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4" fillId="0" borderId="0" xfId="0" applyFont="1" applyAlignment="1">
      <alignment horizontal="center" vertical="center" wrapText="1"/>
    </xf>
    <xf numFmtId="0" fontId="0" fillId="0" borderId="0" xfId="0" applyAlignment="1">
      <alignment wrapText="1"/>
    </xf>
    <xf numFmtId="9" fontId="11" fillId="2" borderId="1" xfId="1" applyFont="1" applyFill="1" applyBorder="1" applyAlignment="1">
      <alignment horizontal="center" vertical="center" wrapText="1"/>
    </xf>
    <xf numFmtId="9" fontId="3" fillId="4" borderId="1" xfId="1" applyFont="1" applyFill="1" applyBorder="1" applyAlignment="1">
      <alignment horizontal="center" vertical="center" wrapText="1"/>
    </xf>
    <xf numFmtId="9" fontId="4" fillId="0" borderId="0" xfId="1"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wrapText="1"/>
    </xf>
    <xf numFmtId="0" fontId="0" fillId="0" borderId="0" xfId="0" applyNumberFormat="1" applyFill="1" applyAlignment="1" applyProtection="1"/>
    <xf numFmtId="0" fontId="2" fillId="2" borderId="4" xfId="0" applyFont="1" applyFill="1" applyBorder="1" applyAlignment="1">
      <alignment horizontal="center" vertical="center" wrapText="1"/>
    </xf>
    <xf numFmtId="0" fontId="6" fillId="0" borderId="4" xfId="0" applyFont="1" applyFill="1" applyBorder="1" applyAlignment="1">
      <alignment horizontal="center" vertical="center"/>
    </xf>
    <xf numFmtId="9" fontId="6" fillId="0" borderId="4" xfId="1" applyFont="1" applyFill="1" applyBorder="1" applyAlignment="1">
      <alignment horizontal="center" vertical="center"/>
    </xf>
    <xf numFmtId="0" fontId="6" fillId="0" borderId="4" xfId="1" applyNumberFormat="1" applyFont="1" applyFill="1" applyBorder="1" applyAlignment="1">
      <alignment horizontal="center" vertical="center"/>
    </xf>
    <xf numFmtId="9" fontId="6" fillId="0" borderId="4" xfId="0" applyNumberFormat="1" applyFont="1" applyFill="1" applyBorder="1" applyAlignment="1">
      <alignment horizontal="center" vertical="center"/>
    </xf>
    <xf numFmtId="10" fontId="6" fillId="0" borderId="4" xfId="1" applyNumberFormat="1" applyFont="1" applyFill="1" applyBorder="1" applyAlignment="1">
      <alignment horizontal="center" vertical="center"/>
    </xf>
    <xf numFmtId="9" fontId="6" fillId="3" borderId="4" xfId="1" applyFont="1" applyFill="1" applyBorder="1" applyAlignment="1">
      <alignment horizontal="center" vertical="center"/>
    </xf>
    <xf numFmtId="9" fontId="6" fillId="0" borderId="4" xfId="1" applyNumberFormat="1" applyFont="1" applyFill="1" applyBorder="1" applyAlignment="1">
      <alignment horizontal="center" vertical="center"/>
    </xf>
    <xf numFmtId="10" fontId="6" fillId="0" borderId="4" xfId="0" applyNumberFormat="1" applyFont="1" applyFill="1" applyBorder="1" applyAlignment="1">
      <alignment horizontal="center" vertical="center"/>
    </xf>
    <xf numFmtId="9" fontId="6" fillId="0" borderId="4" xfId="1" applyFont="1" applyFill="1" applyBorder="1" applyAlignment="1">
      <alignment horizontal="center" vertical="center" wrapText="1"/>
    </xf>
    <xf numFmtId="10" fontId="6" fillId="0" borderId="4" xfId="1" applyNumberFormat="1" applyFont="1" applyFill="1" applyBorder="1" applyAlignment="1">
      <alignment horizontal="center" vertical="center" wrapText="1"/>
    </xf>
    <xf numFmtId="164" fontId="6" fillId="0" borderId="4" xfId="1" applyNumberFormat="1" applyFont="1" applyFill="1" applyBorder="1" applyAlignment="1">
      <alignment horizontal="center" vertical="center" wrapText="1"/>
    </xf>
    <xf numFmtId="0" fontId="6" fillId="8" borderId="4" xfId="0" applyFont="1" applyFill="1" applyBorder="1" applyAlignment="1">
      <alignment horizontal="center" vertical="center"/>
    </xf>
    <xf numFmtId="0" fontId="4" fillId="8"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9" fontId="7" fillId="0" borderId="4" xfId="0" applyNumberFormat="1" applyFont="1" applyFill="1" applyBorder="1" applyAlignment="1">
      <alignment horizontal="center" vertical="center" wrapText="1"/>
    </xf>
    <xf numFmtId="9" fontId="9"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2" fillId="0" borderId="5" xfId="0" applyFont="1" applyFill="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14" fillId="0" borderId="8" xfId="0" applyFont="1" applyBorder="1" applyAlignment="1">
      <alignment horizontal="center" vertical="center" wrapText="1"/>
    </xf>
    <xf numFmtId="9" fontId="6" fillId="0" borderId="4" xfId="1" applyNumberFormat="1" applyFont="1" applyFill="1" applyBorder="1" applyAlignment="1">
      <alignment horizontal="center" vertical="center" wrapText="1"/>
    </xf>
    <xf numFmtId="9" fontId="14" fillId="0" borderId="9" xfId="0" applyNumberFormat="1" applyFont="1" applyBorder="1" applyAlignment="1">
      <alignment horizontal="center"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2" fillId="0" borderId="12" xfId="0" applyFont="1" applyBorder="1" applyAlignment="1">
      <alignment vertical="center" wrapText="1"/>
    </xf>
    <xf numFmtId="0" fontId="12" fillId="0" borderId="13" xfId="0" applyFont="1" applyBorder="1" applyAlignment="1">
      <alignment vertical="center" wrapText="1"/>
    </xf>
    <xf numFmtId="0" fontId="12" fillId="0" borderId="14" xfId="0" applyFont="1" applyBorder="1" applyAlignment="1">
      <alignment vertical="center" wrapText="1"/>
    </xf>
    <xf numFmtId="0" fontId="12" fillId="0" borderId="15" xfId="0" applyFont="1" applyBorder="1" applyAlignment="1">
      <alignment vertical="center" wrapText="1"/>
    </xf>
    <xf numFmtId="0" fontId="12" fillId="0" borderId="16" xfId="0" applyFont="1" applyBorder="1" applyAlignment="1">
      <alignment vertical="center" wrapText="1"/>
    </xf>
    <xf numFmtId="9" fontId="3" fillId="4" borderId="1" xfId="1" applyNumberFormat="1" applyFont="1" applyFill="1" applyBorder="1" applyAlignment="1">
      <alignment horizontal="center" vertical="center" wrapText="1"/>
    </xf>
    <xf numFmtId="0" fontId="12" fillId="0" borderId="0" xfId="0" applyFont="1" applyBorder="1" applyAlignment="1">
      <alignment vertical="center" wrapText="1"/>
    </xf>
    <xf numFmtId="0" fontId="12" fillId="0" borderId="17" xfId="0" applyFont="1" applyBorder="1" applyAlignment="1">
      <alignment vertical="center" wrapText="1"/>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20" xfId="0" applyFont="1" applyBorder="1" applyAlignment="1">
      <alignment vertical="center" wrapText="1"/>
    </xf>
    <xf numFmtId="9" fontId="7" fillId="0" borderId="4" xfId="0" applyNumberFormat="1" applyFont="1" applyFill="1" applyBorder="1" applyAlignment="1">
      <alignment horizontal="center" vertical="center"/>
    </xf>
    <xf numFmtId="0" fontId="12" fillId="0" borderId="0" xfId="0" applyFont="1" applyAlignment="1">
      <alignment horizontal="center" vertical="center"/>
    </xf>
    <xf numFmtId="0" fontId="12" fillId="0" borderId="0" xfId="0" applyFont="1"/>
    <xf numFmtId="0" fontId="12" fillId="0" borderId="21" xfId="0" applyFont="1" applyBorder="1"/>
    <xf numFmtId="0" fontId="13" fillId="12" borderId="21" xfId="0" applyFont="1" applyFill="1" applyBorder="1" applyAlignment="1">
      <alignment horizontal="center" vertical="center"/>
    </xf>
    <xf numFmtId="0" fontId="12" fillId="0" borderId="21" xfId="0" applyFont="1" applyBorder="1" applyAlignment="1">
      <alignment horizontal="center" vertical="center"/>
    </xf>
    <xf numFmtId="0" fontId="12" fillId="0" borderId="21" xfId="0" applyFont="1" applyBorder="1" applyAlignment="1">
      <alignment horizontal="left" vertical="center"/>
    </xf>
    <xf numFmtId="0" fontId="12" fillId="0" borderId="23" xfId="0" applyFont="1" applyBorder="1" applyAlignment="1">
      <alignment vertical="center" wrapText="1"/>
    </xf>
    <xf numFmtId="0" fontId="12" fillId="0" borderId="24" xfId="0" applyFont="1" applyBorder="1" applyAlignment="1">
      <alignment vertical="center" wrapText="1"/>
    </xf>
    <xf numFmtId="0" fontId="12" fillId="0" borderId="18"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2" fillId="0" borderId="27" xfId="0" applyFont="1" applyBorder="1" applyAlignment="1">
      <alignment vertical="center" wrapText="1"/>
    </xf>
    <xf numFmtId="0" fontId="12" fillId="0" borderId="28" xfId="0" applyFont="1" applyBorder="1" applyAlignment="1">
      <alignment vertical="center" wrapText="1"/>
    </xf>
    <xf numFmtId="0" fontId="13" fillId="13" borderId="21" xfId="0" applyFont="1" applyFill="1" applyBorder="1" applyAlignment="1">
      <alignment horizontal="center" vertical="center" wrapText="1"/>
    </xf>
    <xf numFmtId="0" fontId="15" fillId="0" borderId="21" xfId="0" applyFont="1" applyFill="1" applyBorder="1" applyAlignment="1" applyProtection="1">
      <alignment vertical="center" wrapText="1"/>
    </xf>
    <xf numFmtId="0" fontId="12" fillId="0" borderId="21" xfId="0" applyFont="1" applyFill="1" applyBorder="1" applyAlignment="1">
      <alignment horizontal="center" vertical="center" wrapText="1"/>
    </xf>
    <xf numFmtId="9" fontId="12" fillId="0" borderId="21" xfId="0" applyNumberFormat="1" applyFont="1" applyFill="1" applyBorder="1" applyAlignment="1">
      <alignment horizontal="center" vertical="center" wrapText="1"/>
    </xf>
    <xf numFmtId="0" fontId="14" fillId="0" borderId="21" xfId="0" applyFont="1" applyBorder="1" applyAlignment="1">
      <alignment horizontal="center" vertical="center" wrapText="1"/>
    </xf>
    <xf numFmtId="0" fontId="12" fillId="0" borderId="0" xfId="0" applyFont="1" applyAlignment="1"/>
    <xf numFmtId="0" fontId="12" fillId="0" borderId="21" xfId="0" applyFont="1" applyBorder="1" applyAlignment="1"/>
    <xf numFmtId="0" fontId="12" fillId="0" borderId="31" xfId="0" applyFont="1" applyBorder="1" applyAlignment="1">
      <alignment vertical="center" wrapText="1"/>
    </xf>
    <xf numFmtId="0" fontId="3" fillId="14" borderId="4" xfId="0" applyFont="1" applyFill="1" applyBorder="1" applyAlignment="1">
      <alignment horizontal="center" vertical="center" wrapText="1"/>
    </xf>
    <xf numFmtId="0" fontId="6" fillId="14" borderId="4" xfId="0" applyFont="1" applyFill="1" applyBorder="1" applyAlignment="1">
      <alignment horizontal="center" vertical="center" wrapText="1"/>
    </xf>
    <xf numFmtId="0" fontId="7" fillId="14" borderId="4" xfId="0" applyFont="1" applyFill="1" applyBorder="1" applyAlignment="1">
      <alignment horizontal="center" vertical="center" wrapText="1"/>
    </xf>
    <xf numFmtId="9" fontId="7" fillId="14" borderId="4"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1" fontId="6" fillId="0" borderId="4" xfId="1" applyNumberFormat="1" applyFont="1" applyFill="1" applyBorder="1" applyAlignment="1">
      <alignment horizontal="center" vertical="center"/>
    </xf>
    <xf numFmtId="0" fontId="0" fillId="0" borderId="32" xfId="0" applyBorder="1" applyAlignment="1">
      <alignment vertical="center"/>
    </xf>
    <xf numFmtId="0" fontId="0" fillId="0" borderId="32" xfId="0" applyBorder="1" applyAlignment="1">
      <alignment vertical="center" wrapText="1"/>
    </xf>
    <xf numFmtId="0" fontId="17" fillId="15" borderId="32" xfId="0" applyFont="1" applyFill="1" applyBorder="1" applyAlignment="1">
      <alignment horizontal="center" vertical="center"/>
    </xf>
    <xf numFmtId="0" fontId="0" fillId="0" borderId="32" xfId="0" applyBorder="1" applyAlignment="1">
      <alignment horizontal="center" vertical="center"/>
    </xf>
    <xf numFmtId="0" fontId="0" fillId="0" borderId="0" xfId="0" applyBorder="1" applyAlignment="1"/>
    <xf numFmtId="9" fontId="16" fillId="0" borderId="32" xfId="0" applyNumberFormat="1" applyFont="1" applyBorder="1" applyAlignment="1">
      <alignment horizontal="center" vertical="center"/>
    </xf>
    <xf numFmtId="0" fontId="17" fillId="16" borderId="32" xfId="0" applyFont="1" applyFill="1" applyBorder="1" applyAlignment="1">
      <alignment horizontal="center" vertical="center"/>
    </xf>
    <xf numFmtId="0" fontId="0" fillId="7" borderId="32" xfId="0" applyFill="1" applyBorder="1" applyAlignment="1">
      <alignment vertical="center"/>
    </xf>
    <xf numFmtId="0" fontId="0" fillId="7" borderId="32" xfId="0" applyFill="1" applyBorder="1" applyAlignment="1">
      <alignment vertical="center" wrapText="1"/>
    </xf>
    <xf numFmtId="0" fontId="0" fillId="0" borderId="36" xfId="0" applyBorder="1" applyAlignment="1"/>
    <xf numFmtId="0" fontId="0" fillId="0" borderId="37" xfId="0" applyBorder="1" applyAlignment="1"/>
    <xf numFmtId="0" fontId="0" fillId="0" borderId="33" xfId="0" applyBorder="1" applyAlignment="1"/>
    <xf numFmtId="0" fontId="0" fillId="0" borderId="0" xfId="0" applyBorder="1"/>
    <xf numFmtId="0" fontId="16" fillId="0" borderId="38" xfId="0" applyFont="1" applyBorder="1" applyAlignment="1">
      <alignment horizontal="center" vertical="center"/>
    </xf>
    <xf numFmtId="9" fontId="18" fillId="0" borderId="38" xfId="0" applyNumberFormat="1" applyFont="1" applyBorder="1" applyAlignment="1">
      <alignment horizontal="center" vertical="center"/>
    </xf>
    <xf numFmtId="0" fontId="17" fillId="16" borderId="32" xfId="0" applyFont="1" applyFill="1" applyBorder="1" applyAlignment="1">
      <alignment horizontal="center" vertical="center" wrapText="1"/>
    </xf>
    <xf numFmtId="9" fontId="6" fillId="8" borderId="4" xfId="0" applyNumberFormat="1" applyFont="1" applyFill="1" applyBorder="1" applyAlignment="1">
      <alignment horizontal="center" vertical="center"/>
    </xf>
    <xf numFmtId="0" fontId="3" fillId="8" borderId="4"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9" fontId="7" fillId="8" borderId="4" xfId="0" applyNumberFormat="1" applyFont="1" applyFill="1" applyBorder="1" applyAlignment="1">
      <alignment horizontal="center" vertical="center" wrapText="1"/>
    </xf>
    <xf numFmtId="0" fontId="7" fillId="8" borderId="0" xfId="0"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9" fontId="4" fillId="8" borderId="4" xfId="1" applyFont="1" applyFill="1" applyBorder="1" applyAlignment="1">
      <alignment horizontal="center" vertical="center" wrapText="1"/>
    </xf>
    <xf numFmtId="9" fontId="4" fillId="8" borderId="4" xfId="0" applyNumberFormat="1" applyFont="1" applyFill="1" applyBorder="1" applyAlignment="1">
      <alignment horizontal="center" vertical="center" wrapText="1"/>
    </xf>
    <xf numFmtId="10" fontId="6" fillId="8" borderId="4" xfId="0" applyNumberFormat="1" applyFont="1" applyFill="1" applyBorder="1" applyAlignment="1">
      <alignment horizontal="center" vertical="center"/>
    </xf>
    <xf numFmtId="0" fontId="4" fillId="0" borderId="4" xfId="0" applyFont="1" applyBorder="1" applyAlignment="1">
      <alignment horizontal="center" vertical="center" wrapText="1"/>
    </xf>
    <xf numFmtId="0" fontId="3" fillId="0" borderId="0" xfId="0" applyFont="1" applyBorder="1" applyAlignment="1">
      <alignment horizontal="left" vertical="center" wrapText="1"/>
    </xf>
    <xf numFmtId="0" fontId="5"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4" fillId="7" borderId="0" xfId="0" applyFont="1" applyFill="1" applyAlignment="1">
      <alignment horizontal="center" vertical="center" wrapText="1"/>
    </xf>
    <xf numFmtId="0" fontId="4" fillId="9" borderId="6" xfId="0" applyFont="1" applyFill="1" applyBorder="1" applyAlignment="1">
      <alignment horizontal="center" vertical="center" wrapText="1"/>
    </xf>
    <xf numFmtId="0" fontId="4" fillId="9" borderId="0" xfId="0" applyFont="1" applyFill="1" applyAlignment="1">
      <alignment horizontal="center" vertical="center" wrapText="1"/>
    </xf>
    <xf numFmtId="9" fontId="4" fillId="9" borderId="7" xfId="1" applyFont="1" applyFill="1" applyBorder="1" applyAlignment="1">
      <alignment horizontal="center" vertical="center" wrapText="1"/>
    </xf>
    <xf numFmtId="9" fontId="4" fillId="9" borderId="0" xfId="1" applyFont="1" applyFill="1" applyAlignment="1">
      <alignment horizontal="center" vertical="center" wrapText="1"/>
    </xf>
    <xf numFmtId="0" fontId="5"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5" fillId="0" borderId="0" xfId="0" applyFont="1" applyAlignment="1">
      <alignment horizontal="center" vertical="center" wrapText="1"/>
    </xf>
    <xf numFmtId="0" fontId="8" fillId="0" borderId="1" xfId="0" applyFont="1" applyBorder="1" applyAlignment="1">
      <alignment horizontal="center" vertical="center" wrapText="1"/>
    </xf>
    <xf numFmtId="0" fontId="13" fillId="13" borderId="21" xfId="0" applyFont="1" applyFill="1" applyBorder="1" applyAlignment="1">
      <alignment horizontal="center" vertical="center" wrapText="1"/>
    </xf>
    <xf numFmtId="0" fontId="14" fillId="11" borderId="21"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10" borderId="21" xfId="0" applyFont="1" applyFill="1" applyBorder="1" applyAlignment="1">
      <alignment horizontal="center" vertical="center" wrapText="1"/>
    </xf>
    <xf numFmtId="14" fontId="12" fillId="0" borderId="21" xfId="0" applyNumberFormat="1" applyFont="1" applyBorder="1" applyAlignment="1">
      <alignment horizontal="center" vertical="center" wrapText="1"/>
    </xf>
    <xf numFmtId="0" fontId="14" fillId="0" borderId="30"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9" xfId="0" applyFont="1" applyBorder="1" applyAlignment="1">
      <alignment horizontal="center" vertical="center" wrapText="1"/>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2" fillId="0" borderId="21" xfId="0" applyFont="1" applyBorder="1" applyAlignment="1">
      <alignment horizontal="center" vertical="center" wrapText="1"/>
    </xf>
  </cellXfs>
  <cellStyles count="2">
    <cellStyle name="Normal" xfId="0" builtinId="0"/>
    <cellStyle name="Porcentaje" xfId="1" builtinId="5"/>
  </cellStyles>
  <dxfs count="184">
    <dxf>
      <fill>
        <patternFill>
          <bgColor theme="9" tint="0.39994506668294322"/>
        </patternFill>
      </fill>
    </dxf>
    <dxf>
      <fill>
        <patternFill>
          <bgColor rgb="FFFF7575"/>
        </patternFill>
      </fill>
    </dxf>
    <dxf>
      <fill>
        <patternFill>
          <bgColor theme="9" tint="0.39994506668294322"/>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7" tint="0.39994506668294322"/>
        </patternFill>
      </fill>
    </dxf>
    <dxf>
      <fill>
        <patternFill>
          <bgColor theme="9" tint="0.39994506668294322"/>
        </patternFill>
      </fill>
    </dxf>
    <dxf>
      <fill>
        <patternFill>
          <bgColor rgb="FFFF7575"/>
        </patternFill>
      </fill>
    </dxf>
    <dxf>
      <fill>
        <patternFill>
          <bgColor theme="7" tint="0.39994506668294322"/>
        </patternFill>
      </fill>
    </dxf>
    <dxf>
      <fill>
        <patternFill>
          <bgColor rgb="FFFF7575"/>
        </patternFill>
      </fill>
    </dxf>
    <dxf>
      <fill>
        <patternFill>
          <bgColor theme="9" tint="0.39994506668294322"/>
        </patternFill>
      </fill>
    </dxf>
    <dxf>
      <fill>
        <patternFill>
          <bgColor theme="7" tint="0.39994506668294322"/>
        </patternFill>
      </fill>
    </dxf>
    <dxf>
      <fill>
        <patternFill>
          <bgColor rgb="FFFF7575"/>
        </patternFill>
      </fill>
    </dxf>
    <dxf>
      <fill>
        <patternFill>
          <bgColor theme="9" tint="0.39994506668294322"/>
        </patternFill>
      </fill>
    </dxf>
    <dxf>
      <fill>
        <patternFill>
          <bgColor theme="7" tint="0.39994506668294322"/>
        </patternFill>
      </fill>
    </dxf>
    <dxf>
      <fill>
        <patternFill>
          <bgColor rgb="FFFF7575"/>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7" tint="0.39994506668294322"/>
        </patternFill>
      </fill>
    </dxf>
    <dxf>
      <fill>
        <patternFill>
          <bgColor rgb="FFFF7578"/>
        </patternFill>
      </fill>
    </dxf>
    <dxf>
      <fill>
        <patternFill>
          <bgColor theme="9" tint="0.39994506668294322"/>
        </patternFill>
      </fill>
    </dxf>
    <dxf>
      <fill>
        <patternFill>
          <bgColor theme="7" tint="0.39994506668294322"/>
        </patternFill>
      </fill>
    </dxf>
    <dxf>
      <fill>
        <patternFill>
          <bgColor rgb="FFFF7578"/>
        </patternFill>
      </fill>
    </dxf>
    <dxf>
      <fill>
        <patternFill>
          <bgColor theme="9" tint="0.39994506668294322"/>
        </patternFill>
      </fill>
    </dxf>
    <dxf>
      <fill>
        <patternFill>
          <bgColor theme="7" tint="0.39994506668294322"/>
        </patternFill>
      </fill>
    </dxf>
    <dxf>
      <fill>
        <patternFill>
          <bgColor rgb="FFFF7575"/>
        </patternFill>
      </fill>
    </dxf>
    <dxf>
      <fill>
        <patternFill>
          <bgColor theme="9" tint="0.39994506668294322"/>
        </patternFill>
      </fill>
    </dxf>
    <dxf>
      <fill>
        <patternFill>
          <bgColor theme="7" tint="0.39994506668294322"/>
        </patternFill>
      </fill>
    </dxf>
    <dxf>
      <fill>
        <patternFill>
          <bgColor rgb="FFFF7575"/>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8"/>
        </patternFill>
      </fill>
    </dxf>
    <dxf>
      <fill>
        <patternFill>
          <bgColor theme="7" tint="0.39994506668294322"/>
        </patternFill>
      </fill>
    </dxf>
    <dxf>
      <fill>
        <patternFill>
          <bgColor theme="9" tint="0.39994506668294322"/>
        </patternFill>
      </fill>
    </dxf>
    <dxf>
      <fill>
        <patternFill>
          <bgColor rgb="FFFF7578"/>
        </patternFill>
      </fill>
    </dxf>
    <dxf>
      <fill>
        <patternFill>
          <bgColor theme="7" tint="0.39994506668294322"/>
        </patternFill>
      </fill>
    </dxf>
    <dxf>
      <fill>
        <patternFill>
          <bgColor theme="7" tint="0.39994506668294322"/>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39994506668294322"/>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rgb="FFFF7575"/>
        </patternFill>
      </fill>
    </dxf>
    <dxf>
      <fill>
        <patternFill>
          <bgColor rgb="FFFF7575"/>
        </patternFill>
      </fill>
    </dxf>
    <dxf>
      <fill>
        <patternFill>
          <bgColor theme="9" tint="0.39994506668294322"/>
        </patternFill>
      </fill>
    </dxf>
    <dxf>
      <fill>
        <patternFill>
          <bgColor theme="9" tint="0.39994506668294322"/>
        </patternFill>
      </fill>
    </dxf>
    <dxf>
      <fill>
        <patternFill>
          <bgColor rgb="FFFF7575"/>
        </patternFill>
      </fill>
    </dxf>
    <dxf>
      <fill>
        <patternFill>
          <bgColor rgb="FFFF7575"/>
        </patternFill>
      </fill>
    </dxf>
    <dxf>
      <fill>
        <patternFill>
          <bgColor theme="9" tint="0.39994506668294322"/>
        </patternFill>
      </fill>
    </dxf>
    <dxf>
      <fill>
        <patternFill>
          <bgColor rgb="FFFF7575"/>
        </patternFill>
      </fill>
    </dxf>
    <dxf>
      <fill>
        <patternFill>
          <bgColor rgb="FFFF7575"/>
        </patternFill>
      </fill>
    </dxf>
    <dxf>
      <fill>
        <patternFill>
          <bgColor theme="7" tint="0.39994506668294322"/>
        </patternFill>
      </fill>
    </dxf>
    <dxf>
      <fill>
        <patternFill>
          <bgColor theme="9" tint="0.39994506668294322"/>
        </patternFill>
      </fill>
    </dxf>
    <dxf>
      <fill>
        <patternFill>
          <bgColor rgb="FFFF7575"/>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theme="9" tint="0.39994506668294322"/>
        </patternFill>
      </fill>
    </dxf>
    <dxf>
      <fill>
        <patternFill>
          <bgColor rgb="FFFF7575"/>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theme="9" tint="0.39994506668294322"/>
        </patternFill>
      </fill>
    </dxf>
    <dxf>
      <fill>
        <patternFill>
          <bgColor rgb="FFFF7575"/>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theme="9" tint="0.39994506668294322"/>
        </patternFill>
      </fill>
    </dxf>
    <dxf>
      <fill>
        <patternFill>
          <bgColor rgb="FFFF7575"/>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7" tint="0.39994506668294322"/>
        </patternFill>
      </fill>
    </dxf>
    <dxf>
      <fill>
        <patternFill>
          <bgColor rgb="FFFF7578"/>
        </patternFill>
      </fill>
    </dxf>
    <dxf>
      <fill>
        <patternFill>
          <bgColor theme="9" tint="0.39994506668294322"/>
        </patternFill>
      </fill>
    </dxf>
    <dxf>
      <fill>
        <patternFill>
          <bgColor rgb="FFFF7575"/>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theme="7" tint="0.39994506668294322"/>
        </patternFill>
      </fill>
    </dxf>
    <dxf>
      <fill>
        <patternFill>
          <bgColor rgb="FFFF7575"/>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rgb="FFFF7575"/>
        </patternFill>
      </fill>
    </dxf>
    <dxf>
      <fill>
        <patternFill>
          <bgColor rgb="FFFF7575"/>
        </patternFill>
      </fill>
    </dxf>
    <dxf>
      <fill>
        <patternFill>
          <bgColor theme="7"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rgb="FFFF7575"/>
        </patternFill>
      </fill>
    </dxf>
    <dxf>
      <fill>
        <patternFill>
          <bgColor theme="9" tint="0.39994506668294322"/>
        </patternFill>
      </fill>
    </dxf>
    <dxf>
      <fill>
        <patternFill>
          <bgColor theme="9" tint="0.39994506668294322"/>
        </patternFill>
      </fill>
    </dxf>
    <dxf>
      <fill>
        <patternFill>
          <bgColor rgb="FFFF7575"/>
        </patternFill>
      </fill>
    </dxf>
    <dxf>
      <fill>
        <patternFill>
          <bgColor rgb="FFFF7575"/>
        </patternFill>
      </fill>
    </dxf>
    <dxf>
      <font>
        <b val="0"/>
        <i val="0"/>
      </font>
      <fill>
        <patternFill>
          <bgColor theme="7" tint="0.39994506668294322"/>
        </patternFill>
      </fill>
    </dxf>
    <dxf>
      <fill>
        <patternFill>
          <bgColor theme="9" tint="0.39994506668294322"/>
        </patternFill>
      </fill>
    </dxf>
    <dxf>
      <fill>
        <patternFill>
          <bgColor rgb="FFFF7575"/>
        </patternFill>
      </fill>
    </dxf>
    <dxf>
      <fill>
        <patternFill>
          <bgColor rgb="FFFF7575"/>
        </patternFill>
      </fill>
    </dxf>
    <dxf>
      <fill>
        <patternFill>
          <bgColor rgb="FFFF7575"/>
        </patternFill>
      </fill>
    </dxf>
    <dxf>
      <fill>
        <patternFill>
          <bgColor rgb="FFFF7575"/>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7" tint="0.39994506668294322"/>
        </patternFill>
      </fill>
    </dxf>
    <dxf>
      <fill>
        <patternFill>
          <bgColor theme="9" tint="0.39994506668294322"/>
        </patternFill>
      </fill>
    </dxf>
    <dxf>
      <fill>
        <patternFill>
          <bgColor rgb="FFFF7575"/>
        </patternFill>
      </fill>
    </dxf>
    <dxf>
      <fill>
        <patternFill>
          <bgColor rgb="FFFF7575"/>
        </patternFill>
      </fill>
    </dxf>
    <dxf>
      <fill>
        <patternFill>
          <bgColor theme="9" tint="0.39994506668294322"/>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7" tint="0.39994506668294322"/>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theme="9" tint="0.39994506668294322"/>
        </patternFill>
      </fill>
    </dxf>
    <dxf>
      <fill>
        <patternFill>
          <bgColor rgb="FFFF7575"/>
        </patternFill>
      </fill>
    </dxf>
    <dxf>
      <fill>
        <patternFill>
          <bgColor rgb="FFFF7575"/>
        </patternFill>
      </fill>
    </dxf>
    <dxf>
      <fill>
        <patternFill>
          <bgColor theme="9" tint="0.39994506668294322"/>
        </patternFill>
      </fill>
    </dxf>
    <dxf>
      <fill>
        <patternFill>
          <bgColor theme="7" tint="0.39994506668294322"/>
        </patternFill>
      </fill>
    </dxf>
    <dxf>
      <fill>
        <patternFill>
          <bgColor theme="9" tint="0.39994506668294322"/>
        </patternFill>
      </fill>
    </dxf>
    <dxf>
      <fill>
        <patternFill>
          <bgColor rgb="FFFF7575"/>
        </patternFill>
      </fill>
    </dxf>
  </dxfs>
  <tableStyles count="0" defaultTableStyle="TableStyleMedium2" defaultPivotStyle="PivotStyleLight16"/>
  <colors>
    <mruColors>
      <color rgb="FFFF7578"/>
      <color rgb="FFFF7575"/>
      <color rgb="FFFF0000"/>
      <color rgb="FFFF8181"/>
      <color rgb="FFFF8B8B"/>
      <color rgb="FF0000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plotArea>
      <c:layout/>
      <c:barChart>
        <c:barDir val="bar"/>
        <c:grouping val="clustered"/>
        <c:varyColors val="0"/>
        <c:ser>
          <c:idx val="0"/>
          <c:order val="0"/>
          <c:tx>
            <c:strRef>
              <c:f>'Desempeño por dependencia'!$C$2</c:f>
              <c:strCache>
                <c:ptCount val="1"/>
                <c:pt idx="0">
                  <c:v>Eficacia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'Desempeño por dependencia'!$A$3:$A$9</c:f>
              <c:strCache>
                <c:ptCount val="7"/>
                <c:pt idx="0">
                  <c:v>Despacho</c:v>
                </c:pt>
                <c:pt idx="1">
                  <c:v>Oficina Asesora Juridica</c:v>
                </c:pt>
                <c:pt idx="2">
                  <c:v>Oficina de Control Interno</c:v>
                </c:pt>
                <c:pt idx="3">
                  <c:v>Oficina de Planeación y Sistemas</c:v>
                </c:pt>
                <c:pt idx="4">
                  <c:v>Secretaria General</c:v>
                </c:pt>
                <c:pt idx="5">
                  <c:v>Delegatura para la supervisión de la actividad financiera en el coperativismo</c:v>
                </c:pt>
                <c:pt idx="6">
                  <c:v>Delegatura para la supervisión del ahorro y la forma asociativa soldaria.</c:v>
                </c:pt>
              </c:strCache>
            </c:strRef>
          </c:cat>
          <c:val>
            <c:numRef>
              <c:f>'Desempeño por dependencia'!$C$3:$C$9</c:f>
              <c:numCache>
                <c:formatCode>0%</c:formatCode>
                <c:ptCount val="7"/>
                <c:pt idx="0">
                  <c:v>0.98849122807017542</c:v>
                </c:pt>
                <c:pt idx="1">
                  <c:v>0.25</c:v>
                </c:pt>
                <c:pt idx="2">
                  <c:v>1</c:v>
                </c:pt>
                <c:pt idx="3">
                  <c:v>0.95400332195378157</c:v>
                </c:pt>
                <c:pt idx="4">
                  <c:v>0.94882248957442639</c:v>
                </c:pt>
                <c:pt idx="5">
                  <c:v>0.86886062500000005</c:v>
                </c:pt>
                <c:pt idx="6">
                  <c:v>0.82454071783625726</c:v>
                </c:pt>
              </c:numCache>
            </c:numRef>
          </c:val>
        </c:ser>
        <c:dLbls>
          <c:showLegendKey val="0"/>
          <c:showVal val="1"/>
          <c:showCatName val="0"/>
          <c:showSerName val="0"/>
          <c:showPercent val="0"/>
          <c:showBubbleSize val="0"/>
        </c:dLbls>
        <c:gapWidth val="150"/>
        <c:overlap val="-25"/>
        <c:axId val="184460800"/>
        <c:axId val="211571776"/>
      </c:barChart>
      <c:catAx>
        <c:axId val="184460800"/>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211571776"/>
        <c:crosses val="autoZero"/>
        <c:auto val="1"/>
        <c:lblAlgn val="ctr"/>
        <c:lblOffset val="100"/>
        <c:noMultiLvlLbl val="0"/>
      </c:catAx>
      <c:valAx>
        <c:axId val="211571776"/>
        <c:scaling>
          <c:orientation val="minMax"/>
        </c:scaling>
        <c:delete val="1"/>
        <c:axPos val="b"/>
        <c:numFmt formatCode="0%" sourceLinked="1"/>
        <c:majorTickMark val="none"/>
        <c:minorTickMark val="none"/>
        <c:tickLblPos val="nextTo"/>
        <c:crossAx val="1844608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971550</xdr:colOff>
      <xdr:row>0</xdr:row>
      <xdr:rowOff>0</xdr:rowOff>
    </xdr:from>
    <xdr:to>
      <xdr:col>3</xdr:col>
      <xdr:colOff>1581150</xdr:colOff>
      <xdr:row>1</xdr:row>
      <xdr:rowOff>66132</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0" y="0"/>
          <a:ext cx="3409950" cy="15329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14</xdr:row>
      <xdr:rowOff>4762</xdr:rowOff>
    </xdr:from>
    <xdr:to>
      <xdr:col>3</xdr:col>
      <xdr:colOff>57150</xdr:colOff>
      <xdr:row>28</xdr:row>
      <xdr:rowOff>80962</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C127"/>
  <sheetViews>
    <sheetView tabSelected="1" topLeftCell="A9" zoomScale="30" zoomScaleNormal="30" zoomScaleSheetLayoutView="30" workbookViewId="0">
      <pane xSplit="5" ySplit="2" topLeftCell="F11" activePane="bottomRight" state="frozen"/>
      <selection activeCell="A9" sqref="A9"/>
      <selection pane="topRight" activeCell="F9" sqref="F9"/>
      <selection pane="bottomLeft" activeCell="A11" sqref="A11"/>
      <selection pane="bottomRight" sqref="A1:E1"/>
    </sheetView>
  </sheetViews>
  <sheetFormatPr baseColWidth="10" defaultColWidth="0" defaultRowHeight="20.25" zeroHeight="1" x14ac:dyDescent="0.25"/>
  <cols>
    <col min="1" max="1" width="7.28515625" style="2" customWidth="1"/>
    <col min="2" max="2" width="19.42578125" style="2" customWidth="1"/>
    <col min="3" max="3" width="41.85546875" style="13" customWidth="1"/>
    <col min="4" max="4" width="28.28515625" style="19" customWidth="1"/>
    <col min="5" max="5" width="39.140625" style="2" customWidth="1"/>
    <col min="6" max="6" width="37" style="19" customWidth="1"/>
    <col min="7" max="7" width="39.140625" style="2" customWidth="1"/>
    <col min="8" max="8" width="19.42578125" style="19" customWidth="1"/>
    <col min="9" max="9" width="21.5703125" style="19" customWidth="1"/>
    <col min="10" max="10" width="22.42578125" style="2" customWidth="1"/>
    <col min="11" max="11" width="18.28515625" style="2" customWidth="1"/>
    <col min="12" max="12" width="20.28515625" style="2" customWidth="1"/>
    <col min="13" max="13" width="2.85546875" style="12" customWidth="1"/>
    <col min="14" max="14" width="15.7109375" style="2" customWidth="1"/>
    <col min="15" max="15" width="1.42578125" style="11" customWidth="1"/>
    <col min="16" max="16" width="22" style="2" customWidth="1"/>
    <col min="17" max="22" width="19.42578125" style="2" customWidth="1"/>
    <col min="23" max="23" width="19.140625" style="2" customWidth="1"/>
    <col min="24" max="27" width="19.42578125" style="2" customWidth="1"/>
    <col min="28" max="28" width="3.7109375" style="2" customWidth="1"/>
    <col min="29" max="29" width="19.42578125" style="17" customWidth="1"/>
    <col min="30" max="30" width="19.42578125" style="2" customWidth="1"/>
    <col min="31" max="16384" width="19.42578125" style="2" hidden="1"/>
  </cols>
  <sheetData>
    <row r="1" spans="1:29" ht="114.75" customHeight="1" x14ac:dyDescent="0.25">
      <c r="A1" s="114"/>
      <c r="B1" s="114"/>
      <c r="C1" s="114"/>
      <c r="D1" s="114"/>
      <c r="E1" s="114"/>
      <c r="F1" s="116" t="s">
        <v>295</v>
      </c>
      <c r="G1" s="116"/>
      <c r="H1" s="116"/>
      <c r="I1" s="116"/>
      <c r="J1" s="116"/>
      <c r="K1" s="116"/>
      <c r="L1" s="116"/>
      <c r="M1" s="116"/>
      <c r="N1" s="116"/>
      <c r="O1" s="116"/>
      <c r="P1" s="116"/>
      <c r="Q1" s="116"/>
      <c r="R1" s="116"/>
      <c r="S1" s="116"/>
      <c r="T1" s="116"/>
      <c r="U1" s="116"/>
      <c r="V1" s="116"/>
      <c r="W1" s="116"/>
      <c r="X1" s="114"/>
      <c r="Y1" s="114"/>
      <c r="Z1" s="114"/>
      <c r="AA1" s="114"/>
      <c r="AB1" s="114"/>
      <c r="AC1" s="114"/>
    </row>
    <row r="2" spans="1:29" x14ac:dyDescent="0.25">
      <c r="A2" s="117"/>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row>
    <row r="3" spans="1:29" x14ac:dyDescent="0.25">
      <c r="A3" s="118"/>
      <c r="B3" s="118"/>
      <c r="C3" s="118"/>
      <c r="D3" s="118"/>
      <c r="E3" s="118"/>
      <c r="F3" s="118"/>
      <c r="G3" s="118"/>
      <c r="H3" s="118"/>
      <c r="I3" s="118"/>
      <c r="J3" s="118"/>
      <c r="K3" s="118"/>
      <c r="L3" s="118"/>
      <c r="M3" s="118"/>
      <c r="N3" s="118"/>
      <c r="O3" s="118"/>
      <c r="P3" s="118"/>
      <c r="Q3" s="118"/>
      <c r="R3" s="118"/>
      <c r="S3" s="118"/>
      <c r="T3" s="118"/>
      <c r="U3" s="118"/>
      <c r="V3" s="117"/>
      <c r="W3" s="117"/>
      <c r="X3" s="117"/>
      <c r="Y3" s="117"/>
      <c r="Z3" s="117"/>
      <c r="AA3" s="117"/>
      <c r="AB3" s="117"/>
      <c r="AC3" s="117"/>
    </row>
    <row r="4" spans="1:29" ht="23.25" customHeight="1" x14ac:dyDescent="0.25">
      <c r="A4" s="118"/>
      <c r="B4" s="118"/>
      <c r="C4" s="118"/>
      <c r="D4" s="118"/>
      <c r="E4" s="118"/>
      <c r="F4" s="118"/>
      <c r="G4" s="118"/>
      <c r="H4" s="118"/>
      <c r="I4" s="118"/>
      <c r="J4" s="118"/>
      <c r="K4" s="118"/>
      <c r="L4" s="118"/>
      <c r="M4" s="118"/>
      <c r="N4" s="118"/>
      <c r="O4" s="118"/>
      <c r="P4" s="118"/>
      <c r="Q4" s="118"/>
      <c r="R4" s="118"/>
      <c r="S4" s="118"/>
      <c r="T4" s="118"/>
      <c r="U4" s="118"/>
      <c r="V4" s="8"/>
      <c r="W4" s="115" t="s">
        <v>127</v>
      </c>
      <c r="X4" s="115"/>
      <c r="Y4" s="115"/>
      <c r="Z4" s="115"/>
      <c r="AA4" s="115"/>
      <c r="AB4" s="115"/>
      <c r="AC4" s="115"/>
    </row>
    <row r="5" spans="1:29" ht="23.25" customHeight="1" x14ac:dyDescent="0.25">
      <c r="A5" s="118"/>
      <c r="B5" s="118"/>
      <c r="C5" s="118"/>
      <c r="D5" s="118"/>
      <c r="E5" s="118"/>
      <c r="F5" s="118"/>
      <c r="G5" s="118"/>
      <c r="H5" s="118"/>
      <c r="I5" s="118"/>
      <c r="J5" s="118"/>
      <c r="K5" s="118"/>
      <c r="L5" s="118"/>
      <c r="M5" s="118"/>
      <c r="N5" s="118"/>
      <c r="O5" s="118"/>
      <c r="P5" s="118"/>
      <c r="Q5" s="118"/>
      <c r="R5" s="118"/>
      <c r="S5" s="118"/>
      <c r="T5" s="118"/>
      <c r="U5" s="118"/>
      <c r="V5" s="7"/>
      <c r="W5" s="115" t="s">
        <v>126</v>
      </c>
      <c r="X5" s="115"/>
      <c r="Y5" s="115"/>
      <c r="Z5" s="115"/>
      <c r="AA5" s="115"/>
      <c r="AB5" s="115"/>
      <c r="AC5" s="115"/>
    </row>
    <row r="6" spans="1:29" ht="23.25" customHeight="1" x14ac:dyDescent="0.25">
      <c r="A6" s="118"/>
      <c r="B6" s="118"/>
      <c r="C6" s="118"/>
      <c r="D6" s="118"/>
      <c r="E6" s="118"/>
      <c r="F6" s="118"/>
      <c r="G6" s="118"/>
      <c r="H6" s="118"/>
      <c r="I6" s="118"/>
      <c r="J6" s="118"/>
      <c r="K6" s="118"/>
      <c r="L6" s="118"/>
      <c r="M6" s="118"/>
      <c r="N6" s="118"/>
      <c r="O6" s="118"/>
      <c r="P6" s="118"/>
      <c r="Q6" s="118"/>
      <c r="R6" s="118"/>
      <c r="S6" s="118"/>
      <c r="T6" s="118"/>
      <c r="U6" s="118"/>
      <c r="V6" s="9"/>
      <c r="W6" s="115" t="s">
        <v>125</v>
      </c>
      <c r="X6" s="115"/>
      <c r="Y6" s="115"/>
      <c r="Z6" s="115"/>
      <c r="AA6" s="115"/>
      <c r="AB6" s="115"/>
      <c r="AC6" s="115"/>
    </row>
    <row r="7" spans="1:29" x14ac:dyDescent="0.25">
      <c r="A7" s="118"/>
      <c r="B7" s="118"/>
      <c r="C7" s="118"/>
      <c r="D7" s="118"/>
      <c r="E7" s="118"/>
      <c r="F7" s="118"/>
      <c r="G7" s="118"/>
      <c r="H7" s="118"/>
      <c r="I7" s="118"/>
      <c r="J7" s="118"/>
      <c r="K7" s="118"/>
      <c r="L7" s="118"/>
      <c r="M7" s="118"/>
      <c r="N7" s="118"/>
      <c r="O7" s="118"/>
      <c r="P7" s="118"/>
      <c r="Q7" s="118"/>
      <c r="R7" s="118"/>
      <c r="S7" s="118"/>
      <c r="T7" s="118"/>
      <c r="U7" s="118"/>
      <c r="V7" s="119"/>
      <c r="W7" s="119"/>
      <c r="X7" s="119"/>
      <c r="Y7" s="119"/>
      <c r="Z7" s="119"/>
      <c r="AA7" s="119"/>
      <c r="AB7" s="119"/>
      <c r="AC7" s="119"/>
    </row>
    <row r="8" spans="1:29" x14ac:dyDescent="0.25">
      <c r="A8" s="118"/>
      <c r="B8" s="118"/>
      <c r="C8" s="118"/>
      <c r="D8" s="118"/>
      <c r="E8" s="118"/>
      <c r="F8" s="118"/>
      <c r="G8" s="118"/>
      <c r="H8" s="118"/>
      <c r="I8" s="118"/>
      <c r="J8" s="118"/>
      <c r="K8" s="118"/>
      <c r="L8" s="118"/>
      <c r="M8" s="118"/>
      <c r="N8" s="118"/>
      <c r="O8" s="118"/>
      <c r="P8" s="118"/>
      <c r="Q8" s="118"/>
      <c r="R8" s="118"/>
      <c r="S8" s="118"/>
      <c r="T8" s="118"/>
      <c r="U8" s="118"/>
      <c r="V8" s="119"/>
      <c r="W8" s="119"/>
      <c r="X8" s="119"/>
      <c r="Y8" s="119"/>
      <c r="Z8" s="119"/>
      <c r="AA8" s="119"/>
      <c r="AB8" s="119"/>
      <c r="AC8" s="119"/>
    </row>
    <row r="9" spans="1:29" s="5" customFormat="1" ht="45.75" customHeight="1" x14ac:dyDescent="0.25">
      <c r="A9" s="125" t="s">
        <v>120</v>
      </c>
      <c r="B9" s="125"/>
      <c r="C9" s="125"/>
      <c r="D9" s="125"/>
      <c r="E9" s="125"/>
      <c r="F9" s="125"/>
      <c r="G9" s="125"/>
      <c r="H9" s="125"/>
      <c r="I9" s="125"/>
      <c r="J9" s="125"/>
      <c r="K9" s="125"/>
      <c r="L9" s="125"/>
      <c r="M9" s="126"/>
      <c r="N9" s="127"/>
      <c r="O9" s="128"/>
      <c r="P9" s="125" t="s">
        <v>124</v>
      </c>
      <c r="Q9" s="125"/>
      <c r="R9" s="125"/>
      <c r="S9" s="125"/>
      <c r="T9" s="125"/>
      <c r="U9" s="125"/>
      <c r="V9" s="130">
        <v>2020</v>
      </c>
      <c r="W9" s="130"/>
      <c r="X9" s="130"/>
      <c r="Y9" s="130"/>
      <c r="Z9" s="130"/>
      <c r="AA9" s="130"/>
      <c r="AB9" s="124"/>
      <c r="AC9" s="124"/>
    </row>
    <row r="10" spans="1:29" s="5" customFormat="1" ht="20.25" customHeight="1" x14ac:dyDescent="0.25">
      <c r="A10" s="129"/>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row>
    <row r="11" spans="1:29" s="6" customFormat="1" ht="47.25" customHeight="1" x14ac:dyDescent="0.25">
      <c r="A11" s="21" t="s">
        <v>119</v>
      </c>
      <c r="B11" s="21" t="s">
        <v>100</v>
      </c>
      <c r="C11" s="21" t="s">
        <v>164</v>
      </c>
      <c r="D11" s="21" t="s">
        <v>195</v>
      </c>
      <c r="E11" s="21" t="s">
        <v>65</v>
      </c>
      <c r="F11" s="21" t="s">
        <v>194</v>
      </c>
      <c r="G11" s="21" t="s">
        <v>129</v>
      </c>
      <c r="H11" s="21" t="s">
        <v>63</v>
      </c>
      <c r="I11" s="21" t="s">
        <v>64</v>
      </c>
      <c r="J11" s="21" t="s">
        <v>60</v>
      </c>
      <c r="K11" s="21" t="s">
        <v>61</v>
      </c>
      <c r="L11" s="21" t="s">
        <v>62</v>
      </c>
      <c r="M11" s="41"/>
      <c r="N11" s="21" t="s">
        <v>121</v>
      </c>
      <c r="O11" s="1"/>
      <c r="P11" s="21" t="s">
        <v>99</v>
      </c>
      <c r="Q11" s="21" t="s">
        <v>66</v>
      </c>
      <c r="R11" s="21" t="s">
        <v>67</v>
      </c>
      <c r="S11" s="21" t="s">
        <v>68</v>
      </c>
      <c r="T11" s="21" t="s">
        <v>69</v>
      </c>
      <c r="U11" s="21" t="s">
        <v>70</v>
      </c>
      <c r="V11" s="21" t="s">
        <v>71</v>
      </c>
      <c r="W11" s="21" t="s">
        <v>72</v>
      </c>
      <c r="X11" s="21" t="s">
        <v>73</v>
      </c>
      <c r="Y11" s="21" t="s">
        <v>74</v>
      </c>
      <c r="Z11" s="21" t="s">
        <v>75</v>
      </c>
      <c r="AA11" s="21" t="s">
        <v>76</v>
      </c>
      <c r="AC11" s="15" t="s">
        <v>123</v>
      </c>
    </row>
    <row r="12" spans="1:29" s="3" customFormat="1" ht="99.95" customHeight="1" x14ac:dyDescent="0.25">
      <c r="A12" s="35">
        <v>1</v>
      </c>
      <c r="B12" s="36" t="s">
        <v>108</v>
      </c>
      <c r="C12" s="36" t="s">
        <v>165</v>
      </c>
      <c r="D12" s="36" t="s">
        <v>197</v>
      </c>
      <c r="E12" s="37" t="s">
        <v>0</v>
      </c>
      <c r="F12" s="36" t="s">
        <v>196</v>
      </c>
      <c r="G12" s="36" t="s">
        <v>309</v>
      </c>
      <c r="H12" s="38">
        <v>0.9</v>
      </c>
      <c r="I12" s="36" t="s">
        <v>2</v>
      </c>
      <c r="J12" s="36" t="s">
        <v>290</v>
      </c>
      <c r="K12" s="36">
        <v>90</v>
      </c>
      <c r="L12" s="36">
        <v>100</v>
      </c>
      <c r="M12" s="10"/>
      <c r="N12" s="35"/>
      <c r="O12" s="4"/>
      <c r="P12" s="22"/>
      <c r="Q12" s="22"/>
      <c r="R12" s="22"/>
      <c r="S12" s="22"/>
      <c r="T12" s="22"/>
      <c r="U12" s="22"/>
      <c r="V12" s="22"/>
      <c r="W12" s="22"/>
      <c r="X12" s="22"/>
      <c r="Y12" s="22"/>
      <c r="Z12" s="22"/>
      <c r="AA12" s="29">
        <v>0.94440000000000002</v>
      </c>
      <c r="AC12" s="16">
        <f>+AA12/H12</f>
        <v>1.0493333333333332</v>
      </c>
    </row>
    <row r="13" spans="1:29" s="3" customFormat="1" ht="99.95" customHeight="1" x14ac:dyDescent="0.25">
      <c r="A13" s="35">
        <v>2</v>
      </c>
      <c r="B13" s="36" t="s">
        <v>108</v>
      </c>
      <c r="C13" s="36" t="s">
        <v>165</v>
      </c>
      <c r="D13" s="36" t="s">
        <v>198</v>
      </c>
      <c r="E13" s="37" t="s">
        <v>3</v>
      </c>
      <c r="F13" s="36" t="s">
        <v>205</v>
      </c>
      <c r="G13" s="36" t="s">
        <v>309</v>
      </c>
      <c r="H13" s="38">
        <v>0.03</v>
      </c>
      <c r="I13" s="36" t="s">
        <v>2</v>
      </c>
      <c r="J13" s="36" t="s">
        <v>291</v>
      </c>
      <c r="K13" s="36">
        <v>3</v>
      </c>
      <c r="L13" s="36">
        <v>100</v>
      </c>
      <c r="M13" s="10"/>
      <c r="N13" s="35"/>
      <c r="O13" s="4"/>
      <c r="P13" s="23"/>
      <c r="Q13" s="23"/>
      <c r="R13" s="23">
        <v>0.45</v>
      </c>
      <c r="S13" s="23"/>
      <c r="T13" s="23"/>
      <c r="U13" s="23"/>
      <c r="V13" s="23"/>
      <c r="W13" s="23"/>
      <c r="X13" s="23"/>
      <c r="Y13" s="23"/>
      <c r="Z13" s="23"/>
      <c r="AA13" s="23"/>
      <c r="AC13" s="16">
        <v>1</v>
      </c>
    </row>
    <row r="14" spans="1:29" s="3" customFormat="1" ht="99.95" customHeight="1" x14ac:dyDescent="0.25">
      <c r="A14" s="35">
        <v>3</v>
      </c>
      <c r="B14" s="36" t="s">
        <v>109</v>
      </c>
      <c r="C14" s="36" t="s">
        <v>165</v>
      </c>
      <c r="D14" s="36" t="s">
        <v>197</v>
      </c>
      <c r="E14" s="37" t="s">
        <v>79</v>
      </c>
      <c r="F14" s="36" t="s">
        <v>206</v>
      </c>
      <c r="G14" s="36" t="s">
        <v>134</v>
      </c>
      <c r="H14" s="38">
        <v>0.9</v>
      </c>
      <c r="I14" s="36" t="s">
        <v>2</v>
      </c>
      <c r="J14" s="36" t="s">
        <v>14</v>
      </c>
      <c r="K14" s="36">
        <v>90</v>
      </c>
      <c r="L14" s="36">
        <v>100</v>
      </c>
      <c r="M14" s="10"/>
      <c r="N14" s="35"/>
      <c r="O14" s="4"/>
      <c r="P14" s="22"/>
      <c r="Q14" s="22"/>
      <c r="R14" s="22"/>
      <c r="S14" s="22"/>
      <c r="T14" s="22"/>
      <c r="U14" s="22">
        <v>0</v>
      </c>
      <c r="V14" s="22"/>
      <c r="W14" s="22"/>
      <c r="X14" s="22"/>
      <c r="Y14" s="22"/>
      <c r="Z14" s="22"/>
      <c r="AA14" s="25">
        <v>1</v>
      </c>
      <c r="AC14" s="16">
        <f>+AA14</f>
        <v>1</v>
      </c>
    </row>
    <row r="15" spans="1:29" s="3" customFormat="1" ht="99.95" customHeight="1" x14ac:dyDescent="0.25">
      <c r="A15" s="35">
        <v>4</v>
      </c>
      <c r="B15" s="36" t="s">
        <v>110</v>
      </c>
      <c r="C15" s="36" t="s">
        <v>165</v>
      </c>
      <c r="D15" s="36" t="s">
        <v>197</v>
      </c>
      <c r="E15" s="37" t="s">
        <v>4</v>
      </c>
      <c r="F15" s="36" t="s">
        <v>207</v>
      </c>
      <c r="G15" s="36" t="s">
        <v>135</v>
      </c>
      <c r="H15" s="38">
        <v>0.8</v>
      </c>
      <c r="I15" s="36" t="s">
        <v>2</v>
      </c>
      <c r="J15" s="36" t="s">
        <v>5</v>
      </c>
      <c r="K15" s="36">
        <v>80</v>
      </c>
      <c r="L15" s="36">
        <v>100</v>
      </c>
      <c r="M15" s="10"/>
      <c r="N15" s="35"/>
      <c r="O15" s="4"/>
      <c r="P15" s="22"/>
      <c r="Q15" s="22"/>
      <c r="R15" s="23">
        <v>1</v>
      </c>
      <c r="S15" s="22"/>
      <c r="T15" s="22"/>
      <c r="U15" s="25">
        <v>1</v>
      </c>
      <c r="V15" s="22"/>
      <c r="W15" s="22"/>
      <c r="X15" s="25">
        <v>1</v>
      </c>
      <c r="Y15" s="22"/>
      <c r="Z15" s="22"/>
      <c r="AA15" s="25">
        <v>1</v>
      </c>
      <c r="AC15" s="16">
        <f>+AVERAGE(R15,U15,X15,AA15)/H15</f>
        <v>1.25</v>
      </c>
    </row>
    <row r="16" spans="1:29" s="3" customFormat="1" ht="99.95" customHeight="1" x14ac:dyDescent="0.25">
      <c r="A16" s="35">
        <v>5</v>
      </c>
      <c r="B16" s="36" t="s">
        <v>111</v>
      </c>
      <c r="C16" s="36" t="s">
        <v>165</v>
      </c>
      <c r="D16" s="36" t="s">
        <v>198</v>
      </c>
      <c r="E16" s="37" t="s">
        <v>6</v>
      </c>
      <c r="F16" s="36" t="s">
        <v>208</v>
      </c>
      <c r="G16" s="36" t="s">
        <v>163</v>
      </c>
      <c r="H16" s="37" t="s">
        <v>210</v>
      </c>
      <c r="I16" s="36" t="s">
        <v>2</v>
      </c>
      <c r="J16" s="36" t="s">
        <v>289</v>
      </c>
      <c r="K16" s="36">
        <v>1</v>
      </c>
      <c r="L16" s="36">
        <v>10</v>
      </c>
      <c r="M16" s="10"/>
      <c r="N16" s="35"/>
      <c r="O16" s="4"/>
      <c r="P16" s="22"/>
      <c r="Q16" s="22"/>
      <c r="R16" s="22">
        <v>1.39</v>
      </c>
      <c r="S16" s="22"/>
      <c r="T16" s="22"/>
      <c r="U16" s="22"/>
      <c r="V16" s="22"/>
      <c r="W16" s="22"/>
      <c r="X16" s="22"/>
      <c r="Y16" s="22"/>
      <c r="Z16" s="22"/>
      <c r="AA16" s="22"/>
      <c r="AC16" s="16">
        <v>1</v>
      </c>
    </row>
    <row r="17" spans="1:29" s="3" customFormat="1" ht="99.95" customHeight="1" x14ac:dyDescent="0.25">
      <c r="A17" s="35">
        <v>6</v>
      </c>
      <c r="B17" s="36" t="s">
        <v>108</v>
      </c>
      <c r="C17" s="36" t="s">
        <v>165</v>
      </c>
      <c r="D17" s="36" t="s">
        <v>199</v>
      </c>
      <c r="E17" s="37" t="s">
        <v>7</v>
      </c>
      <c r="F17" s="36" t="s">
        <v>209</v>
      </c>
      <c r="G17" s="36" t="s">
        <v>309</v>
      </c>
      <c r="H17" s="37" t="s">
        <v>211</v>
      </c>
      <c r="I17" s="36" t="s">
        <v>8</v>
      </c>
      <c r="J17" s="36" t="s">
        <v>5</v>
      </c>
      <c r="K17" s="36">
        <v>30</v>
      </c>
      <c r="L17" s="36">
        <v>30</v>
      </c>
      <c r="M17" s="10"/>
      <c r="N17" s="35"/>
      <c r="O17" s="4"/>
      <c r="P17" s="24"/>
      <c r="Q17" s="24"/>
      <c r="R17" s="87">
        <v>37.04</v>
      </c>
      <c r="S17" s="24"/>
      <c r="T17" s="24"/>
      <c r="U17" s="24">
        <v>64.319999999999993</v>
      </c>
      <c r="V17" s="24"/>
      <c r="W17" s="24"/>
      <c r="X17" s="24">
        <v>29.25</v>
      </c>
      <c r="Y17" s="24"/>
      <c r="Z17" s="24"/>
      <c r="AA17" s="24">
        <v>18</v>
      </c>
      <c r="AC17" s="16">
        <v>0.5</v>
      </c>
    </row>
    <row r="18" spans="1:29" s="3" customFormat="1" ht="99.95" customHeight="1" x14ac:dyDescent="0.25">
      <c r="A18" s="35">
        <v>7</v>
      </c>
      <c r="B18" s="36" t="s">
        <v>101</v>
      </c>
      <c r="C18" s="36" t="s">
        <v>165</v>
      </c>
      <c r="D18" s="36" t="s">
        <v>198</v>
      </c>
      <c r="E18" s="37" t="s">
        <v>9</v>
      </c>
      <c r="F18" s="36" t="s">
        <v>212</v>
      </c>
      <c r="G18" s="36" t="s">
        <v>144</v>
      </c>
      <c r="H18" s="37" t="s">
        <v>213</v>
      </c>
      <c r="I18" s="36" t="s">
        <v>8</v>
      </c>
      <c r="J18" s="36" t="s">
        <v>1</v>
      </c>
      <c r="K18" s="36">
        <v>3</v>
      </c>
      <c r="L18" s="36">
        <v>10</v>
      </c>
      <c r="M18" s="10"/>
      <c r="N18" s="35"/>
      <c r="O18" s="4"/>
      <c r="P18" s="24"/>
      <c r="Q18" s="24"/>
      <c r="R18" s="24"/>
      <c r="S18" s="24"/>
      <c r="T18" s="24"/>
      <c r="U18" s="24"/>
      <c r="V18" s="24"/>
      <c r="W18" s="24"/>
      <c r="X18" s="24"/>
      <c r="Y18" s="24"/>
      <c r="Z18" s="24"/>
      <c r="AA18" s="23">
        <v>0.63160000000000005</v>
      </c>
      <c r="AC18" s="16">
        <f>+AA18</f>
        <v>0.63160000000000005</v>
      </c>
    </row>
    <row r="19" spans="1:29" s="3" customFormat="1" ht="99.95" customHeight="1" x14ac:dyDescent="0.25">
      <c r="A19" s="35">
        <v>8</v>
      </c>
      <c r="B19" s="36" t="s">
        <v>112</v>
      </c>
      <c r="C19" s="36" t="s">
        <v>165</v>
      </c>
      <c r="D19" s="36" t="s">
        <v>197</v>
      </c>
      <c r="E19" s="37" t="s">
        <v>10</v>
      </c>
      <c r="F19" s="36" t="s">
        <v>214</v>
      </c>
      <c r="G19" s="36" t="s">
        <v>309</v>
      </c>
      <c r="H19" s="38">
        <v>1</v>
      </c>
      <c r="I19" s="36" t="s">
        <v>2</v>
      </c>
      <c r="J19" s="36" t="s">
        <v>293</v>
      </c>
      <c r="K19" s="36">
        <v>100</v>
      </c>
      <c r="L19" s="36">
        <v>100</v>
      </c>
      <c r="M19" s="10"/>
      <c r="N19" s="35"/>
      <c r="O19" s="4"/>
      <c r="P19" s="22"/>
      <c r="Q19" s="22"/>
      <c r="R19" s="23">
        <v>1</v>
      </c>
      <c r="S19" s="22"/>
      <c r="T19" s="22"/>
      <c r="U19" s="23">
        <v>0</v>
      </c>
      <c r="V19" s="22"/>
      <c r="W19" s="22"/>
      <c r="X19" s="25">
        <v>1</v>
      </c>
      <c r="Y19" s="22"/>
      <c r="Z19" s="22"/>
      <c r="AA19" s="25">
        <v>1</v>
      </c>
      <c r="AC19" s="16">
        <f>+AVERAGE(R19,U19,X19,AA19)/H19</f>
        <v>0.75</v>
      </c>
    </row>
    <row r="20" spans="1:29" s="3" customFormat="1" ht="99.95" customHeight="1" x14ac:dyDescent="0.25">
      <c r="A20" s="35">
        <v>9</v>
      </c>
      <c r="B20" s="36" t="s">
        <v>112</v>
      </c>
      <c r="C20" s="36" t="s">
        <v>165</v>
      </c>
      <c r="D20" s="36" t="s">
        <v>199</v>
      </c>
      <c r="E20" s="37" t="s">
        <v>11</v>
      </c>
      <c r="F20" s="36" t="s">
        <v>215</v>
      </c>
      <c r="G20" s="36" t="s">
        <v>309</v>
      </c>
      <c r="H20" s="37" t="s">
        <v>216</v>
      </c>
      <c r="I20" s="36" t="s">
        <v>8</v>
      </c>
      <c r="J20" s="36" t="s">
        <v>5</v>
      </c>
      <c r="K20" s="36">
        <v>58</v>
      </c>
      <c r="L20" s="36">
        <v>58</v>
      </c>
      <c r="M20" s="10"/>
      <c r="N20" s="35"/>
      <c r="O20" s="4"/>
      <c r="P20" s="24"/>
      <c r="Q20" s="24"/>
      <c r="R20" s="24">
        <v>181.8</v>
      </c>
      <c r="S20" s="24"/>
      <c r="T20" s="24"/>
      <c r="U20" s="24">
        <v>220</v>
      </c>
      <c r="V20" s="24"/>
      <c r="W20" s="24"/>
      <c r="X20" s="87">
        <v>0.1</v>
      </c>
      <c r="Y20" s="24"/>
      <c r="Z20" s="24"/>
      <c r="AA20" s="24">
        <v>45.5</v>
      </c>
      <c r="AC20" s="16">
        <v>0.5</v>
      </c>
    </row>
    <row r="21" spans="1:29" s="3" customFormat="1" ht="99.95" customHeight="1" x14ac:dyDescent="0.25">
      <c r="A21" s="35">
        <v>10</v>
      </c>
      <c r="B21" s="36" t="s">
        <v>113</v>
      </c>
      <c r="C21" s="36" t="s">
        <v>165</v>
      </c>
      <c r="D21" s="36" t="s">
        <v>198</v>
      </c>
      <c r="E21" s="37" t="s">
        <v>12</v>
      </c>
      <c r="F21" s="36" t="s">
        <v>217</v>
      </c>
      <c r="G21" s="36" t="s">
        <v>309</v>
      </c>
      <c r="H21" s="38">
        <v>0.9</v>
      </c>
      <c r="I21" s="36" t="s">
        <v>2</v>
      </c>
      <c r="J21" s="36" t="s">
        <v>5</v>
      </c>
      <c r="K21" s="36">
        <v>80</v>
      </c>
      <c r="L21" s="36">
        <v>90</v>
      </c>
      <c r="M21" s="10"/>
      <c r="N21" s="35"/>
      <c r="O21" s="4"/>
      <c r="P21" s="22"/>
      <c r="Q21" s="22"/>
      <c r="R21" s="25">
        <v>1</v>
      </c>
      <c r="S21" s="22"/>
      <c r="T21" s="22"/>
      <c r="U21" s="25">
        <v>0.66300000000000003</v>
      </c>
      <c r="V21" s="22"/>
      <c r="W21" s="22"/>
      <c r="X21" s="23">
        <v>0.5272</v>
      </c>
      <c r="Y21" s="22"/>
      <c r="Z21" s="22"/>
      <c r="AA21" s="25">
        <v>0.68</v>
      </c>
      <c r="AC21" s="16">
        <f>+AVERAGE(R21,U21,X21,AA21)/H21</f>
        <v>0.79727777777777775</v>
      </c>
    </row>
    <row r="22" spans="1:29" s="3" customFormat="1" ht="99.95" customHeight="1" x14ac:dyDescent="0.25">
      <c r="A22" s="35">
        <v>11</v>
      </c>
      <c r="B22" s="36" t="s">
        <v>111</v>
      </c>
      <c r="C22" s="36" t="s">
        <v>165</v>
      </c>
      <c r="D22" s="36" t="s">
        <v>197</v>
      </c>
      <c r="E22" s="37" t="s">
        <v>80</v>
      </c>
      <c r="F22" s="36" t="s">
        <v>218</v>
      </c>
      <c r="G22" s="36" t="s">
        <v>145</v>
      </c>
      <c r="H22" s="38">
        <v>0.95</v>
      </c>
      <c r="I22" s="36" t="s">
        <v>2</v>
      </c>
      <c r="J22" s="36" t="s">
        <v>14</v>
      </c>
      <c r="K22" s="36">
        <v>95</v>
      </c>
      <c r="L22" s="36">
        <v>100</v>
      </c>
      <c r="M22" s="10"/>
      <c r="N22" s="35"/>
      <c r="O22" s="4"/>
      <c r="P22" s="22"/>
      <c r="Q22" s="22"/>
      <c r="R22" s="22"/>
      <c r="S22" s="22"/>
      <c r="T22" s="22"/>
      <c r="U22" s="25">
        <v>1</v>
      </c>
      <c r="V22" s="22"/>
      <c r="W22" s="22"/>
      <c r="X22" s="22"/>
      <c r="Y22" s="22"/>
      <c r="Z22" s="22"/>
      <c r="AA22" s="25">
        <v>1</v>
      </c>
      <c r="AC22" s="16">
        <f>+((U22+AA22)/2)/H22</f>
        <v>1.0526315789473684</v>
      </c>
    </row>
    <row r="23" spans="1:29" s="3" customFormat="1" ht="99.95" customHeight="1" x14ac:dyDescent="0.25">
      <c r="A23" s="35">
        <v>12</v>
      </c>
      <c r="B23" s="36" t="s">
        <v>111</v>
      </c>
      <c r="C23" s="36" t="s">
        <v>165</v>
      </c>
      <c r="D23" s="36" t="s">
        <v>197</v>
      </c>
      <c r="E23" s="37" t="s">
        <v>81</v>
      </c>
      <c r="F23" s="36" t="s">
        <v>219</v>
      </c>
      <c r="G23" s="36" t="s">
        <v>147</v>
      </c>
      <c r="H23" s="38">
        <v>0.8</v>
      </c>
      <c r="I23" s="36" t="s">
        <v>2</v>
      </c>
      <c r="J23" s="36" t="s">
        <v>5</v>
      </c>
      <c r="K23" s="36">
        <v>80</v>
      </c>
      <c r="L23" s="36">
        <v>100</v>
      </c>
      <c r="M23" s="10"/>
      <c r="N23" s="35"/>
      <c r="O23" s="4"/>
      <c r="P23" s="22"/>
      <c r="Q23" s="22"/>
      <c r="R23" s="23">
        <v>1</v>
      </c>
      <c r="S23" s="22"/>
      <c r="T23" s="22"/>
      <c r="U23" s="25">
        <v>1</v>
      </c>
      <c r="V23" s="22"/>
      <c r="W23" s="22"/>
      <c r="X23" s="23">
        <v>1</v>
      </c>
      <c r="Y23" s="22"/>
      <c r="Z23" s="22"/>
      <c r="AA23" s="25">
        <v>1</v>
      </c>
      <c r="AC23" s="16">
        <f>+AVERAGE(R23,U23,X23,AA23)/H23</f>
        <v>1.25</v>
      </c>
    </row>
    <row r="24" spans="1:29" s="3" customFormat="1" ht="99.95" customHeight="1" x14ac:dyDescent="0.25">
      <c r="A24" s="35">
        <v>13</v>
      </c>
      <c r="B24" s="36" t="s">
        <v>110</v>
      </c>
      <c r="C24" s="36" t="s">
        <v>165</v>
      </c>
      <c r="D24" s="36" t="s">
        <v>197</v>
      </c>
      <c r="E24" s="37" t="s">
        <v>82</v>
      </c>
      <c r="F24" s="36" t="s">
        <v>220</v>
      </c>
      <c r="G24" s="36" t="s">
        <v>148</v>
      </c>
      <c r="H24" s="38">
        <v>1</v>
      </c>
      <c r="I24" s="36" t="s">
        <v>2</v>
      </c>
      <c r="J24" s="36" t="s">
        <v>5</v>
      </c>
      <c r="K24" s="36">
        <v>100</v>
      </c>
      <c r="L24" s="36">
        <v>100</v>
      </c>
      <c r="M24" s="10"/>
      <c r="N24" s="35"/>
      <c r="O24" s="4"/>
      <c r="P24" s="22"/>
      <c r="Q24" s="22"/>
      <c r="R24" s="23">
        <v>1</v>
      </c>
      <c r="S24" s="22"/>
      <c r="T24" s="22"/>
      <c r="U24" s="25">
        <v>1</v>
      </c>
      <c r="V24" s="22"/>
      <c r="W24" s="22"/>
      <c r="X24" s="25">
        <v>1</v>
      </c>
      <c r="Y24" s="22"/>
      <c r="Z24" s="22"/>
      <c r="AA24" s="25">
        <v>1</v>
      </c>
      <c r="AC24" s="16">
        <f>+AVERAGE(R24,U24,X24,AA24)/H24</f>
        <v>1</v>
      </c>
    </row>
    <row r="25" spans="1:29" s="3" customFormat="1" ht="99.95" customHeight="1" x14ac:dyDescent="0.25">
      <c r="A25" s="35">
        <v>14</v>
      </c>
      <c r="B25" s="36" t="s">
        <v>108</v>
      </c>
      <c r="C25" s="36" t="s">
        <v>165</v>
      </c>
      <c r="D25" s="36" t="s">
        <v>197</v>
      </c>
      <c r="E25" s="37" t="s">
        <v>83</v>
      </c>
      <c r="F25" s="36" t="s">
        <v>221</v>
      </c>
      <c r="G25" s="36" t="s">
        <v>309</v>
      </c>
      <c r="H25" s="38">
        <v>0.9</v>
      </c>
      <c r="I25" s="36" t="s">
        <v>2</v>
      </c>
      <c r="J25" s="36" t="s">
        <v>5</v>
      </c>
      <c r="K25" s="36">
        <v>90</v>
      </c>
      <c r="L25" s="36">
        <v>100</v>
      </c>
      <c r="M25" s="10"/>
      <c r="N25" s="35"/>
      <c r="O25" s="4"/>
      <c r="P25" s="22"/>
      <c r="Q25" s="22"/>
      <c r="R25" s="23">
        <v>1</v>
      </c>
      <c r="S25" s="22"/>
      <c r="T25" s="22"/>
      <c r="U25" s="23">
        <v>1.06</v>
      </c>
      <c r="V25" s="22"/>
      <c r="W25" s="22"/>
      <c r="X25" s="29">
        <v>1.1555</v>
      </c>
      <c r="Y25" s="22"/>
      <c r="Z25" s="22"/>
      <c r="AA25" s="25">
        <v>1</v>
      </c>
      <c r="AC25" s="16">
        <f>+AVERAGE(R25,U25,X25,AA25)/H25</f>
        <v>1.1709722222222223</v>
      </c>
    </row>
    <row r="26" spans="1:29" s="3" customFormat="1" ht="99.95" customHeight="1" x14ac:dyDescent="0.25">
      <c r="A26" s="35">
        <v>15</v>
      </c>
      <c r="B26" s="36" t="s">
        <v>114</v>
      </c>
      <c r="C26" s="36" t="s">
        <v>165</v>
      </c>
      <c r="D26" s="36" t="s">
        <v>197</v>
      </c>
      <c r="E26" s="37" t="s">
        <v>13</v>
      </c>
      <c r="F26" s="36" t="s">
        <v>222</v>
      </c>
      <c r="G26" s="36" t="s">
        <v>309</v>
      </c>
      <c r="H26" s="38">
        <v>1</v>
      </c>
      <c r="I26" s="36" t="s">
        <v>2</v>
      </c>
      <c r="J26" s="36" t="s">
        <v>14</v>
      </c>
      <c r="K26" s="36">
        <v>3</v>
      </c>
      <c r="L26" s="36">
        <v>100</v>
      </c>
      <c r="M26" s="10"/>
      <c r="N26" s="35"/>
      <c r="O26" s="4"/>
      <c r="P26" s="22"/>
      <c r="Q26" s="22"/>
      <c r="R26" s="22"/>
      <c r="S26" s="22"/>
      <c r="T26" s="22"/>
      <c r="U26" s="25">
        <v>1</v>
      </c>
      <c r="V26" s="22"/>
      <c r="W26" s="22"/>
      <c r="X26" s="22"/>
      <c r="Y26" s="22"/>
      <c r="Z26" s="22"/>
      <c r="AA26" s="25">
        <v>0.97</v>
      </c>
      <c r="AC26" s="16">
        <f>AVERAGE(U26,AA26)</f>
        <v>0.98499999999999999</v>
      </c>
    </row>
    <row r="27" spans="1:29" s="3" customFormat="1" ht="99.95" customHeight="1" x14ac:dyDescent="0.25">
      <c r="A27" s="35">
        <v>16</v>
      </c>
      <c r="B27" s="36" t="s">
        <v>114</v>
      </c>
      <c r="C27" s="36" t="s">
        <v>165</v>
      </c>
      <c r="D27" s="36" t="s">
        <v>197</v>
      </c>
      <c r="E27" s="37" t="s">
        <v>15</v>
      </c>
      <c r="F27" s="36" t="s">
        <v>223</v>
      </c>
      <c r="G27" s="36" t="s">
        <v>309</v>
      </c>
      <c r="H27" s="38">
        <v>1</v>
      </c>
      <c r="I27" s="36" t="s">
        <v>2</v>
      </c>
      <c r="J27" s="36" t="s">
        <v>5</v>
      </c>
      <c r="K27" s="36">
        <v>100</v>
      </c>
      <c r="L27" s="36">
        <v>100</v>
      </c>
      <c r="M27" s="10"/>
      <c r="N27" s="35"/>
      <c r="O27" s="4"/>
      <c r="P27" s="22"/>
      <c r="Q27" s="22"/>
      <c r="R27" s="23">
        <v>1</v>
      </c>
      <c r="S27" s="22"/>
      <c r="T27" s="22"/>
      <c r="U27" s="23">
        <v>1</v>
      </c>
      <c r="V27" s="22"/>
      <c r="W27" s="22"/>
      <c r="X27" s="25">
        <v>1</v>
      </c>
      <c r="Y27" s="22"/>
      <c r="Z27" s="22"/>
      <c r="AA27" s="25">
        <v>1</v>
      </c>
      <c r="AC27" s="16">
        <f>+AVERAGE(R27,U27,X27,AA27)/H27</f>
        <v>1</v>
      </c>
    </row>
    <row r="28" spans="1:29" s="3" customFormat="1" ht="99.95" customHeight="1" x14ac:dyDescent="0.25">
      <c r="A28" s="35">
        <v>17</v>
      </c>
      <c r="B28" s="36" t="s">
        <v>114</v>
      </c>
      <c r="C28" s="36" t="s">
        <v>165</v>
      </c>
      <c r="D28" s="36" t="s">
        <v>198</v>
      </c>
      <c r="E28" s="37" t="s">
        <v>16</v>
      </c>
      <c r="F28" s="36" t="s">
        <v>224</v>
      </c>
      <c r="G28" s="36" t="s">
        <v>309</v>
      </c>
      <c r="H28" s="38">
        <v>0</v>
      </c>
      <c r="I28" s="36" t="s">
        <v>8</v>
      </c>
      <c r="J28" s="36" t="s">
        <v>1</v>
      </c>
      <c r="K28" s="36">
        <v>0</v>
      </c>
      <c r="L28" s="36">
        <v>0</v>
      </c>
      <c r="M28" s="10"/>
      <c r="N28" s="35"/>
      <c r="O28" s="4"/>
      <c r="P28" s="22"/>
      <c r="Q28" s="22"/>
      <c r="R28" s="22"/>
      <c r="S28" s="22"/>
      <c r="T28" s="22"/>
      <c r="U28" s="22"/>
      <c r="V28" s="22"/>
      <c r="W28" s="22"/>
      <c r="X28" s="22"/>
      <c r="Y28" s="22"/>
      <c r="Z28" s="22"/>
      <c r="AA28" s="25">
        <v>0</v>
      </c>
      <c r="AC28" s="16">
        <v>1</v>
      </c>
    </row>
    <row r="29" spans="1:29" s="3" customFormat="1" ht="99.95" customHeight="1" x14ac:dyDescent="0.25">
      <c r="A29" s="35">
        <v>18</v>
      </c>
      <c r="B29" s="36" t="s">
        <v>113</v>
      </c>
      <c r="C29" s="36" t="s">
        <v>165</v>
      </c>
      <c r="D29" s="36" t="s">
        <v>197</v>
      </c>
      <c r="E29" s="37" t="s">
        <v>17</v>
      </c>
      <c r="F29" s="36" t="s">
        <v>225</v>
      </c>
      <c r="G29" s="36" t="s">
        <v>309</v>
      </c>
      <c r="H29" s="38">
        <v>1</v>
      </c>
      <c r="I29" s="36" t="s">
        <v>2</v>
      </c>
      <c r="J29" s="36" t="s">
        <v>5</v>
      </c>
      <c r="K29" s="36">
        <v>100</v>
      </c>
      <c r="L29" s="36">
        <v>100</v>
      </c>
      <c r="M29" s="10"/>
      <c r="N29" s="35"/>
      <c r="O29" s="4"/>
      <c r="P29" s="22"/>
      <c r="Q29" s="22"/>
      <c r="R29" s="25">
        <v>1</v>
      </c>
      <c r="S29" s="22"/>
      <c r="T29" s="22"/>
      <c r="U29" s="29">
        <v>0.8216</v>
      </c>
      <c r="V29" s="22"/>
      <c r="W29" s="22"/>
      <c r="X29" s="29">
        <v>0.95530000000000004</v>
      </c>
      <c r="Y29" s="22"/>
      <c r="Z29" s="22"/>
      <c r="AA29" s="25">
        <v>1</v>
      </c>
      <c r="AC29" s="16">
        <f>+AVERAGE(R29,U29,X29,AA29)</f>
        <v>0.94422500000000009</v>
      </c>
    </row>
    <row r="30" spans="1:29" s="3" customFormat="1" ht="99.95" customHeight="1" x14ac:dyDescent="0.25">
      <c r="A30" s="35">
        <v>19</v>
      </c>
      <c r="B30" s="36" t="s">
        <v>110</v>
      </c>
      <c r="C30" s="36" t="s">
        <v>165</v>
      </c>
      <c r="D30" s="36" t="s">
        <v>197</v>
      </c>
      <c r="E30" s="37" t="s">
        <v>18</v>
      </c>
      <c r="F30" s="36" t="s">
        <v>226</v>
      </c>
      <c r="G30" s="36" t="s">
        <v>149</v>
      </c>
      <c r="H30" s="38">
        <v>0.8</v>
      </c>
      <c r="I30" s="36" t="s">
        <v>2</v>
      </c>
      <c r="J30" s="36" t="s">
        <v>1</v>
      </c>
      <c r="K30" s="36">
        <v>3</v>
      </c>
      <c r="L30" s="36">
        <v>100</v>
      </c>
      <c r="M30" s="10"/>
      <c r="N30" s="35"/>
      <c r="O30" s="4"/>
      <c r="P30" s="22"/>
      <c r="Q30" s="22"/>
      <c r="R30" s="22"/>
      <c r="S30" s="22"/>
      <c r="T30" s="22"/>
      <c r="U30" s="22"/>
      <c r="V30" s="22"/>
      <c r="W30" s="22"/>
      <c r="X30" s="22"/>
      <c r="Y30" s="22"/>
      <c r="Z30" s="22"/>
      <c r="AA30" s="25">
        <v>1</v>
      </c>
      <c r="AC30" s="16">
        <f>+AA30</f>
        <v>1</v>
      </c>
    </row>
    <row r="31" spans="1:29" s="3" customFormat="1" ht="99.95" customHeight="1" x14ac:dyDescent="0.25">
      <c r="A31" s="35">
        <v>20</v>
      </c>
      <c r="B31" s="36" t="s">
        <v>101</v>
      </c>
      <c r="C31" s="36" t="s">
        <v>165</v>
      </c>
      <c r="D31" s="36" t="s">
        <v>197</v>
      </c>
      <c r="E31" s="37" t="s">
        <v>19</v>
      </c>
      <c r="F31" s="36" t="s">
        <v>227</v>
      </c>
      <c r="G31" s="36" t="s">
        <v>130</v>
      </c>
      <c r="H31" s="38">
        <v>1</v>
      </c>
      <c r="I31" s="36" t="s">
        <v>2</v>
      </c>
      <c r="J31" s="36" t="s">
        <v>20</v>
      </c>
      <c r="K31" s="36">
        <v>100</v>
      </c>
      <c r="L31" s="36">
        <v>100</v>
      </c>
      <c r="M31" s="12"/>
      <c r="N31" s="35"/>
      <c r="O31" s="11"/>
      <c r="P31" s="23">
        <v>1.258427</v>
      </c>
      <c r="Q31" s="23">
        <v>0.89</v>
      </c>
      <c r="R31" s="23">
        <v>0.96</v>
      </c>
      <c r="S31" s="23">
        <v>1.2037</v>
      </c>
      <c r="T31" s="23">
        <v>1.2536</v>
      </c>
      <c r="U31" s="23">
        <v>0.98039200000000004</v>
      </c>
      <c r="V31" s="25">
        <v>1.01</v>
      </c>
      <c r="W31" s="25">
        <v>1.04</v>
      </c>
      <c r="X31" s="29">
        <v>0.92059999999999997</v>
      </c>
      <c r="Y31" s="29">
        <v>0.95079999999999998</v>
      </c>
      <c r="Z31" s="29">
        <v>0.95089999999999997</v>
      </c>
      <c r="AA31" s="25">
        <v>1.06</v>
      </c>
      <c r="AC31" s="16">
        <f>+AVERAGE(P31:AA31)</f>
        <v>1.0398682500000003</v>
      </c>
    </row>
    <row r="32" spans="1:29" s="3" customFormat="1" ht="99.95" customHeight="1" x14ac:dyDescent="0.25">
      <c r="A32" s="35">
        <v>21</v>
      </c>
      <c r="B32" s="36" t="s">
        <v>108</v>
      </c>
      <c r="C32" s="36" t="s">
        <v>165</v>
      </c>
      <c r="D32" s="36" t="s">
        <v>199</v>
      </c>
      <c r="E32" s="37" t="s">
        <v>21</v>
      </c>
      <c r="F32" s="36" t="s">
        <v>228</v>
      </c>
      <c r="G32" s="36" t="s">
        <v>309</v>
      </c>
      <c r="H32" s="37" t="s">
        <v>229</v>
      </c>
      <c r="I32" s="36" t="s">
        <v>2</v>
      </c>
      <c r="J32" s="36" t="s">
        <v>292</v>
      </c>
      <c r="K32" s="36">
        <v>2</v>
      </c>
      <c r="L32" s="36">
        <v>100</v>
      </c>
      <c r="M32" s="10"/>
      <c r="N32" s="35"/>
      <c r="O32" s="4"/>
      <c r="P32" s="24"/>
      <c r="Q32" s="24"/>
      <c r="R32" s="24">
        <v>2.4062999999999999</v>
      </c>
      <c r="S32" s="24"/>
      <c r="T32" s="24"/>
      <c r="U32" s="24"/>
      <c r="V32" s="24"/>
      <c r="W32" s="24"/>
      <c r="X32" s="24"/>
      <c r="Y32" s="24"/>
      <c r="Z32" s="24"/>
      <c r="AA32" s="24"/>
      <c r="AC32" s="16">
        <f>+R32/K32</f>
        <v>1.2031499999999999</v>
      </c>
    </row>
    <row r="33" spans="1:29" s="3" customFormat="1" ht="99.95" customHeight="1" x14ac:dyDescent="0.25">
      <c r="A33" s="105">
        <v>22</v>
      </c>
      <c r="B33" s="106" t="s">
        <v>110</v>
      </c>
      <c r="C33" s="106" t="s">
        <v>165</v>
      </c>
      <c r="D33" s="106" t="s">
        <v>198</v>
      </c>
      <c r="E33" s="107" t="s">
        <v>22</v>
      </c>
      <c r="F33" s="106" t="s">
        <v>230</v>
      </c>
      <c r="G33" s="106" t="s">
        <v>136</v>
      </c>
      <c r="H33" s="108">
        <v>0.01</v>
      </c>
      <c r="I33" s="106" t="s">
        <v>2</v>
      </c>
      <c r="J33" s="106" t="s">
        <v>1</v>
      </c>
      <c r="K33" s="106">
        <v>3</v>
      </c>
      <c r="L33" s="106">
        <v>100</v>
      </c>
      <c r="M33" s="109"/>
      <c r="N33" s="105"/>
      <c r="O33" s="4"/>
      <c r="P33" s="23"/>
      <c r="Q33" s="23"/>
      <c r="R33" s="23"/>
      <c r="S33" s="23"/>
      <c r="T33" s="23"/>
      <c r="U33" s="23"/>
      <c r="V33" s="23"/>
      <c r="W33" s="23"/>
      <c r="X33" s="23"/>
      <c r="Y33" s="23"/>
      <c r="Z33" s="23"/>
      <c r="AA33" s="23"/>
      <c r="AC33" s="16">
        <f t="shared" ref="AC33" si="0">+AA33</f>
        <v>0</v>
      </c>
    </row>
    <row r="34" spans="1:29" s="3" customFormat="1" ht="99.95" customHeight="1" x14ac:dyDescent="0.25">
      <c r="A34" s="35">
        <v>23</v>
      </c>
      <c r="B34" s="36" t="s">
        <v>111</v>
      </c>
      <c r="C34" s="36" t="s">
        <v>165</v>
      </c>
      <c r="D34" s="36" t="s">
        <v>197</v>
      </c>
      <c r="E34" s="37" t="s">
        <v>84</v>
      </c>
      <c r="F34" s="36" t="s">
        <v>231</v>
      </c>
      <c r="G34" s="36" t="s">
        <v>146</v>
      </c>
      <c r="H34" s="38">
        <v>0.9</v>
      </c>
      <c r="I34" s="36" t="s">
        <v>2</v>
      </c>
      <c r="J34" s="36" t="s">
        <v>14</v>
      </c>
      <c r="K34" s="36">
        <v>3</v>
      </c>
      <c r="L34" s="36">
        <v>100</v>
      </c>
      <c r="M34" s="10"/>
      <c r="N34" s="35"/>
      <c r="O34" s="4"/>
      <c r="P34" s="23"/>
      <c r="Q34" s="23"/>
      <c r="R34" s="23"/>
      <c r="S34" s="23"/>
      <c r="T34" s="23"/>
      <c r="U34" s="25">
        <v>1</v>
      </c>
      <c r="V34" s="23"/>
      <c r="W34" s="23"/>
      <c r="X34" s="23"/>
      <c r="Y34" s="23"/>
      <c r="Z34" s="23"/>
      <c r="AA34" s="23">
        <v>1</v>
      </c>
      <c r="AC34" s="16">
        <f>+((AA34+U34)/2)/H34</f>
        <v>1.1111111111111112</v>
      </c>
    </row>
    <row r="35" spans="1:29" s="3" customFormat="1" ht="99.95" customHeight="1" x14ac:dyDescent="0.25">
      <c r="A35" s="35">
        <v>24</v>
      </c>
      <c r="B35" s="36" t="s">
        <v>111</v>
      </c>
      <c r="C35" s="36" t="s">
        <v>165</v>
      </c>
      <c r="D35" s="36" t="s">
        <v>197</v>
      </c>
      <c r="E35" s="37" t="s">
        <v>23</v>
      </c>
      <c r="F35" s="36" t="s">
        <v>232</v>
      </c>
      <c r="G35" s="36" t="s">
        <v>150</v>
      </c>
      <c r="H35" s="38">
        <v>0.8</v>
      </c>
      <c r="I35" s="36" t="s">
        <v>2</v>
      </c>
      <c r="J35" s="36" t="s">
        <v>5</v>
      </c>
      <c r="K35" s="36">
        <v>3</v>
      </c>
      <c r="L35" s="36">
        <v>100</v>
      </c>
      <c r="M35" s="10"/>
      <c r="N35" s="35"/>
      <c r="O35" s="4"/>
      <c r="P35" s="22"/>
      <c r="Q35" s="22"/>
      <c r="R35" s="25">
        <v>1</v>
      </c>
      <c r="S35" s="22"/>
      <c r="T35" s="22"/>
      <c r="U35" s="25">
        <v>1</v>
      </c>
      <c r="V35" s="22"/>
      <c r="W35" s="22"/>
      <c r="X35" s="29">
        <v>0.33329999999999999</v>
      </c>
      <c r="Y35" s="22"/>
      <c r="Z35" s="22"/>
      <c r="AA35" s="29">
        <v>0.66659999999999997</v>
      </c>
      <c r="AC35" s="16">
        <f>+(AVERAGE(R35,U35,X35,AA35)/2)/H35</f>
        <v>0.46873437499999993</v>
      </c>
    </row>
    <row r="36" spans="1:29" s="3" customFormat="1" ht="99.95" customHeight="1" x14ac:dyDescent="0.25">
      <c r="A36" s="35">
        <v>25</v>
      </c>
      <c r="B36" s="36" t="s">
        <v>102</v>
      </c>
      <c r="C36" s="36" t="s">
        <v>166</v>
      </c>
      <c r="D36" s="36" t="s">
        <v>197</v>
      </c>
      <c r="E36" s="37" t="s">
        <v>24</v>
      </c>
      <c r="F36" s="36" t="s">
        <v>233</v>
      </c>
      <c r="G36" s="36" t="s">
        <v>173</v>
      </c>
      <c r="H36" s="38">
        <v>0.9</v>
      </c>
      <c r="I36" s="36" t="s">
        <v>2</v>
      </c>
      <c r="J36" s="36" t="s">
        <v>20</v>
      </c>
      <c r="K36" s="36">
        <v>90</v>
      </c>
      <c r="L36" s="36">
        <v>100</v>
      </c>
      <c r="M36" s="12"/>
      <c r="N36" s="35"/>
      <c r="O36" s="11"/>
      <c r="P36" s="23">
        <v>1</v>
      </c>
      <c r="Q36" s="23">
        <v>1</v>
      </c>
      <c r="R36" s="23">
        <v>1</v>
      </c>
      <c r="S36" s="23">
        <v>1</v>
      </c>
      <c r="T36" s="25">
        <v>1</v>
      </c>
      <c r="U36" s="25">
        <v>1</v>
      </c>
      <c r="V36" s="25">
        <v>1</v>
      </c>
      <c r="W36" s="25">
        <v>1</v>
      </c>
      <c r="X36" s="25">
        <v>1</v>
      </c>
      <c r="Y36" s="25">
        <v>1</v>
      </c>
      <c r="Z36" s="25">
        <v>1</v>
      </c>
      <c r="AA36" s="25">
        <v>1</v>
      </c>
      <c r="AC36" s="16">
        <f>+AVERAGE(P36:AA36)</f>
        <v>1</v>
      </c>
    </row>
    <row r="37" spans="1:29" s="3" customFormat="1" ht="99.95" customHeight="1" x14ac:dyDescent="0.25">
      <c r="A37" s="35">
        <v>26</v>
      </c>
      <c r="B37" s="36" t="s">
        <v>103</v>
      </c>
      <c r="C37" s="36" t="s">
        <v>166</v>
      </c>
      <c r="D37" s="36" t="s">
        <v>197</v>
      </c>
      <c r="E37" s="37" t="s">
        <v>25</v>
      </c>
      <c r="F37" s="36" t="s">
        <v>234</v>
      </c>
      <c r="G37" s="36" t="s">
        <v>177</v>
      </c>
      <c r="H37" s="38">
        <v>1</v>
      </c>
      <c r="I37" s="36" t="s">
        <v>2</v>
      </c>
      <c r="J37" s="36" t="s">
        <v>20</v>
      </c>
      <c r="K37" s="36">
        <v>100</v>
      </c>
      <c r="L37" s="36">
        <v>100</v>
      </c>
      <c r="M37" s="12"/>
      <c r="N37" s="35"/>
      <c r="O37" s="11"/>
      <c r="P37" s="23">
        <v>1</v>
      </c>
      <c r="Q37" s="23">
        <v>1</v>
      </c>
      <c r="R37" s="23">
        <v>1</v>
      </c>
      <c r="S37" s="23">
        <v>1</v>
      </c>
      <c r="T37" s="25">
        <v>1</v>
      </c>
      <c r="U37" s="25">
        <v>1</v>
      </c>
      <c r="V37" s="25">
        <v>1</v>
      </c>
      <c r="W37" s="25">
        <v>1</v>
      </c>
      <c r="X37" s="25">
        <v>1</v>
      </c>
      <c r="Y37" s="25">
        <v>1</v>
      </c>
      <c r="Z37" s="25">
        <v>1</v>
      </c>
      <c r="AA37" s="25">
        <v>1</v>
      </c>
      <c r="AC37" s="16">
        <f>+AVERAGE(P37:AA37)</f>
        <v>1</v>
      </c>
    </row>
    <row r="38" spans="1:29" s="3" customFormat="1" ht="99.95" customHeight="1" x14ac:dyDescent="0.25">
      <c r="A38" s="35">
        <v>27</v>
      </c>
      <c r="B38" s="36" t="s">
        <v>102</v>
      </c>
      <c r="C38" s="36" t="s">
        <v>166</v>
      </c>
      <c r="D38" s="36" t="s">
        <v>197</v>
      </c>
      <c r="E38" s="37" t="s">
        <v>26</v>
      </c>
      <c r="F38" s="36" t="s">
        <v>235</v>
      </c>
      <c r="G38" s="36" t="s">
        <v>140</v>
      </c>
      <c r="H38" s="38">
        <v>1</v>
      </c>
      <c r="I38" s="36" t="s">
        <v>2</v>
      </c>
      <c r="J38" s="36" t="s">
        <v>27</v>
      </c>
      <c r="K38" s="36">
        <v>100</v>
      </c>
      <c r="L38" s="36">
        <v>100</v>
      </c>
      <c r="M38" s="10"/>
      <c r="N38" s="35"/>
      <c r="O38" s="4"/>
      <c r="P38" s="23">
        <v>1</v>
      </c>
      <c r="Q38" s="25"/>
      <c r="R38" s="23">
        <v>1</v>
      </c>
      <c r="S38" s="25"/>
      <c r="T38" s="25">
        <v>1</v>
      </c>
      <c r="U38" s="22"/>
      <c r="V38" s="25">
        <v>1</v>
      </c>
      <c r="W38" s="22"/>
      <c r="X38" s="25">
        <v>1</v>
      </c>
      <c r="Y38" s="22"/>
      <c r="Z38" s="25">
        <v>1</v>
      </c>
      <c r="AA38" s="22"/>
      <c r="AC38" s="16">
        <f>+AVERAGE(P38,R38,T38,V38,X38,Z38)</f>
        <v>1</v>
      </c>
    </row>
    <row r="39" spans="1:29" s="3" customFormat="1" ht="99.95" customHeight="1" x14ac:dyDescent="0.25">
      <c r="A39" s="35">
        <v>28</v>
      </c>
      <c r="B39" s="36" t="s">
        <v>103</v>
      </c>
      <c r="C39" s="36" t="s">
        <v>166</v>
      </c>
      <c r="D39" s="36" t="s">
        <v>199</v>
      </c>
      <c r="E39" s="37" t="s">
        <v>28</v>
      </c>
      <c r="F39" s="36" t="s">
        <v>236</v>
      </c>
      <c r="G39" s="36" t="s">
        <v>151</v>
      </c>
      <c r="H39" s="38">
        <v>0.05</v>
      </c>
      <c r="I39" s="36" t="s">
        <v>2</v>
      </c>
      <c r="J39" s="36" t="s">
        <v>20</v>
      </c>
      <c r="K39" s="36">
        <v>5</v>
      </c>
      <c r="L39" s="36">
        <v>5</v>
      </c>
      <c r="M39" s="12"/>
      <c r="N39" s="35"/>
      <c r="O39" s="11"/>
      <c r="P39" s="26">
        <v>3.2000000000000002E-3</v>
      </c>
      <c r="Q39" s="26">
        <v>7.6E-3</v>
      </c>
      <c r="R39" s="26">
        <v>4.6540000000000002E-3</v>
      </c>
      <c r="S39" s="26">
        <v>2.1069999999999999E-3</v>
      </c>
      <c r="T39" s="26">
        <v>6.6E-3</v>
      </c>
      <c r="U39" s="26">
        <v>3.1210000000000001E-3</v>
      </c>
      <c r="V39" s="26">
        <v>2.2000000000000001E-3</v>
      </c>
      <c r="W39" s="26">
        <v>2.7810000000000001E-3</v>
      </c>
      <c r="X39" s="26">
        <v>4.5700000000000003E-3</v>
      </c>
      <c r="Y39" s="26">
        <v>2.5379999999999999E-3</v>
      </c>
      <c r="Z39" s="26">
        <v>3.2940000000000001E-3</v>
      </c>
      <c r="AA39" s="26">
        <v>3.0370000000000002E-3</v>
      </c>
      <c r="AC39" s="54">
        <v>1</v>
      </c>
    </row>
    <row r="40" spans="1:29" s="3" customFormat="1" ht="99.95" customHeight="1" x14ac:dyDescent="0.25">
      <c r="A40" s="35">
        <v>29</v>
      </c>
      <c r="B40" s="36" t="s">
        <v>106</v>
      </c>
      <c r="C40" s="36" t="s">
        <v>166</v>
      </c>
      <c r="D40" s="36" t="s">
        <v>197</v>
      </c>
      <c r="E40" s="37" t="s">
        <v>29</v>
      </c>
      <c r="F40" s="36" t="s">
        <v>237</v>
      </c>
      <c r="G40" s="36" t="s">
        <v>152</v>
      </c>
      <c r="H40" s="38">
        <v>0.7</v>
      </c>
      <c r="I40" s="36" t="s">
        <v>2</v>
      </c>
      <c r="J40" s="36" t="s">
        <v>5</v>
      </c>
      <c r="K40" s="36">
        <v>70</v>
      </c>
      <c r="L40" s="36">
        <v>100</v>
      </c>
      <c r="M40" s="10"/>
      <c r="N40" s="35"/>
      <c r="O40" s="4"/>
      <c r="P40" s="25"/>
      <c r="Q40" s="25"/>
      <c r="R40" s="25">
        <v>0.93240000000000001</v>
      </c>
      <c r="S40" s="25"/>
      <c r="T40" s="25"/>
      <c r="U40" s="25">
        <v>0.9425</v>
      </c>
      <c r="V40" s="25"/>
      <c r="W40" s="25"/>
      <c r="X40" s="25">
        <v>0.95840000000000003</v>
      </c>
      <c r="Y40" s="25"/>
      <c r="Z40" s="25"/>
      <c r="AA40" s="25">
        <v>0.97760000000000002</v>
      </c>
      <c r="AC40" s="16">
        <f>+AVERAGE(R40,U40,X40,AA40)/H40</f>
        <v>1.3610357142857143</v>
      </c>
    </row>
    <row r="41" spans="1:29" s="3" customFormat="1" ht="99.95" customHeight="1" x14ac:dyDescent="0.25">
      <c r="A41" s="35">
        <v>30</v>
      </c>
      <c r="B41" s="36" t="s">
        <v>115</v>
      </c>
      <c r="C41" s="36" t="s">
        <v>166</v>
      </c>
      <c r="D41" s="36" t="s">
        <v>199</v>
      </c>
      <c r="E41" s="37" t="s">
        <v>30</v>
      </c>
      <c r="F41" s="36" t="s">
        <v>238</v>
      </c>
      <c r="G41" s="36" t="s">
        <v>139</v>
      </c>
      <c r="H41" s="38">
        <v>0.03</v>
      </c>
      <c r="I41" s="36" t="s">
        <v>2</v>
      </c>
      <c r="J41" s="36" t="s">
        <v>1</v>
      </c>
      <c r="K41" s="36">
        <v>3</v>
      </c>
      <c r="L41" s="36">
        <v>100</v>
      </c>
      <c r="M41" s="10"/>
      <c r="N41" s="35"/>
      <c r="O41" s="4"/>
      <c r="P41" s="23"/>
      <c r="Q41" s="23"/>
      <c r="R41" s="23"/>
      <c r="S41" s="23"/>
      <c r="T41" s="23"/>
      <c r="U41" s="23"/>
      <c r="V41" s="23"/>
      <c r="W41" s="23"/>
      <c r="X41" s="23"/>
      <c r="Y41" s="23"/>
      <c r="Z41" s="23"/>
      <c r="AA41" s="23">
        <v>-6.7599999999999993E-2</v>
      </c>
      <c r="AC41" s="16">
        <f>+(-7%*100%)/3%</f>
        <v>-2.3333333333333335</v>
      </c>
    </row>
    <row r="42" spans="1:29" s="3" customFormat="1" ht="99.95" customHeight="1" x14ac:dyDescent="0.25">
      <c r="A42" s="35">
        <v>31</v>
      </c>
      <c r="B42" s="36" t="s">
        <v>115</v>
      </c>
      <c r="C42" s="36" t="s">
        <v>166</v>
      </c>
      <c r="D42" s="36" t="s">
        <v>199</v>
      </c>
      <c r="E42" s="37" t="s">
        <v>31</v>
      </c>
      <c r="F42" s="36" t="s">
        <v>239</v>
      </c>
      <c r="G42" s="36" t="s">
        <v>142</v>
      </c>
      <c r="H42" s="38">
        <v>0.5</v>
      </c>
      <c r="I42" s="36" t="s">
        <v>2</v>
      </c>
      <c r="J42" s="36" t="s">
        <v>14</v>
      </c>
      <c r="K42" s="36">
        <v>50</v>
      </c>
      <c r="L42" s="36">
        <v>100</v>
      </c>
      <c r="M42" s="10"/>
      <c r="N42" s="35"/>
      <c r="O42" s="4"/>
      <c r="P42" s="23"/>
      <c r="Q42" s="23"/>
      <c r="R42" s="23"/>
      <c r="S42" s="23"/>
      <c r="T42" s="23"/>
      <c r="U42" s="29">
        <v>0.51168000000000002</v>
      </c>
      <c r="V42" s="23"/>
      <c r="W42" s="23"/>
      <c r="X42" s="23"/>
      <c r="Y42" s="23"/>
      <c r="Z42" s="23"/>
      <c r="AA42" s="23" t="s">
        <v>342</v>
      </c>
      <c r="AC42" s="16">
        <f>+AVERAGE(U42,AA42)/H42</f>
        <v>1.02336</v>
      </c>
    </row>
    <row r="43" spans="1:29" s="3" customFormat="1" ht="99.95" customHeight="1" x14ac:dyDescent="0.25">
      <c r="A43" s="35">
        <v>32</v>
      </c>
      <c r="B43" s="36" t="s">
        <v>116</v>
      </c>
      <c r="C43" s="36" t="s">
        <v>166</v>
      </c>
      <c r="D43" s="36" t="s">
        <v>197</v>
      </c>
      <c r="E43" s="37" t="s">
        <v>32</v>
      </c>
      <c r="F43" s="36" t="s">
        <v>240</v>
      </c>
      <c r="G43" s="35" t="s">
        <v>153</v>
      </c>
      <c r="H43" s="39">
        <v>0.75</v>
      </c>
      <c r="I43" s="35" t="s">
        <v>2</v>
      </c>
      <c r="J43" s="36" t="s">
        <v>14</v>
      </c>
      <c r="K43" s="36">
        <v>40</v>
      </c>
      <c r="L43" s="36">
        <v>50</v>
      </c>
      <c r="M43" s="10"/>
      <c r="N43" s="35"/>
      <c r="O43" s="4"/>
      <c r="P43" s="26"/>
      <c r="Q43" s="23"/>
      <c r="R43" s="23"/>
      <c r="S43" s="23"/>
      <c r="T43" s="23"/>
      <c r="U43" s="25">
        <v>0.43</v>
      </c>
      <c r="V43" s="23"/>
      <c r="W43" s="23"/>
      <c r="X43" s="23">
        <v>0.67</v>
      </c>
      <c r="Y43" s="23"/>
      <c r="Z43" s="23"/>
      <c r="AA43" s="23">
        <v>0.98670000000000002</v>
      </c>
      <c r="AC43" s="16">
        <f>+AA43/H43</f>
        <v>1.3156000000000001</v>
      </c>
    </row>
    <row r="44" spans="1:29" s="3" customFormat="1" ht="99.95" customHeight="1" x14ac:dyDescent="0.25">
      <c r="A44" s="35">
        <v>33</v>
      </c>
      <c r="B44" s="36" t="s">
        <v>116</v>
      </c>
      <c r="C44" s="36" t="s">
        <v>166</v>
      </c>
      <c r="D44" s="36" t="s">
        <v>197</v>
      </c>
      <c r="E44" s="37" t="s">
        <v>85</v>
      </c>
      <c r="F44" s="36" t="s">
        <v>241</v>
      </c>
      <c r="G44" s="36" t="s">
        <v>153</v>
      </c>
      <c r="H44" s="38">
        <v>1</v>
      </c>
      <c r="I44" s="36" t="s">
        <v>2</v>
      </c>
      <c r="J44" s="36" t="s">
        <v>5</v>
      </c>
      <c r="K44" s="36">
        <v>3</v>
      </c>
      <c r="L44" s="36">
        <v>100</v>
      </c>
      <c r="M44" s="10"/>
      <c r="N44" s="35"/>
      <c r="O44" s="4"/>
      <c r="P44" s="23"/>
      <c r="Q44" s="23"/>
      <c r="R44" s="23">
        <v>1</v>
      </c>
      <c r="S44" s="23"/>
      <c r="T44" s="23"/>
      <c r="U44" s="25">
        <v>1</v>
      </c>
      <c r="V44" s="23"/>
      <c r="W44" s="23"/>
      <c r="X44" s="23">
        <v>1</v>
      </c>
      <c r="Y44" s="23"/>
      <c r="Z44" s="23"/>
      <c r="AA44" s="23">
        <v>1</v>
      </c>
      <c r="AC44" s="16">
        <f>+ SUM(R44,U44,X44,AA44)/4</f>
        <v>1</v>
      </c>
    </row>
    <row r="45" spans="1:29" s="3" customFormat="1" ht="99.95" customHeight="1" x14ac:dyDescent="0.25">
      <c r="A45" s="35">
        <v>34</v>
      </c>
      <c r="B45" s="36" t="s">
        <v>116</v>
      </c>
      <c r="C45" s="36" t="s">
        <v>166</v>
      </c>
      <c r="D45" s="36" t="s">
        <v>197</v>
      </c>
      <c r="E45" s="37" t="s">
        <v>86</v>
      </c>
      <c r="F45" s="36" t="s">
        <v>242</v>
      </c>
      <c r="G45" s="36" t="s">
        <v>155</v>
      </c>
      <c r="H45" s="38">
        <v>0.85</v>
      </c>
      <c r="I45" s="36" t="s">
        <v>2</v>
      </c>
      <c r="J45" s="36" t="s">
        <v>1</v>
      </c>
      <c r="K45" s="36">
        <v>3</v>
      </c>
      <c r="L45" s="36">
        <v>90</v>
      </c>
      <c r="M45" s="10"/>
      <c r="N45" s="35"/>
      <c r="O45" s="4"/>
      <c r="P45" s="22"/>
      <c r="Q45" s="22"/>
      <c r="R45" s="22"/>
      <c r="S45" s="22"/>
      <c r="T45" s="22"/>
      <c r="U45" s="22"/>
      <c r="V45" s="22"/>
      <c r="W45" s="22"/>
      <c r="X45" s="22"/>
      <c r="Y45" s="22"/>
      <c r="Z45" s="22"/>
      <c r="AA45" s="29">
        <v>0.84499999999999997</v>
      </c>
      <c r="AC45" s="16">
        <f>+AA45/H45</f>
        <v>0.99411764705882355</v>
      </c>
    </row>
    <row r="46" spans="1:29" s="3" customFormat="1" ht="99.95" customHeight="1" x14ac:dyDescent="0.25">
      <c r="A46" s="35">
        <v>35</v>
      </c>
      <c r="B46" s="36" t="s">
        <v>106</v>
      </c>
      <c r="C46" s="36" t="s">
        <v>166</v>
      </c>
      <c r="D46" s="36" t="s">
        <v>197</v>
      </c>
      <c r="E46" s="37" t="s">
        <v>87</v>
      </c>
      <c r="F46" s="36" t="s">
        <v>244</v>
      </c>
      <c r="G46" s="36" t="s">
        <v>156</v>
      </c>
      <c r="H46" s="38">
        <v>1</v>
      </c>
      <c r="I46" s="36" t="s">
        <v>2</v>
      </c>
      <c r="J46" s="36" t="s">
        <v>1</v>
      </c>
      <c r="K46" s="36">
        <v>3</v>
      </c>
      <c r="L46" s="36">
        <v>100</v>
      </c>
      <c r="M46" s="10"/>
      <c r="N46" s="35"/>
      <c r="O46" s="4"/>
      <c r="P46" s="22"/>
      <c r="Q46" s="22"/>
      <c r="R46" s="22"/>
      <c r="S46" s="22"/>
      <c r="T46" s="22"/>
      <c r="U46" s="22"/>
      <c r="V46" s="22"/>
      <c r="W46" s="22"/>
      <c r="X46" s="22"/>
      <c r="Y46" s="22"/>
      <c r="Z46" s="22"/>
      <c r="AA46" s="22">
        <v>0</v>
      </c>
      <c r="AC46" s="16">
        <f t="shared" ref="AC46" si="1">+AA46</f>
        <v>0</v>
      </c>
    </row>
    <row r="47" spans="1:29" s="3" customFormat="1" ht="99.95" customHeight="1" x14ac:dyDescent="0.25">
      <c r="A47" s="35">
        <v>36</v>
      </c>
      <c r="B47" s="36" t="s">
        <v>117</v>
      </c>
      <c r="C47" s="36" t="s">
        <v>166</v>
      </c>
      <c r="D47" s="36" t="s">
        <v>199</v>
      </c>
      <c r="E47" s="37" t="s">
        <v>88</v>
      </c>
      <c r="F47" s="36" t="s">
        <v>245</v>
      </c>
      <c r="G47" s="36" t="s">
        <v>138</v>
      </c>
      <c r="H47" s="37" t="s">
        <v>246</v>
      </c>
      <c r="I47" s="36" t="s">
        <v>2</v>
      </c>
      <c r="J47" s="36" t="s">
        <v>1</v>
      </c>
      <c r="K47" s="36">
        <v>3</v>
      </c>
      <c r="L47" s="36">
        <v>-1</v>
      </c>
      <c r="M47" s="10"/>
      <c r="N47" s="35"/>
      <c r="O47" s="4"/>
      <c r="P47" s="23"/>
      <c r="Q47" s="23"/>
      <c r="R47" s="23"/>
      <c r="S47" s="23"/>
      <c r="T47" s="23"/>
      <c r="U47" s="23"/>
      <c r="V47" s="23"/>
      <c r="W47" s="23"/>
      <c r="X47" s="23"/>
      <c r="Y47" s="23"/>
      <c r="Z47" s="23"/>
      <c r="AA47" s="23">
        <v>0.02</v>
      </c>
      <c r="AC47" s="16">
        <v>0</v>
      </c>
    </row>
    <row r="48" spans="1:29" s="3" customFormat="1" ht="99.95" customHeight="1" x14ac:dyDescent="0.25">
      <c r="A48" s="35">
        <v>37</v>
      </c>
      <c r="B48" s="36" t="s">
        <v>117</v>
      </c>
      <c r="C48" s="36" t="s">
        <v>166</v>
      </c>
      <c r="D48" s="36" t="s">
        <v>197</v>
      </c>
      <c r="E48" s="37" t="s">
        <v>89</v>
      </c>
      <c r="F48" s="36" t="s">
        <v>247</v>
      </c>
      <c r="G48" s="36" t="s">
        <v>138</v>
      </c>
      <c r="H48" s="38">
        <v>0</v>
      </c>
      <c r="I48" s="36" t="s">
        <v>8</v>
      </c>
      <c r="J48" s="36" t="s">
        <v>5</v>
      </c>
      <c r="K48" s="36">
        <v>3</v>
      </c>
      <c r="L48" s="36">
        <v>0</v>
      </c>
      <c r="M48" s="10"/>
      <c r="N48" s="35"/>
      <c r="O48" s="4"/>
      <c r="P48" s="27"/>
      <c r="Q48" s="27"/>
      <c r="R48" s="27">
        <v>0</v>
      </c>
      <c r="S48" s="27"/>
      <c r="T48" s="27"/>
      <c r="U48" s="27">
        <v>0</v>
      </c>
      <c r="V48" s="27"/>
      <c r="W48" s="27"/>
      <c r="X48" s="27">
        <v>1.3599999999999999E-2</v>
      </c>
      <c r="Y48" s="27"/>
      <c r="Z48" s="27"/>
      <c r="AA48" s="27">
        <v>8.7499999999999994E-2</v>
      </c>
      <c r="AC48" s="16">
        <v>0.5</v>
      </c>
    </row>
    <row r="49" spans="1:29" s="3" customFormat="1" ht="99.95" customHeight="1" x14ac:dyDescent="0.25">
      <c r="A49" s="35">
        <v>38</v>
      </c>
      <c r="B49" s="36" t="s">
        <v>103</v>
      </c>
      <c r="C49" s="36" t="s">
        <v>166</v>
      </c>
      <c r="D49" s="36" t="s">
        <v>197</v>
      </c>
      <c r="E49" s="37" t="s">
        <v>338</v>
      </c>
      <c r="F49" s="36" t="s">
        <v>248</v>
      </c>
      <c r="G49" s="36" t="s">
        <v>151</v>
      </c>
      <c r="H49" s="38">
        <v>0.8</v>
      </c>
      <c r="I49" s="36" t="s">
        <v>2</v>
      </c>
      <c r="J49" s="36" t="s">
        <v>20</v>
      </c>
      <c r="K49" s="36">
        <v>80</v>
      </c>
      <c r="L49" s="36">
        <v>100</v>
      </c>
      <c r="M49" s="12"/>
      <c r="N49" s="35"/>
      <c r="O49" s="11"/>
      <c r="P49" s="28">
        <v>1</v>
      </c>
      <c r="Q49" s="26">
        <v>0.94440000000000002</v>
      </c>
      <c r="R49" s="28">
        <v>0.6</v>
      </c>
      <c r="S49" s="23">
        <v>0.25</v>
      </c>
      <c r="T49" s="28">
        <v>0.8</v>
      </c>
      <c r="U49" s="28">
        <v>1</v>
      </c>
      <c r="V49" s="28">
        <v>0.75</v>
      </c>
      <c r="W49" s="28">
        <v>1</v>
      </c>
      <c r="X49" s="28">
        <v>1</v>
      </c>
      <c r="Y49" s="28">
        <v>1</v>
      </c>
      <c r="Z49" s="28">
        <v>1</v>
      </c>
      <c r="AA49" s="28">
        <v>1</v>
      </c>
      <c r="AC49" s="16">
        <f>+AVERAGE(P49:AA49)/H49</f>
        <v>1.0775416666666666</v>
      </c>
    </row>
    <row r="50" spans="1:29" s="3" customFormat="1" ht="99.95" customHeight="1" x14ac:dyDescent="0.25">
      <c r="A50" s="35">
        <v>39</v>
      </c>
      <c r="B50" s="36" t="s">
        <v>106</v>
      </c>
      <c r="C50" s="36" t="s">
        <v>166</v>
      </c>
      <c r="D50" s="36" t="s">
        <v>199</v>
      </c>
      <c r="E50" s="37" t="s">
        <v>33</v>
      </c>
      <c r="F50" s="36" t="s">
        <v>249</v>
      </c>
      <c r="G50" s="36" t="s">
        <v>141</v>
      </c>
      <c r="H50" s="38">
        <v>0.9</v>
      </c>
      <c r="I50" s="36" t="s">
        <v>2</v>
      </c>
      <c r="J50" s="36" t="s">
        <v>5</v>
      </c>
      <c r="K50" s="36">
        <v>90</v>
      </c>
      <c r="L50" s="36">
        <v>100</v>
      </c>
      <c r="M50" s="10"/>
      <c r="N50" s="35"/>
      <c r="O50" s="4"/>
      <c r="P50" s="22"/>
      <c r="Q50" s="22"/>
      <c r="R50" s="25">
        <v>0.96250000000000002</v>
      </c>
      <c r="S50" s="22"/>
      <c r="T50" s="22"/>
      <c r="U50" s="25">
        <v>0.96250000000000002</v>
      </c>
      <c r="V50" s="22"/>
      <c r="W50" s="22"/>
      <c r="X50" s="23">
        <v>0.98199999999999998</v>
      </c>
      <c r="Y50" s="22"/>
      <c r="Z50" s="22"/>
      <c r="AA50" s="23">
        <v>0.97499999999999998</v>
      </c>
      <c r="AC50" s="16">
        <f>+AVERAGE(R50,U50,X50,AA50)</f>
        <v>0.97050000000000003</v>
      </c>
    </row>
    <row r="51" spans="1:29" s="3" customFormat="1" ht="99.95" customHeight="1" x14ac:dyDescent="0.25">
      <c r="A51" s="35">
        <v>40</v>
      </c>
      <c r="B51" s="36" t="s">
        <v>115</v>
      </c>
      <c r="C51" s="36" t="s">
        <v>166</v>
      </c>
      <c r="D51" s="36" t="s">
        <v>199</v>
      </c>
      <c r="E51" s="37" t="s">
        <v>34</v>
      </c>
      <c r="F51" s="36" t="s">
        <v>250</v>
      </c>
      <c r="G51" s="36" t="s">
        <v>157</v>
      </c>
      <c r="H51" s="38">
        <v>0.8</v>
      </c>
      <c r="I51" s="36" t="s">
        <v>2</v>
      </c>
      <c r="J51" s="36" t="s">
        <v>1</v>
      </c>
      <c r="K51" s="36">
        <v>3</v>
      </c>
      <c r="L51" s="36">
        <v>100</v>
      </c>
      <c r="M51" s="10"/>
      <c r="N51" s="35"/>
      <c r="O51" s="4"/>
      <c r="P51" s="22"/>
      <c r="Q51" s="22"/>
      <c r="R51" s="22"/>
      <c r="S51" s="22"/>
      <c r="T51" s="22"/>
      <c r="U51" s="22"/>
      <c r="V51" s="22"/>
      <c r="W51" s="22"/>
      <c r="X51" s="22"/>
      <c r="Y51" s="22"/>
      <c r="Z51" s="22"/>
      <c r="AA51" s="29">
        <v>0.91910000000000003</v>
      </c>
      <c r="AC51" s="16">
        <f>+AA51/H51</f>
        <v>1.1488749999999999</v>
      </c>
    </row>
    <row r="52" spans="1:29" s="3" customFormat="1" ht="99.95" customHeight="1" x14ac:dyDescent="0.25">
      <c r="A52" s="35">
        <v>41</v>
      </c>
      <c r="B52" s="36" t="s">
        <v>115</v>
      </c>
      <c r="C52" s="36" t="s">
        <v>166</v>
      </c>
      <c r="D52" s="36" t="s">
        <v>199</v>
      </c>
      <c r="E52" s="37" t="s">
        <v>35</v>
      </c>
      <c r="F52" s="36" t="s">
        <v>251</v>
      </c>
      <c r="G52" s="36" t="s">
        <v>157</v>
      </c>
      <c r="H52" s="38">
        <v>0.85</v>
      </c>
      <c r="I52" s="36" t="s">
        <v>2</v>
      </c>
      <c r="J52" s="36" t="s">
        <v>1</v>
      </c>
      <c r="K52" s="36">
        <v>3</v>
      </c>
      <c r="L52" s="36">
        <v>100</v>
      </c>
      <c r="M52" s="10"/>
      <c r="N52" s="35"/>
      <c r="O52" s="4"/>
      <c r="P52" s="22"/>
      <c r="Q52" s="22"/>
      <c r="R52" s="22"/>
      <c r="S52" s="22"/>
      <c r="T52" s="22"/>
      <c r="U52" s="22"/>
      <c r="V52" s="22"/>
      <c r="W52" s="22"/>
      <c r="X52" s="22"/>
      <c r="Y52" s="22"/>
      <c r="Z52" s="22"/>
      <c r="AA52" s="29">
        <v>0.91210000000000002</v>
      </c>
      <c r="AC52" s="16">
        <f>+AA52/H52</f>
        <v>1.0730588235294118</v>
      </c>
    </row>
    <row r="53" spans="1:29" s="3" customFormat="1" ht="99.95" customHeight="1" x14ac:dyDescent="0.25">
      <c r="A53" s="35">
        <v>42</v>
      </c>
      <c r="B53" s="36" t="s">
        <v>115</v>
      </c>
      <c r="C53" s="36" t="s">
        <v>166</v>
      </c>
      <c r="D53" s="36" t="s">
        <v>199</v>
      </c>
      <c r="E53" s="37" t="s">
        <v>36</v>
      </c>
      <c r="F53" s="36" t="s">
        <v>252</v>
      </c>
      <c r="G53" s="36" t="s">
        <v>143</v>
      </c>
      <c r="H53" s="38">
        <v>0.28000000000000003</v>
      </c>
      <c r="I53" s="36" t="s">
        <v>2</v>
      </c>
      <c r="J53" s="36" t="s">
        <v>14</v>
      </c>
      <c r="K53" s="36">
        <v>28</v>
      </c>
      <c r="L53" s="36">
        <v>100</v>
      </c>
      <c r="M53" s="10"/>
      <c r="N53" s="35"/>
      <c r="O53" s="4"/>
      <c r="P53" s="23"/>
      <c r="Q53" s="23"/>
      <c r="R53" s="23"/>
      <c r="S53" s="23"/>
      <c r="T53" s="23"/>
      <c r="U53" s="25">
        <v>0</v>
      </c>
      <c r="V53" s="23"/>
      <c r="W53" s="23"/>
      <c r="X53" s="23"/>
      <c r="Y53" s="23"/>
      <c r="Z53" s="23"/>
      <c r="AA53" s="23">
        <v>1</v>
      </c>
      <c r="AC53" s="16">
        <f>+AVERAGE(U53,AA53)/H53</f>
        <v>1.7857142857142856</v>
      </c>
    </row>
    <row r="54" spans="1:29" s="3" customFormat="1" ht="99.95" customHeight="1" x14ac:dyDescent="0.25">
      <c r="A54" s="35">
        <v>43</v>
      </c>
      <c r="B54" s="36" t="s">
        <v>116</v>
      </c>
      <c r="C54" s="36" t="s">
        <v>166</v>
      </c>
      <c r="D54" s="36" t="s">
        <v>197</v>
      </c>
      <c r="E54" s="37" t="s">
        <v>90</v>
      </c>
      <c r="F54" s="36" t="s">
        <v>243</v>
      </c>
      <c r="G54" s="36" t="s">
        <v>158</v>
      </c>
      <c r="H54" s="38">
        <v>1</v>
      </c>
      <c r="I54" s="36" t="s">
        <v>2</v>
      </c>
      <c r="J54" s="36" t="s">
        <v>5</v>
      </c>
      <c r="K54" s="36">
        <v>3</v>
      </c>
      <c r="L54" s="36">
        <v>100</v>
      </c>
      <c r="M54" s="10"/>
      <c r="N54" s="35"/>
      <c r="O54" s="4"/>
      <c r="P54" s="22"/>
      <c r="Q54" s="22"/>
      <c r="R54" s="25">
        <v>1</v>
      </c>
      <c r="S54" s="22"/>
      <c r="T54" s="22"/>
      <c r="U54" s="25">
        <v>1</v>
      </c>
      <c r="V54" s="22"/>
      <c r="W54" s="22"/>
      <c r="X54" s="25">
        <v>1</v>
      </c>
      <c r="Y54" s="22"/>
      <c r="Z54" s="22"/>
      <c r="AA54" s="25">
        <v>1</v>
      </c>
      <c r="AC54" s="16">
        <f>+AVERAGE(R54,U54,X54,AA54)</f>
        <v>1</v>
      </c>
    </row>
    <row r="55" spans="1:29" s="3" customFormat="1" ht="99.95" customHeight="1" x14ac:dyDescent="0.25">
      <c r="A55" s="35">
        <v>44</v>
      </c>
      <c r="B55" s="36" t="s">
        <v>118</v>
      </c>
      <c r="C55" s="36" t="s">
        <v>166</v>
      </c>
      <c r="D55" s="36" t="s">
        <v>199</v>
      </c>
      <c r="E55" s="37" t="s">
        <v>91</v>
      </c>
      <c r="F55" s="36" t="s">
        <v>253</v>
      </c>
      <c r="G55" s="36" t="s">
        <v>159</v>
      </c>
      <c r="H55" s="38">
        <v>0.8</v>
      </c>
      <c r="I55" s="36" t="s">
        <v>2</v>
      </c>
      <c r="J55" s="36" t="s">
        <v>5</v>
      </c>
      <c r="K55" s="110">
        <v>0.75</v>
      </c>
      <c r="L55" s="110">
        <v>1</v>
      </c>
      <c r="M55" s="10"/>
      <c r="N55" s="35"/>
      <c r="O55" s="4"/>
      <c r="P55" s="22"/>
      <c r="Q55" s="22"/>
      <c r="R55" s="29">
        <v>0.94710000000000005</v>
      </c>
      <c r="S55" s="22"/>
      <c r="T55" s="22"/>
      <c r="U55" s="29">
        <v>0.89359999999999995</v>
      </c>
      <c r="V55" s="22"/>
      <c r="W55" s="22"/>
      <c r="X55" s="29">
        <v>0.89700000000000002</v>
      </c>
      <c r="Y55" s="22"/>
      <c r="Z55" s="22"/>
      <c r="AA55" s="29">
        <v>0.76659999999999995</v>
      </c>
      <c r="AC55" s="16">
        <f>+AVERAGE(R55,U55,X55,AA55)/H55</f>
        <v>1.09509375</v>
      </c>
    </row>
    <row r="56" spans="1:29" s="3" customFormat="1" ht="99.95" customHeight="1" x14ac:dyDescent="0.25">
      <c r="A56" s="35">
        <v>45</v>
      </c>
      <c r="B56" s="36" t="s">
        <v>104</v>
      </c>
      <c r="C56" s="36" t="s">
        <v>167</v>
      </c>
      <c r="D56" s="36" t="s">
        <v>197</v>
      </c>
      <c r="E56" s="37" t="s">
        <v>37</v>
      </c>
      <c r="F56" s="36" t="s">
        <v>254</v>
      </c>
      <c r="G56" s="36" t="s">
        <v>137</v>
      </c>
      <c r="H56" s="38">
        <v>0.95</v>
      </c>
      <c r="I56" s="36" t="s">
        <v>2</v>
      </c>
      <c r="J56" s="36" t="s">
        <v>5</v>
      </c>
      <c r="K56" s="36">
        <v>95</v>
      </c>
      <c r="L56" s="36">
        <v>100</v>
      </c>
      <c r="M56" s="10"/>
      <c r="N56" s="35"/>
      <c r="O56" s="4"/>
      <c r="P56" s="22"/>
      <c r="Q56" s="22"/>
      <c r="R56" s="25">
        <v>1</v>
      </c>
      <c r="S56" s="22"/>
      <c r="T56" s="22"/>
      <c r="U56" s="25">
        <v>1</v>
      </c>
      <c r="V56" s="22"/>
      <c r="W56" s="22"/>
      <c r="X56" s="25">
        <v>1</v>
      </c>
      <c r="Y56" s="22"/>
      <c r="Z56" s="22"/>
      <c r="AA56" s="23">
        <v>1</v>
      </c>
      <c r="AC56" s="16">
        <f>+AVERAGE(R56,U56,X56)</f>
        <v>1</v>
      </c>
    </row>
    <row r="57" spans="1:29" s="3" customFormat="1" ht="99.95" customHeight="1" x14ac:dyDescent="0.25">
      <c r="A57" s="35">
        <v>46</v>
      </c>
      <c r="B57" s="36" t="s">
        <v>104</v>
      </c>
      <c r="C57" s="36" t="s">
        <v>167</v>
      </c>
      <c r="D57" s="36" t="s">
        <v>197</v>
      </c>
      <c r="E57" s="37" t="s">
        <v>38</v>
      </c>
      <c r="F57" s="36" t="s">
        <v>255</v>
      </c>
      <c r="G57" s="36" t="s">
        <v>137</v>
      </c>
      <c r="H57" s="38">
        <v>0.95</v>
      </c>
      <c r="I57" s="36" t="s">
        <v>2</v>
      </c>
      <c r="J57" s="36" t="s">
        <v>5</v>
      </c>
      <c r="K57" s="36">
        <v>3</v>
      </c>
      <c r="L57" s="36">
        <v>100</v>
      </c>
      <c r="M57" s="10"/>
      <c r="N57" s="35"/>
      <c r="O57" s="4"/>
      <c r="P57" s="22"/>
      <c r="Q57" s="22"/>
      <c r="R57" s="25">
        <v>1</v>
      </c>
      <c r="S57" s="22"/>
      <c r="T57" s="22"/>
      <c r="U57" s="25">
        <v>1</v>
      </c>
      <c r="V57" s="22"/>
      <c r="W57" s="22"/>
      <c r="X57" s="25">
        <v>1</v>
      </c>
      <c r="Y57" s="22"/>
      <c r="Z57" s="22"/>
      <c r="AA57" s="25">
        <v>1</v>
      </c>
      <c r="AC57" s="16">
        <f>+AVERAGE(R57,U57,X57,AA57)/H57</f>
        <v>1.0526315789473684</v>
      </c>
    </row>
    <row r="58" spans="1:29" s="3" customFormat="1" ht="99.95" customHeight="1" x14ac:dyDescent="0.25">
      <c r="A58" s="35">
        <v>47</v>
      </c>
      <c r="B58" s="36" t="s">
        <v>104</v>
      </c>
      <c r="C58" s="36" t="s">
        <v>167</v>
      </c>
      <c r="D58" s="36" t="s">
        <v>199</v>
      </c>
      <c r="E58" s="37" t="s">
        <v>39</v>
      </c>
      <c r="F58" s="36" t="s">
        <v>256</v>
      </c>
      <c r="G58" s="36" t="s">
        <v>131</v>
      </c>
      <c r="H58" s="38">
        <v>1</v>
      </c>
      <c r="I58" s="36" t="s">
        <v>2</v>
      </c>
      <c r="J58" s="36" t="s">
        <v>20</v>
      </c>
      <c r="K58" s="36">
        <v>100</v>
      </c>
      <c r="L58" s="36">
        <v>100</v>
      </c>
      <c r="M58" s="12"/>
      <c r="N58" s="35"/>
      <c r="O58" s="11"/>
      <c r="P58" s="25">
        <v>1</v>
      </c>
      <c r="Q58" s="29">
        <v>1.0713999999999999</v>
      </c>
      <c r="R58" s="29">
        <v>1.1537999999999999</v>
      </c>
      <c r="S58" s="23">
        <v>1</v>
      </c>
      <c r="T58" s="25">
        <v>1</v>
      </c>
      <c r="U58" s="25">
        <v>1</v>
      </c>
      <c r="V58" s="25">
        <v>1</v>
      </c>
      <c r="W58" s="25">
        <v>1.07</v>
      </c>
      <c r="X58" s="25">
        <v>1</v>
      </c>
      <c r="Y58" s="25">
        <v>1</v>
      </c>
      <c r="Z58" s="25">
        <v>1.1499999999999999</v>
      </c>
      <c r="AA58" s="25">
        <v>1</v>
      </c>
      <c r="AC58" s="16">
        <f>+AVERAGE(P58:AA58)</f>
        <v>1.0370999999999999</v>
      </c>
    </row>
    <row r="59" spans="1:29" s="3" customFormat="1" ht="99.95" customHeight="1" x14ac:dyDescent="0.25">
      <c r="A59" s="35">
        <v>48</v>
      </c>
      <c r="B59" s="36" t="s">
        <v>104</v>
      </c>
      <c r="C59" s="36" t="s">
        <v>167</v>
      </c>
      <c r="D59" s="36" t="s">
        <v>199</v>
      </c>
      <c r="E59" s="37" t="s">
        <v>40</v>
      </c>
      <c r="F59" s="36" t="s">
        <v>257</v>
      </c>
      <c r="G59" s="36" t="s">
        <v>131</v>
      </c>
      <c r="H59" s="38">
        <v>1</v>
      </c>
      <c r="I59" s="36" t="s">
        <v>2</v>
      </c>
      <c r="J59" s="36" t="s">
        <v>20</v>
      </c>
      <c r="K59" s="36">
        <v>100</v>
      </c>
      <c r="L59" s="36">
        <v>100</v>
      </c>
      <c r="M59" s="12"/>
      <c r="N59" s="35"/>
      <c r="O59" s="11"/>
      <c r="P59" s="25">
        <v>1.5</v>
      </c>
      <c r="Q59" s="25">
        <v>1.4</v>
      </c>
      <c r="R59" s="25">
        <v>1.3</v>
      </c>
      <c r="S59" s="23">
        <v>1.5</v>
      </c>
      <c r="T59" s="25">
        <v>1.5</v>
      </c>
      <c r="U59" s="25">
        <v>1</v>
      </c>
      <c r="V59" s="25">
        <v>1.5</v>
      </c>
      <c r="W59" s="25">
        <v>1.4</v>
      </c>
      <c r="X59" s="25">
        <v>1</v>
      </c>
      <c r="Y59" s="25">
        <v>1.5</v>
      </c>
      <c r="Z59" s="25">
        <v>1.3</v>
      </c>
      <c r="AA59" s="25">
        <v>1.5</v>
      </c>
      <c r="AC59" s="16">
        <f>+AVERAGE(P59:AA59)</f>
        <v>1.3666666666666665</v>
      </c>
    </row>
    <row r="60" spans="1:29" s="3" customFormat="1" ht="99.95" customHeight="1" x14ac:dyDescent="0.25">
      <c r="A60" s="35">
        <v>49</v>
      </c>
      <c r="B60" s="36" t="s">
        <v>106</v>
      </c>
      <c r="C60" s="36" t="s">
        <v>167</v>
      </c>
      <c r="D60" s="36" t="s">
        <v>197</v>
      </c>
      <c r="E60" s="37" t="s">
        <v>41</v>
      </c>
      <c r="F60" s="36" t="s">
        <v>258</v>
      </c>
      <c r="G60" s="36" t="s">
        <v>341</v>
      </c>
      <c r="H60" s="38">
        <v>0.6</v>
      </c>
      <c r="I60" s="36" t="s">
        <v>2</v>
      </c>
      <c r="J60" s="36" t="s">
        <v>1</v>
      </c>
      <c r="K60" s="36">
        <v>3</v>
      </c>
      <c r="L60" s="36">
        <v>100</v>
      </c>
      <c r="M60" s="10"/>
      <c r="N60" s="35"/>
      <c r="O60" s="4"/>
      <c r="P60" s="25"/>
      <c r="Q60" s="25"/>
      <c r="R60" s="25"/>
      <c r="S60" s="25"/>
      <c r="T60" s="25"/>
      <c r="U60" s="25"/>
      <c r="V60" s="25"/>
      <c r="W60" s="25"/>
      <c r="X60" s="25"/>
      <c r="Y60" s="25"/>
      <c r="Z60" s="25"/>
      <c r="AA60" s="25">
        <v>1</v>
      </c>
      <c r="AC60" s="16">
        <f>+AA60</f>
        <v>1</v>
      </c>
    </row>
    <row r="61" spans="1:29" s="3" customFormat="1" ht="99.95" customHeight="1" x14ac:dyDescent="0.25">
      <c r="A61" s="35">
        <v>50</v>
      </c>
      <c r="B61" s="36" t="s">
        <v>104</v>
      </c>
      <c r="C61" s="36" t="s">
        <v>167</v>
      </c>
      <c r="D61" s="36" t="s">
        <v>197</v>
      </c>
      <c r="E61" s="37" t="s">
        <v>92</v>
      </c>
      <c r="F61" s="36" t="s">
        <v>259</v>
      </c>
      <c r="G61" s="36" t="s">
        <v>137</v>
      </c>
      <c r="H61" s="38">
        <v>0.95</v>
      </c>
      <c r="I61" s="36" t="s">
        <v>2</v>
      </c>
      <c r="J61" s="36" t="s">
        <v>93</v>
      </c>
      <c r="K61" s="36">
        <v>3</v>
      </c>
      <c r="L61" s="36">
        <v>100</v>
      </c>
      <c r="M61" s="10"/>
      <c r="N61" s="35"/>
      <c r="O61" s="4"/>
      <c r="P61" s="22"/>
      <c r="Q61" s="22"/>
      <c r="R61" s="22"/>
      <c r="S61" s="23">
        <v>1</v>
      </c>
      <c r="T61" s="22"/>
      <c r="U61" s="22"/>
      <c r="V61" s="22"/>
      <c r="W61" s="25">
        <v>1</v>
      </c>
      <c r="X61" s="22"/>
      <c r="Y61" s="22"/>
      <c r="Z61" s="22"/>
      <c r="AA61" s="25">
        <v>1</v>
      </c>
      <c r="AC61" s="16">
        <f>+AVERAGE(S61,W61,AA61)/H61</f>
        <v>1.0526315789473684</v>
      </c>
    </row>
    <row r="62" spans="1:29" s="3" customFormat="1" ht="99.95" customHeight="1" x14ac:dyDescent="0.25">
      <c r="A62" s="35">
        <v>51</v>
      </c>
      <c r="B62" s="36" t="s">
        <v>107</v>
      </c>
      <c r="C62" s="36" t="s">
        <v>170</v>
      </c>
      <c r="D62" s="36" t="s">
        <v>197</v>
      </c>
      <c r="E62" s="37" t="s">
        <v>94</v>
      </c>
      <c r="F62" s="36" t="s">
        <v>260</v>
      </c>
      <c r="G62" s="36" t="s">
        <v>132</v>
      </c>
      <c r="H62" s="38">
        <v>0.95</v>
      </c>
      <c r="I62" s="36" t="s">
        <v>2</v>
      </c>
      <c r="J62" s="36" t="s">
        <v>20</v>
      </c>
      <c r="K62" s="36">
        <v>95</v>
      </c>
      <c r="L62" s="36">
        <v>100</v>
      </c>
      <c r="M62" s="12"/>
      <c r="N62" s="35"/>
      <c r="O62" s="11"/>
      <c r="P62" s="25">
        <v>1</v>
      </c>
      <c r="Q62" s="25">
        <v>1</v>
      </c>
      <c r="R62" s="25">
        <v>1</v>
      </c>
      <c r="S62" s="23">
        <v>1</v>
      </c>
      <c r="T62" s="25">
        <v>1</v>
      </c>
      <c r="U62" s="25">
        <v>1</v>
      </c>
      <c r="V62" s="25">
        <v>1</v>
      </c>
      <c r="W62" s="25">
        <v>1</v>
      </c>
      <c r="X62" s="25">
        <v>1</v>
      </c>
      <c r="Y62" s="25">
        <v>1</v>
      </c>
      <c r="Z62" s="25">
        <v>1</v>
      </c>
      <c r="AA62" s="25">
        <v>1</v>
      </c>
      <c r="AC62" s="16">
        <f>+AVERAGE(P62:AA62)/H62</f>
        <v>1.0526315789473684</v>
      </c>
    </row>
    <row r="63" spans="1:29" s="3" customFormat="1" ht="99.95" customHeight="1" x14ac:dyDescent="0.25">
      <c r="A63" s="35">
        <v>52</v>
      </c>
      <c r="B63" s="36" t="s">
        <v>107</v>
      </c>
      <c r="C63" s="36" t="s">
        <v>170</v>
      </c>
      <c r="D63" s="36" t="s">
        <v>197</v>
      </c>
      <c r="E63" s="37" t="s">
        <v>95</v>
      </c>
      <c r="F63" s="36" t="s">
        <v>261</v>
      </c>
      <c r="G63" s="36" t="s">
        <v>160</v>
      </c>
      <c r="H63" s="38">
        <v>0.75</v>
      </c>
      <c r="I63" s="36" t="s">
        <v>2</v>
      </c>
      <c r="J63" s="36" t="s">
        <v>14</v>
      </c>
      <c r="K63" s="36">
        <v>75</v>
      </c>
      <c r="L63" s="36">
        <v>100</v>
      </c>
      <c r="M63" s="10"/>
      <c r="N63" s="35"/>
      <c r="O63" s="4"/>
      <c r="P63" s="24"/>
      <c r="Q63" s="22"/>
      <c r="R63" s="22"/>
      <c r="S63" s="22"/>
      <c r="T63" s="22"/>
      <c r="U63" s="29">
        <v>0.73580000000000001</v>
      </c>
      <c r="V63" s="22"/>
      <c r="W63" s="22"/>
      <c r="X63" s="22"/>
      <c r="Y63" s="22"/>
      <c r="Z63" s="22"/>
      <c r="AA63" s="29">
        <v>0.81630000000000003</v>
      </c>
      <c r="AC63" s="16">
        <f>+AVERAGE(AA63,U63)/H63</f>
        <v>1.0347333333333333</v>
      </c>
    </row>
    <row r="64" spans="1:29" s="3" customFormat="1" ht="99.95" customHeight="1" x14ac:dyDescent="0.25">
      <c r="A64" s="35">
        <v>53</v>
      </c>
      <c r="B64" s="36" t="s">
        <v>107</v>
      </c>
      <c r="C64" s="36" t="s">
        <v>170</v>
      </c>
      <c r="D64" s="36" t="s">
        <v>197</v>
      </c>
      <c r="E64" s="37" t="s">
        <v>96</v>
      </c>
      <c r="F64" s="36" t="s">
        <v>262</v>
      </c>
      <c r="G64" s="36" t="s">
        <v>160</v>
      </c>
      <c r="H64" s="38">
        <v>0.9</v>
      </c>
      <c r="I64" s="36" t="s">
        <v>2</v>
      </c>
      <c r="J64" s="36" t="s">
        <v>1</v>
      </c>
      <c r="K64" s="36">
        <v>75</v>
      </c>
      <c r="L64" s="36">
        <v>100</v>
      </c>
      <c r="M64" s="10"/>
      <c r="N64" s="35"/>
      <c r="O64" s="4"/>
      <c r="P64" s="24"/>
      <c r="Q64" s="24"/>
      <c r="R64" s="24"/>
      <c r="S64" s="24"/>
      <c r="T64" s="24"/>
      <c r="U64" s="24"/>
      <c r="V64" s="24"/>
      <c r="W64" s="24"/>
      <c r="X64" s="24"/>
      <c r="Y64" s="24"/>
      <c r="Z64" s="24"/>
      <c r="AA64" s="26">
        <v>0.86660000000000004</v>
      </c>
      <c r="AC64" s="16">
        <f>+AA64</f>
        <v>0.86660000000000004</v>
      </c>
    </row>
    <row r="65" spans="1:29" s="3" customFormat="1" ht="94.5" customHeight="1" x14ac:dyDescent="0.25">
      <c r="A65" s="35">
        <v>54</v>
      </c>
      <c r="B65" s="36" t="s">
        <v>107</v>
      </c>
      <c r="C65" s="36" t="s">
        <v>170</v>
      </c>
      <c r="D65" s="36" t="s">
        <v>197</v>
      </c>
      <c r="E65" s="37" t="s">
        <v>97</v>
      </c>
      <c r="F65" s="36" t="s">
        <v>263</v>
      </c>
      <c r="G65" s="36" t="s">
        <v>160</v>
      </c>
      <c r="H65" s="38">
        <v>0.9</v>
      </c>
      <c r="I65" s="36" t="s">
        <v>2</v>
      </c>
      <c r="J65" s="36" t="s">
        <v>1</v>
      </c>
      <c r="K65" s="36">
        <v>90</v>
      </c>
      <c r="L65" s="36">
        <v>100</v>
      </c>
      <c r="M65" s="10"/>
      <c r="N65" s="35"/>
      <c r="O65" s="4"/>
      <c r="P65" s="24"/>
      <c r="Q65" s="24"/>
      <c r="R65" s="24"/>
      <c r="S65" s="24"/>
      <c r="T65" s="24"/>
      <c r="U65" s="24"/>
      <c r="V65" s="24"/>
      <c r="W65" s="24"/>
      <c r="X65" s="24"/>
      <c r="Y65" s="24"/>
      <c r="Z65" s="24"/>
      <c r="AA65" s="28">
        <v>1</v>
      </c>
      <c r="AC65" s="16">
        <f>+AA65</f>
        <v>1</v>
      </c>
    </row>
    <row r="66" spans="1:29" s="3" customFormat="1" ht="99.95" customHeight="1" x14ac:dyDescent="0.25">
      <c r="A66" s="35">
        <v>55</v>
      </c>
      <c r="B66" s="36" t="s">
        <v>105</v>
      </c>
      <c r="C66" s="36" t="s">
        <v>171</v>
      </c>
      <c r="D66" s="36" t="s">
        <v>199</v>
      </c>
      <c r="E66" s="37" t="s">
        <v>42</v>
      </c>
      <c r="F66" s="36" t="s">
        <v>264</v>
      </c>
      <c r="G66" s="36" t="s">
        <v>318</v>
      </c>
      <c r="H66" s="38">
        <v>1</v>
      </c>
      <c r="I66" s="36" t="s">
        <v>2</v>
      </c>
      <c r="J66" s="36" t="s">
        <v>20</v>
      </c>
      <c r="K66" s="36">
        <v>92</v>
      </c>
      <c r="L66" s="36">
        <v>100</v>
      </c>
      <c r="M66" s="12"/>
      <c r="N66" s="35"/>
      <c r="O66" s="11"/>
      <c r="P66" s="25">
        <v>1</v>
      </c>
      <c r="Q66" s="25">
        <v>0.97609999999999997</v>
      </c>
      <c r="R66" s="25">
        <v>0.9839</v>
      </c>
      <c r="S66" s="25">
        <v>1</v>
      </c>
      <c r="T66" s="25">
        <v>1</v>
      </c>
      <c r="U66" s="25">
        <v>1</v>
      </c>
      <c r="V66" s="25">
        <v>0.94420000000000004</v>
      </c>
      <c r="W66" s="25">
        <v>0.93779999999999997</v>
      </c>
      <c r="X66" s="25">
        <v>0.96930000000000005</v>
      </c>
      <c r="Y66" s="25">
        <v>0.97770000000000001</v>
      </c>
      <c r="Z66" s="25">
        <v>0.93220000000000003</v>
      </c>
      <c r="AA66" s="25">
        <v>0.93469999999999998</v>
      </c>
      <c r="AC66" s="16">
        <f>+AVERAGE(P66:AA66)/H66</f>
        <v>0.9713250000000001</v>
      </c>
    </row>
    <row r="67" spans="1:29" s="3" customFormat="1" ht="99.95" customHeight="1" x14ac:dyDescent="0.25">
      <c r="A67" s="35">
        <v>56</v>
      </c>
      <c r="B67" s="36" t="s">
        <v>105</v>
      </c>
      <c r="C67" s="36" t="s">
        <v>171</v>
      </c>
      <c r="D67" s="36" t="s">
        <v>197</v>
      </c>
      <c r="E67" s="37" t="s">
        <v>43</v>
      </c>
      <c r="F67" s="36" t="s">
        <v>265</v>
      </c>
      <c r="G67" s="36" t="s">
        <v>316</v>
      </c>
      <c r="H67" s="38">
        <v>0.02</v>
      </c>
      <c r="I67" s="36" t="s">
        <v>8</v>
      </c>
      <c r="J67" s="36" t="s">
        <v>20</v>
      </c>
      <c r="K67" s="36">
        <v>2</v>
      </c>
      <c r="L67" s="36">
        <v>2</v>
      </c>
      <c r="M67" s="12"/>
      <c r="N67" s="35"/>
      <c r="O67" s="11"/>
      <c r="P67" s="45">
        <v>0</v>
      </c>
      <c r="Q67" s="45">
        <v>0</v>
      </c>
      <c r="R67" s="30">
        <v>0</v>
      </c>
      <c r="S67" s="30">
        <v>0</v>
      </c>
      <c r="T67" s="30">
        <v>0</v>
      </c>
      <c r="U67" s="30">
        <v>0</v>
      </c>
      <c r="V67" s="30">
        <v>0</v>
      </c>
      <c r="W67" s="30">
        <v>0</v>
      </c>
      <c r="X67" s="30">
        <v>0</v>
      </c>
      <c r="Y67" s="30">
        <v>0</v>
      </c>
      <c r="Z67" s="30">
        <v>0</v>
      </c>
      <c r="AA67" s="30">
        <v>0</v>
      </c>
      <c r="AC67" s="16">
        <v>1</v>
      </c>
    </row>
    <row r="68" spans="1:29" s="3" customFormat="1" ht="99.95" customHeight="1" x14ac:dyDescent="0.25">
      <c r="A68" s="82">
        <v>57</v>
      </c>
      <c r="B68" s="83" t="s">
        <v>105</v>
      </c>
      <c r="C68" s="83" t="s">
        <v>171</v>
      </c>
      <c r="D68" s="83" t="s">
        <v>197</v>
      </c>
      <c r="E68" s="84" t="s">
        <v>44</v>
      </c>
      <c r="F68" s="83" t="s">
        <v>266</v>
      </c>
      <c r="G68" s="83" t="s">
        <v>317</v>
      </c>
      <c r="H68" s="85">
        <v>0.02</v>
      </c>
      <c r="I68" s="83" t="s">
        <v>8</v>
      </c>
      <c r="J68" s="83" t="s">
        <v>20</v>
      </c>
      <c r="K68" s="83">
        <v>2</v>
      </c>
      <c r="L68" s="83">
        <v>2</v>
      </c>
      <c r="M68" s="12"/>
      <c r="N68" s="35"/>
      <c r="O68" s="11"/>
      <c r="P68" s="30">
        <v>0</v>
      </c>
      <c r="Q68" s="30">
        <v>0.1125</v>
      </c>
      <c r="R68" s="30">
        <v>0.15</v>
      </c>
      <c r="S68" s="30">
        <v>0</v>
      </c>
      <c r="T68" s="30">
        <v>0</v>
      </c>
      <c r="U68" s="30">
        <v>1.2500000000000001E-2</v>
      </c>
      <c r="V68" s="30">
        <v>0</v>
      </c>
      <c r="W68" s="30">
        <v>0</v>
      </c>
      <c r="X68" s="30">
        <v>0</v>
      </c>
      <c r="Y68" s="30">
        <v>0</v>
      </c>
      <c r="Z68" s="30"/>
      <c r="AA68" s="30"/>
      <c r="AC68" s="16"/>
    </row>
    <row r="69" spans="1:29" s="3" customFormat="1" ht="99.95" customHeight="1" x14ac:dyDescent="0.25">
      <c r="A69" s="82">
        <v>58</v>
      </c>
      <c r="B69" s="83" t="s">
        <v>105</v>
      </c>
      <c r="C69" s="83" t="s">
        <v>171</v>
      </c>
      <c r="D69" s="83" t="s">
        <v>197</v>
      </c>
      <c r="E69" s="84" t="s">
        <v>45</v>
      </c>
      <c r="F69" s="83" t="s">
        <v>267</v>
      </c>
      <c r="G69" s="83" t="s">
        <v>161</v>
      </c>
      <c r="H69" s="85">
        <v>0.95</v>
      </c>
      <c r="I69" s="83" t="s">
        <v>2</v>
      </c>
      <c r="J69" s="83" t="s">
        <v>5</v>
      </c>
      <c r="K69" s="83">
        <v>3</v>
      </c>
      <c r="L69" s="83">
        <v>100</v>
      </c>
      <c r="M69" s="10"/>
      <c r="N69" s="35"/>
      <c r="O69" s="4"/>
      <c r="P69" s="22"/>
      <c r="Q69" s="22"/>
      <c r="R69" s="25">
        <v>1</v>
      </c>
      <c r="S69" s="22"/>
      <c r="T69" s="22"/>
      <c r="U69" s="25">
        <v>0</v>
      </c>
      <c r="V69" s="22"/>
      <c r="W69" s="22"/>
      <c r="X69" s="22"/>
      <c r="Y69" s="22"/>
      <c r="Z69" s="22"/>
      <c r="AA69" s="22"/>
      <c r="AC69" s="16"/>
    </row>
    <row r="70" spans="1:29" s="3" customFormat="1" ht="99.95" customHeight="1" x14ac:dyDescent="0.25">
      <c r="A70" s="35">
        <v>59</v>
      </c>
      <c r="B70" s="36" t="s">
        <v>105</v>
      </c>
      <c r="C70" s="36" t="s">
        <v>171</v>
      </c>
      <c r="D70" s="36" t="s">
        <v>199</v>
      </c>
      <c r="E70" s="37" t="s">
        <v>46</v>
      </c>
      <c r="F70" s="36" t="s">
        <v>268</v>
      </c>
      <c r="G70" s="36" t="s">
        <v>318</v>
      </c>
      <c r="H70" s="38">
        <v>1</v>
      </c>
      <c r="I70" s="36" t="s">
        <v>2</v>
      </c>
      <c r="J70" s="36" t="s">
        <v>20</v>
      </c>
      <c r="K70" s="36">
        <v>90</v>
      </c>
      <c r="L70" s="36">
        <v>100</v>
      </c>
      <c r="M70" s="12"/>
      <c r="N70" s="35"/>
      <c r="O70" s="11"/>
      <c r="P70" s="23">
        <v>1</v>
      </c>
      <c r="Q70" s="23">
        <v>1</v>
      </c>
      <c r="R70" s="23">
        <v>1</v>
      </c>
      <c r="S70" s="23">
        <v>1</v>
      </c>
      <c r="T70" s="23">
        <v>1</v>
      </c>
      <c r="U70" s="23">
        <v>1</v>
      </c>
      <c r="V70" s="23">
        <v>0.94420000000000004</v>
      </c>
      <c r="W70" s="23">
        <v>0.93779999999999997</v>
      </c>
      <c r="X70" s="23">
        <v>0.96930000000000005</v>
      </c>
      <c r="Y70" s="23">
        <v>0.96660000000000001</v>
      </c>
      <c r="Z70" s="23">
        <v>0.97089999999999999</v>
      </c>
      <c r="AA70" s="23">
        <v>0.9012</v>
      </c>
      <c r="AC70" s="16">
        <f>+AVERAGE(P70:AA70)</f>
        <v>0.97416666666666663</v>
      </c>
    </row>
    <row r="71" spans="1:29" s="3" customFormat="1" ht="99.95" customHeight="1" x14ac:dyDescent="0.25">
      <c r="A71" s="82">
        <v>60</v>
      </c>
      <c r="B71" s="83" t="s">
        <v>105</v>
      </c>
      <c r="C71" s="83" t="s">
        <v>171</v>
      </c>
      <c r="D71" s="83" t="s">
        <v>197</v>
      </c>
      <c r="E71" s="84" t="s">
        <v>47</v>
      </c>
      <c r="F71" s="83" t="s">
        <v>269</v>
      </c>
      <c r="G71" s="83" t="s">
        <v>161</v>
      </c>
      <c r="H71" s="85">
        <v>0.02</v>
      </c>
      <c r="I71" s="83" t="s">
        <v>8</v>
      </c>
      <c r="J71" s="83" t="s">
        <v>20</v>
      </c>
      <c r="K71" s="83">
        <v>3</v>
      </c>
      <c r="L71" s="83">
        <v>2</v>
      </c>
      <c r="M71" s="12"/>
      <c r="N71" s="35"/>
      <c r="O71" s="11"/>
      <c r="P71" s="30">
        <v>0</v>
      </c>
      <c r="Q71" s="31">
        <v>1.2500000000000001E-2</v>
      </c>
      <c r="R71" s="32">
        <v>6.2500000000000003E-3</v>
      </c>
      <c r="S71" s="30">
        <v>0</v>
      </c>
      <c r="T71" s="30">
        <v>0</v>
      </c>
      <c r="U71" s="30">
        <v>0</v>
      </c>
      <c r="V71" s="30"/>
      <c r="W71" s="30"/>
      <c r="X71" s="30"/>
      <c r="Y71" s="30"/>
      <c r="Z71" s="30"/>
      <c r="AA71" s="30"/>
      <c r="AC71" s="16"/>
    </row>
    <row r="72" spans="1:29" s="3" customFormat="1" ht="99.95" customHeight="1" x14ac:dyDescent="0.25">
      <c r="A72" s="35">
        <v>61</v>
      </c>
      <c r="B72" s="36" t="s">
        <v>106</v>
      </c>
      <c r="C72" s="36" t="s">
        <v>172</v>
      </c>
      <c r="D72" s="36" t="s">
        <v>197</v>
      </c>
      <c r="E72" s="37" t="s">
        <v>48</v>
      </c>
      <c r="F72" s="36" t="s">
        <v>270</v>
      </c>
      <c r="G72" s="36" t="s">
        <v>340</v>
      </c>
      <c r="H72" s="38">
        <v>0.02</v>
      </c>
      <c r="I72" s="36" t="s">
        <v>2</v>
      </c>
      <c r="J72" s="36" t="s">
        <v>5</v>
      </c>
      <c r="K72" s="36">
        <v>2</v>
      </c>
      <c r="L72" s="36">
        <v>100</v>
      </c>
      <c r="M72" s="10"/>
      <c r="N72" s="35"/>
      <c r="O72" s="4"/>
      <c r="P72" s="23">
        <v>3.4000000000000002E-2</v>
      </c>
      <c r="Q72" s="23">
        <v>0.21</v>
      </c>
      <c r="R72" s="23">
        <v>-0.42</v>
      </c>
      <c r="S72" s="23">
        <v>-7.0000000000000007E-2</v>
      </c>
      <c r="T72" s="23">
        <v>-0.53</v>
      </c>
      <c r="U72" s="22"/>
      <c r="V72" s="23">
        <v>-0.25</v>
      </c>
      <c r="W72" s="23">
        <v>0.03</v>
      </c>
      <c r="X72" s="23">
        <v>5.4000000000000003E-3</v>
      </c>
      <c r="Y72" s="23">
        <v>-0.1241</v>
      </c>
      <c r="Z72" s="23">
        <v>-0.1241</v>
      </c>
      <c r="AA72" s="23">
        <v>1.6999999999999999E-3</v>
      </c>
      <c r="AC72" s="16">
        <f>+AVERAGE(R72,U72,X72)</f>
        <v>-0.20729999999999998</v>
      </c>
    </row>
    <row r="73" spans="1:29" s="3" customFormat="1" ht="99.95" customHeight="1" x14ac:dyDescent="0.25">
      <c r="A73" s="35">
        <v>62</v>
      </c>
      <c r="B73" s="36" t="s">
        <v>106</v>
      </c>
      <c r="C73" s="36" t="s">
        <v>172</v>
      </c>
      <c r="D73" s="36" t="s">
        <v>197</v>
      </c>
      <c r="E73" s="37" t="s">
        <v>49</v>
      </c>
      <c r="F73" s="36" t="s">
        <v>271</v>
      </c>
      <c r="G73" s="36" t="s">
        <v>339</v>
      </c>
      <c r="H73" s="38">
        <v>0.8</v>
      </c>
      <c r="I73" s="36" t="s">
        <v>2</v>
      </c>
      <c r="J73" s="36" t="s">
        <v>1</v>
      </c>
      <c r="K73" s="36">
        <v>3</v>
      </c>
      <c r="L73" s="36">
        <v>100</v>
      </c>
      <c r="M73" s="10"/>
      <c r="N73" s="35"/>
      <c r="O73" s="4"/>
      <c r="P73" s="22"/>
      <c r="Q73" s="22"/>
      <c r="R73" s="22"/>
      <c r="S73" s="22"/>
      <c r="T73" s="22"/>
      <c r="U73" s="22"/>
      <c r="V73" s="22"/>
      <c r="W73" s="22"/>
      <c r="X73" s="22"/>
      <c r="Y73" s="22"/>
      <c r="Z73" s="22"/>
      <c r="AA73" s="25">
        <v>1</v>
      </c>
      <c r="AC73" s="16">
        <f>+AA73/H73</f>
        <v>1.25</v>
      </c>
    </row>
    <row r="74" spans="1:29" s="3" customFormat="1" ht="99.95" customHeight="1" x14ac:dyDescent="0.25">
      <c r="A74" s="35">
        <v>63</v>
      </c>
      <c r="B74" s="36" t="s">
        <v>106</v>
      </c>
      <c r="C74" s="36" t="s">
        <v>172</v>
      </c>
      <c r="D74" s="36" t="s">
        <v>197</v>
      </c>
      <c r="E74" s="37" t="s">
        <v>50</v>
      </c>
      <c r="F74" s="36" t="s">
        <v>274</v>
      </c>
      <c r="G74" s="36" t="s">
        <v>340</v>
      </c>
      <c r="H74" s="38">
        <v>1</v>
      </c>
      <c r="I74" s="36" t="s">
        <v>2</v>
      </c>
      <c r="J74" s="36" t="s">
        <v>1</v>
      </c>
      <c r="K74" s="36">
        <v>3</v>
      </c>
      <c r="L74" s="36">
        <v>100</v>
      </c>
      <c r="M74" s="10"/>
      <c r="N74" s="35"/>
      <c r="O74" s="4"/>
      <c r="P74" s="22"/>
      <c r="Q74" s="22"/>
      <c r="R74" s="22"/>
      <c r="S74" s="22"/>
      <c r="T74" s="22"/>
      <c r="U74" s="22"/>
      <c r="V74" s="22"/>
      <c r="W74" s="22"/>
      <c r="X74" s="22"/>
      <c r="Y74" s="22"/>
      <c r="Z74" s="22"/>
      <c r="AA74" s="25">
        <v>1</v>
      </c>
      <c r="AC74" s="16">
        <f t="shared" ref="AC74:AC76" si="2">+AA74</f>
        <v>1</v>
      </c>
    </row>
    <row r="75" spans="1:29" s="3" customFormat="1" ht="99.95" customHeight="1" x14ac:dyDescent="0.25">
      <c r="A75" s="35">
        <v>64</v>
      </c>
      <c r="B75" s="36" t="s">
        <v>106</v>
      </c>
      <c r="C75" s="36" t="s">
        <v>172</v>
      </c>
      <c r="D75" s="36" t="s">
        <v>197</v>
      </c>
      <c r="E75" s="37" t="s">
        <v>51</v>
      </c>
      <c r="F75" s="36" t="s">
        <v>272</v>
      </c>
      <c r="G75" s="36" t="s">
        <v>339</v>
      </c>
      <c r="H75" s="38">
        <v>0.8</v>
      </c>
      <c r="I75" s="36" t="s">
        <v>2</v>
      </c>
      <c r="J75" s="36" t="s">
        <v>1</v>
      </c>
      <c r="K75" s="36">
        <v>3</v>
      </c>
      <c r="L75" s="36">
        <v>100</v>
      </c>
      <c r="M75" s="10"/>
      <c r="N75" s="35"/>
      <c r="O75" s="4"/>
      <c r="P75" s="22"/>
      <c r="Q75" s="22"/>
      <c r="R75" s="22"/>
      <c r="S75" s="22"/>
      <c r="T75" s="22"/>
      <c r="U75" s="22"/>
      <c r="V75" s="22"/>
      <c r="W75" s="22"/>
      <c r="X75" s="22"/>
      <c r="Y75" s="22"/>
      <c r="Z75" s="22"/>
      <c r="AA75" s="25">
        <v>1</v>
      </c>
      <c r="AC75" s="16">
        <f>+AA75/H75</f>
        <v>1.25</v>
      </c>
    </row>
    <row r="76" spans="1:29" s="3" customFormat="1" ht="99.95" customHeight="1" x14ac:dyDescent="0.25">
      <c r="A76" s="35">
        <v>65</v>
      </c>
      <c r="B76" s="36" t="s">
        <v>106</v>
      </c>
      <c r="C76" s="36" t="s">
        <v>172</v>
      </c>
      <c r="D76" s="36" t="s">
        <v>197</v>
      </c>
      <c r="E76" s="37" t="s">
        <v>52</v>
      </c>
      <c r="F76" s="36" t="s">
        <v>275</v>
      </c>
      <c r="G76" s="36" t="s">
        <v>340</v>
      </c>
      <c r="H76" s="38">
        <v>1</v>
      </c>
      <c r="I76" s="36" t="s">
        <v>2</v>
      </c>
      <c r="J76" s="36" t="s">
        <v>1</v>
      </c>
      <c r="K76" s="36">
        <v>3</v>
      </c>
      <c r="L76" s="36">
        <v>100</v>
      </c>
      <c r="M76" s="10"/>
      <c r="N76" s="35"/>
      <c r="O76" s="4"/>
      <c r="P76" s="22"/>
      <c r="Q76" s="22"/>
      <c r="R76" s="22"/>
      <c r="S76" s="22"/>
      <c r="T76" s="22"/>
      <c r="U76" s="22"/>
      <c r="V76" s="22"/>
      <c r="W76" s="22"/>
      <c r="X76" s="22"/>
      <c r="Y76" s="22"/>
      <c r="Z76" s="22"/>
      <c r="AA76" s="25">
        <v>1</v>
      </c>
      <c r="AC76" s="16">
        <f t="shared" si="2"/>
        <v>1</v>
      </c>
    </row>
    <row r="77" spans="1:29" s="3" customFormat="1" ht="99.95" customHeight="1" x14ac:dyDescent="0.25">
      <c r="A77" s="35">
        <v>66</v>
      </c>
      <c r="B77" s="36" t="s">
        <v>106</v>
      </c>
      <c r="C77" s="36" t="s">
        <v>172</v>
      </c>
      <c r="D77" s="36" t="s">
        <v>197</v>
      </c>
      <c r="E77" s="37" t="s">
        <v>53</v>
      </c>
      <c r="F77" s="36" t="s">
        <v>276</v>
      </c>
      <c r="G77" s="36" t="s">
        <v>340</v>
      </c>
      <c r="H77" s="38">
        <v>1</v>
      </c>
      <c r="I77" s="36" t="s">
        <v>2</v>
      </c>
      <c r="J77" s="36" t="s">
        <v>20</v>
      </c>
      <c r="K77" s="36">
        <v>2</v>
      </c>
      <c r="L77" s="36">
        <v>100</v>
      </c>
      <c r="M77" s="12"/>
      <c r="N77" s="35"/>
      <c r="O77" s="11"/>
      <c r="P77" s="23">
        <v>0.1</v>
      </c>
      <c r="Q77" s="23">
        <v>-0.23</v>
      </c>
      <c r="R77" s="23">
        <v>0.13</v>
      </c>
      <c r="S77" s="23">
        <v>-0.38</v>
      </c>
      <c r="T77" s="23">
        <v>-0.05</v>
      </c>
      <c r="U77" s="23">
        <v>0.12</v>
      </c>
      <c r="V77" s="23">
        <v>-0.12</v>
      </c>
      <c r="W77" s="23">
        <v>0.08</v>
      </c>
      <c r="X77" s="23">
        <v>0.06</v>
      </c>
      <c r="Y77" s="23">
        <v>-0.13</v>
      </c>
      <c r="Z77" s="29">
        <v>-0.1779</v>
      </c>
      <c r="AA77" s="23">
        <v>-0.21</v>
      </c>
      <c r="AC77" s="16">
        <v>0.41599999999999998</v>
      </c>
    </row>
    <row r="78" spans="1:29" s="3" customFormat="1" ht="99.95" customHeight="1" x14ac:dyDescent="0.25">
      <c r="A78" s="35">
        <v>67</v>
      </c>
      <c r="B78" s="36" t="s">
        <v>106</v>
      </c>
      <c r="C78" s="36" t="s">
        <v>172</v>
      </c>
      <c r="D78" s="36" t="s">
        <v>197</v>
      </c>
      <c r="E78" s="37" t="s">
        <v>54</v>
      </c>
      <c r="F78" s="36" t="s">
        <v>277</v>
      </c>
      <c r="G78" s="36" t="s">
        <v>340</v>
      </c>
      <c r="H78" s="38">
        <v>1</v>
      </c>
      <c r="I78" s="36" t="s">
        <v>2</v>
      </c>
      <c r="J78" s="36" t="s">
        <v>1</v>
      </c>
      <c r="K78" s="36">
        <v>3</v>
      </c>
      <c r="L78" s="36">
        <v>100</v>
      </c>
      <c r="M78" s="10"/>
      <c r="N78" s="35"/>
      <c r="O78" s="4"/>
      <c r="P78" s="22"/>
      <c r="Q78" s="22"/>
      <c r="R78" s="22"/>
      <c r="S78" s="22"/>
      <c r="T78" s="22"/>
      <c r="U78" s="22"/>
      <c r="V78" s="22"/>
      <c r="W78" s="22"/>
      <c r="X78" s="22"/>
      <c r="Y78" s="22"/>
      <c r="Z78" s="22"/>
      <c r="AA78" s="22">
        <v>0.124</v>
      </c>
      <c r="AC78" s="16">
        <f t="shared" ref="AC78:AC79" si="3">+AA78</f>
        <v>0.124</v>
      </c>
    </row>
    <row r="79" spans="1:29" s="3" customFormat="1" ht="99.95" customHeight="1" x14ac:dyDescent="0.25">
      <c r="A79" s="35">
        <v>68</v>
      </c>
      <c r="B79" s="36" t="s">
        <v>106</v>
      </c>
      <c r="C79" s="36" t="s">
        <v>172</v>
      </c>
      <c r="D79" s="36" t="s">
        <v>197</v>
      </c>
      <c r="E79" s="37" t="s">
        <v>55</v>
      </c>
      <c r="F79" s="36" t="s">
        <v>278</v>
      </c>
      <c r="G79" s="36" t="s">
        <v>340</v>
      </c>
      <c r="H79" s="38">
        <v>1</v>
      </c>
      <c r="I79" s="36" t="s">
        <v>2</v>
      </c>
      <c r="J79" s="36" t="s">
        <v>1</v>
      </c>
      <c r="K79" s="36">
        <v>3</v>
      </c>
      <c r="L79" s="36">
        <v>100</v>
      </c>
      <c r="M79" s="10"/>
      <c r="N79" s="35"/>
      <c r="O79" s="4"/>
      <c r="P79" s="22"/>
      <c r="Q79" s="22"/>
      <c r="R79" s="22"/>
      <c r="S79" s="22"/>
      <c r="T79" s="22"/>
      <c r="U79" s="22"/>
      <c r="V79" s="22"/>
      <c r="W79" s="22"/>
      <c r="X79" s="22"/>
      <c r="Y79" s="22"/>
      <c r="Z79" s="22"/>
      <c r="AA79" s="25">
        <v>1</v>
      </c>
      <c r="AC79" s="16">
        <f t="shared" si="3"/>
        <v>1</v>
      </c>
    </row>
    <row r="80" spans="1:29" s="3" customFormat="1" ht="99.95" customHeight="1" x14ac:dyDescent="0.25">
      <c r="A80" s="82">
        <v>69</v>
      </c>
      <c r="B80" s="83" t="s">
        <v>106</v>
      </c>
      <c r="C80" s="83" t="s">
        <v>172</v>
      </c>
      <c r="D80" s="83" t="s">
        <v>197</v>
      </c>
      <c r="E80" s="84" t="s">
        <v>56</v>
      </c>
      <c r="F80" s="83"/>
      <c r="G80" s="83" t="s">
        <v>133</v>
      </c>
      <c r="H80" s="85">
        <v>1</v>
      </c>
      <c r="I80" s="83" t="s">
        <v>2</v>
      </c>
      <c r="J80" s="83" t="s">
        <v>20</v>
      </c>
      <c r="K80" s="83">
        <v>3</v>
      </c>
      <c r="L80" s="83">
        <v>100</v>
      </c>
      <c r="M80" s="12"/>
      <c r="N80" s="35"/>
      <c r="O80" s="11"/>
      <c r="P80" s="23">
        <v>1</v>
      </c>
      <c r="Q80" s="30">
        <v>0</v>
      </c>
      <c r="R80" s="30">
        <v>0</v>
      </c>
      <c r="S80" s="30">
        <v>0</v>
      </c>
      <c r="T80" s="30">
        <v>0</v>
      </c>
      <c r="U80" s="30">
        <v>0</v>
      </c>
      <c r="V80" s="22"/>
      <c r="W80" s="22"/>
      <c r="X80" s="22"/>
      <c r="Y80" s="29"/>
      <c r="Z80" s="22"/>
      <c r="AA80" s="22"/>
      <c r="AC80" s="16"/>
    </row>
    <row r="81" spans="1:29" s="3" customFormat="1" ht="99.95" customHeight="1" x14ac:dyDescent="0.25">
      <c r="A81" s="35">
        <v>70</v>
      </c>
      <c r="B81" s="36" t="s">
        <v>106</v>
      </c>
      <c r="C81" s="36" t="s">
        <v>172</v>
      </c>
      <c r="D81" s="36" t="s">
        <v>197</v>
      </c>
      <c r="E81" s="37" t="s">
        <v>57</v>
      </c>
      <c r="F81" s="36" t="s">
        <v>279</v>
      </c>
      <c r="G81" s="36" t="s">
        <v>162</v>
      </c>
      <c r="H81" s="38">
        <v>1</v>
      </c>
      <c r="I81" s="36" t="s">
        <v>2</v>
      </c>
      <c r="J81" s="36" t="s">
        <v>1</v>
      </c>
      <c r="K81" s="36">
        <v>3</v>
      </c>
      <c r="L81" s="36">
        <v>100</v>
      </c>
      <c r="M81" s="10"/>
      <c r="N81" s="35"/>
      <c r="O81" s="4"/>
      <c r="P81" s="22"/>
      <c r="Q81" s="22"/>
      <c r="R81" s="22"/>
      <c r="S81" s="22"/>
      <c r="T81" s="22"/>
      <c r="U81" s="22"/>
      <c r="V81" s="22"/>
      <c r="W81" s="22"/>
      <c r="X81" s="22"/>
      <c r="Y81" s="22"/>
      <c r="Z81" s="22"/>
      <c r="AA81" s="25">
        <v>1</v>
      </c>
      <c r="AC81" s="16">
        <f>+AA81/H81</f>
        <v>1</v>
      </c>
    </row>
    <row r="82" spans="1:29" s="3" customFormat="1" ht="99.95" customHeight="1" x14ac:dyDescent="0.25">
      <c r="A82" s="35">
        <v>71</v>
      </c>
      <c r="B82" s="36" t="s">
        <v>106</v>
      </c>
      <c r="C82" s="36" t="s">
        <v>172</v>
      </c>
      <c r="D82" s="36" t="s">
        <v>197</v>
      </c>
      <c r="E82" s="37" t="s">
        <v>58</v>
      </c>
      <c r="F82" s="36" t="s">
        <v>280</v>
      </c>
      <c r="G82" s="36" t="s">
        <v>340</v>
      </c>
      <c r="H82" s="38">
        <v>1</v>
      </c>
      <c r="I82" s="36" t="s">
        <v>2</v>
      </c>
      <c r="J82" s="36" t="s">
        <v>1</v>
      </c>
      <c r="K82" s="36">
        <v>3</v>
      </c>
      <c r="L82" s="36">
        <v>100</v>
      </c>
      <c r="M82" s="10"/>
      <c r="N82" s="35"/>
      <c r="O82" s="4"/>
      <c r="P82" s="22"/>
      <c r="Q82" s="22"/>
      <c r="R82" s="22"/>
      <c r="S82" s="22"/>
      <c r="T82" s="22"/>
      <c r="U82" s="22"/>
      <c r="V82" s="22"/>
      <c r="W82" s="22"/>
      <c r="X82" s="22"/>
      <c r="Y82" s="22"/>
      <c r="Z82" s="22"/>
      <c r="AA82" s="25">
        <v>1</v>
      </c>
      <c r="AC82" s="16">
        <f>+AA82/H82</f>
        <v>1</v>
      </c>
    </row>
    <row r="83" spans="1:29" s="3" customFormat="1" ht="99.95" customHeight="1" x14ac:dyDescent="0.25">
      <c r="A83" s="35">
        <v>72</v>
      </c>
      <c r="B83" s="36" t="s">
        <v>106</v>
      </c>
      <c r="C83" s="36" t="s">
        <v>172</v>
      </c>
      <c r="D83" s="36" t="s">
        <v>197</v>
      </c>
      <c r="E83" s="37" t="s">
        <v>98</v>
      </c>
      <c r="F83" s="36" t="s">
        <v>314</v>
      </c>
      <c r="G83" s="36" t="s">
        <v>329</v>
      </c>
      <c r="H83" s="38">
        <v>0.8</v>
      </c>
      <c r="I83" s="36" t="s">
        <v>2</v>
      </c>
      <c r="J83" s="36" t="s">
        <v>294</v>
      </c>
      <c r="K83" s="36">
        <v>80</v>
      </c>
      <c r="L83" s="36">
        <v>100</v>
      </c>
      <c r="M83" s="10"/>
      <c r="N83" s="35"/>
      <c r="O83" s="4"/>
      <c r="P83" s="22"/>
      <c r="Q83" s="22"/>
      <c r="R83" s="22"/>
      <c r="S83" s="22"/>
      <c r="T83" s="22"/>
      <c r="U83" s="25"/>
      <c r="V83" s="22"/>
      <c r="W83" s="22"/>
      <c r="X83" s="22"/>
      <c r="Y83" s="22"/>
      <c r="Z83" s="22"/>
      <c r="AA83" s="25">
        <v>1</v>
      </c>
      <c r="AC83" s="16">
        <f>+AA83/H83</f>
        <v>1.25</v>
      </c>
    </row>
    <row r="84" spans="1:29" s="3" customFormat="1" ht="99.95" customHeight="1" x14ac:dyDescent="0.25">
      <c r="A84" s="35">
        <v>73</v>
      </c>
      <c r="B84" s="36" t="s">
        <v>106</v>
      </c>
      <c r="C84" s="36" t="s">
        <v>172</v>
      </c>
      <c r="D84" s="36" t="s">
        <v>197</v>
      </c>
      <c r="E84" s="37" t="s">
        <v>59</v>
      </c>
      <c r="F84" s="36" t="s">
        <v>273</v>
      </c>
      <c r="G84" s="36" t="s">
        <v>154</v>
      </c>
      <c r="H84" s="38">
        <v>0.8</v>
      </c>
      <c r="I84" s="36" t="s">
        <v>2</v>
      </c>
      <c r="J84" s="36" t="s">
        <v>1</v>
      </c>
      <c r="K84" s="36">
        <v>3</v>
      </c>
      <c r="L84" s="35">
        <v>100</v>
      </c>
      <c r="M84" s="10"/>
      <c r="N84" s="35"/>
      <c r="O84" s="4"/>
      <c r="P84" s="22"/>
      <c r="Q84" s="22"/>
      <c r="R84" s="22"/>
      <c r="S84" s="22"/>
      <c r="T84" s="22"/>
      <c r="U84" s="22"/>
      <c r="V84" s="22"/>
      <c r="W84" s="22"/>
      <c r="X84" s="22"/>
      <c r="Y84" s="22"/>
      <c r="Z84" s="22"/>
      <c r="AA84" s="25">
        <v>0.7</v>
      </c>
      <c r="AC84" s="16">
        <f>+AA84/H84</f>
        <v>0.87499999999999989</v>
      </c>
    </row>
    <row r="85" spans="1:29" s="3" customFormat="1" ht="99.95" customHeight="1" x14ac:dyDescent="0.25">
      <c r="A85" s="35">
        <v>74</v>
      </c>
      <c r="B85" s="36" t="s">
        <v>109</v>
      </c>
      <c r="C85" s="36" t="s">
        <v>165</v>
      </c>
      <c r="D85" s="36" t="s">
        <v>199</v>
      </c>
      <c r="E85" s="37" t="s">
        <v>175</v>
      </c>
      <c r="F85" s="36" t="s">
        <v>281</v>
      </c>
      <c r="G85" s="36" t="s">
        <v>174</v>
      </c>
      <c r="H85" s="38">
        <v>1</v>
      </c>
      <c r="I85" s="36" t="s">
        <v>2</v>
      </c>
      <c r="J85" s="36" t="s">
        <v>5</v>
      </c>
      <c r="K85" s="35">
        <v>80</v>
      </c>
      <c r="L85" s="35">
        <v>100</v>
      </c>
      <c r="M85" s="10"/>
      <c r="N85" s="35"/>
      <c r="O85" s="4"/>
      <c r="P85" s="22"/>
      <c r="Q85" s="22"/>
      <c r="R85" s="22"/>
      <c r="S85" s="22"/>
      <c r="T85" s="22"/>
      <c r="U85" s="25">
        <v>0</v>
      </c>
      <c r="V85" s="22"/>
      <c r="W85" s="22"/>
      <c r="X85" s="22">
        <v>0</v>
      </c>
      <c r="Y85" s="22"/>
      <c r="Z85" s="22"/>
      <c r="AA85" s="25">
        <v>1</v>
      </c>
      <c r="AC85" s="16">
        <f>+AVERAGE(AA85,X85,U85)/H85</f>
        <v>0.33333333333333331</v>
      </c>
    </row>
    <row r="86" spans="1:29" s="3" customFormat="1" ht="99.95" customHeight="1" x14ac:dyDescent="0.25">
      <c r="A86" s="35">
        <v>75</v>
      </c>
      <c r="B86" s="36" t="s">
        <v>109</v>
      </c>
      <c r="C86" s="36" t="s">
        <v>165</v>
      </c>
      <c r="D86" s="36" t="s">
        <v>199</v>
      </c>
      <c r="E86" s="37" t="s">
        <v>176</v>
      </c>
      <c r="F86" s="36" t="s">
        <v>282</v>
      </c>
      <c r="G86" s="36" t="s">
        <v>174</v>
      </c>
      <c r="H86" s="38">
        <v>1</v>
      </c>
      <c r="I86" s="36" t="s">
        <v>2</v>
      </c>
      <c r="J86" s="36" t="s">
        <v>5</v>
      </c>
      <c r="K86" s="35"/>
      <c r="L86" s="35"/>
      <c r="M86" s="10"/>
      <c r="N86" s="35"/>
      <c r="O86" s="4"/>
      <c r="P86" s="33"/>
      <c r="Q86" s="33"/>
      <c r="R86" s="33"/>
      <c r="S86" s="33"/>
      <c r="T86" s="33"/>
      <c r="U86" s="29">
        <v>0.59430000000000005</v>
      </c>
      <c r="V86" s="33"/>
      <c r="W86" s="33"/>
      <c r="X86" s="104">
        <v>1</v>
      </c>
      <c r="Y86" s="33"/>
      <c r="Z86" s="33"/>
      <c r="AA86" s="113">
        <v>0.46660000000000001</v>
      </c>
      <c r="AC86" s="16">
        <f>+AVERAGE(U86,X86,AA86)</f>
        <v>0.68696666666666673</v>
      </c>
    </row>
    <row r="87" spans="1:29" s="3" customFormat="1" ht="99.95" customHeight="1" x14ac:dyDescent="0.25">
      <c r="A87" s="35">
        <v>76</v>
      </c>
      <c r="B87" s="36" t="s">
        <v>178</v>
      </c>
      <c r="C87" s="36" t="s">
        <v>165</v>
      </c>
      <c r="D87" s="36" t="s">
        <v>201</v>
      </c>
      <c r="E87" s="37" t="s">
        <v>179</v>
      </c>
      <c r="F87" s="36" t="s">
        <v>283</v>
      </c>
      <c r="G87" s="36" t="s">
        <v>192</v>
      </c>
      <c r="H87" s="38">
        <v>0</v>
      </c>
      <c r="I87" s="36" t="s">
        <v>8</v>
      </c>
      <c r="J87" s="36" t="s">
        <v>14</v>
      </c>
      <c r="K87" s="35">
        <v>0</v>
      </c>
      <c r="L87" s="35">
        <v>0</v>
      </c>
      <c r="M87" s="10"/>
      <c r="N87" s="35"/>
      <c r="O87" s="4"/>
      <c r="P87" s="33"/>
      <c r="Q87" s="33"/>
      <c r="R87" s="33"/>
      <c r="S87" s="33"/>
      <c r="T87" s="33"/>
      <c r="U87" s="22">
        <v>1.61E-2</v>
      </c>
      <c r="V87" s="33"/>
      <c r="W87" s="33"/>
      <c r="X87" s="33"/>
      <c r="Y87" s="33"/>
      <c r="Z87" s="33"/>
      <c r="AA87" s="33">
        <v>0</v>
      </c>
      <c r="AC87" s="16">
        <v>0.5</v>
      </c>
    </row>
    <row r="88" spans="1:29" s="3" customFormat="1" ht="99.95" customHeight="1" x14ac:dyDescent="0.25">
      <c r="A88" s="35">
        <v>77</v>
      </c>
      <c r="B88" s="36" t="s">
        <v>181</v>
      </c>
      <c r="C88" s="36" t="s">
        <v>165</v>
      </c>
      <c r="D88" s="36" t="s">
        <v>201</v>
      </c>
      <c r="E88" s="37" t="s">
        <v>180</v>
      </c>
      <c r="F88" s="36" t="s">
        <v>284</v>
      </c>
      <c r="G88" s="36" t="s">
        <v>193</v>
      </c>
      <c r="H88" s="38">
        <v>1</v>
      </c>
      <c r="I88" s="36" t="s">
        <v>2</v>
      </c>
      <c r="J88" s="36" t="s">
        <v>14</v>
      </c>
      <c r="K88" s="86">
        <v>100</v>
      </c>
      <c r="L88" s="86">
        <v>100</v>
      </c>
      <c r="M88" s="10"/>
      <c r="N88" s="35"/>
      <c r="O88" s="4"/>
      <c r="P88" s="33"/>
      <c r="Q88" s="33"/>
      <c r="R88" s="33"/>
      <c r="S88" s="33"/>
      <c r="T88" s="33"/>
      <c r="U88" s="60">
        <v>0</v>
      </c>
      <c r="V88" s="33"/>
      <c r="W88" s="33"/>
      <c r="X88" s="33"/>
      <c r="Y88" s="33"/>
      <c r="Z88" s="33"/>
      <c r="AA88" s="33">
        <v>0</v>
      </c>
      <c r="AC88" s="16">
        <f t="shared" ref="AC88:AC96" si="4">+U88</f>
        <v>0</v>
      </c>
    </row>
    <row r="89" spans="1:29" ht="99.95" customHeight="1" x14ac:dyDescent="0.25">
      <c r="A89" s="35">
        <v>78</v>
      </c>
      <c r="B89" s="36" t="s">
        <v>182</v>
      </c>
      <c r="C89" s="36" t="s">
        <v>165</v>
      </c>
      <c r="D89" s="36" t="s">
        <v>201</v>
      </c>
      <c r="E89" s="37" t="s">
        <v>183</v>
      </c>
      <c r="F89" s="36" t="s">
        <v>284</v>
      </c>
      <c r="G89" s="36" t="s">
        <v>309</v>
      </c>
      <c r="H89" s="38">
        <v>1</v>
      </c>
      <c r="I89" s="36" t="s">
        <v>2</v>
      </c>
      <c r="J89" s="36" t="s">
        <v>14</v>
      </c>
      <c r="K89" s="86">
        <v>100</v>
      </c>
      <c r="L89" s="86">
        <v>100</v>
      </c>
      <c r="N89" s="40"/>
      <c r="P89" s="34"/>
      <c r="Q89" s="34"/>
      <c r="R89" s="34"/>
      <c r="S89" s="34"/>
      <c r="T89" s="34"/>
      <c r="U89" s="25">
        <v>0</v>
      </c>
      <c r="V89" s="34"/>
      <c r="W89" s="34"/>
      <c r="X89" s="34"/>
      <c r="Y89" s="34"/>
      <c r="Z89" s="34"/>
      <c r="AA89" s="34">
        <v>0</v>
      </c>
      <c r="AC89" s="16">
        <f t="shared" si="4"/>
        <v>0</v>
      </c>
    </row>
    <row r="90" spans="1:29" ht="99.95" customHeight="1" x14ac:dyDescent="0.25">
      <c r="A90" s="35">
        <v>79</v>
      </c>
      <c r="B90" s="36" t="s">
        <v>178</v>
      </c>
      <c r="C90" s="36" t="s">
        <v>165</v>
      </c>
      <c r="D90" s="36" t="s">
        <v>201</v>
      </c>
      <c r="E90" s="37" t="s">
        <v>184</v>
      </c>
      <c r="F90" s="36" t="s">
        <v>285</v>
      </c>
      <c r="G90" s="36" t="s">
        <v>192</v>
      </c>
      <c r="H90" s="38">
        <v>1</v>
      </c>
      <c r="I90" s="36" t="s">
        <v>2</v>
      </c>
      <c r="J90" s="36" t="s">
        <v>14</v>
      </c>
      <c r="K90" s="40">
        <v>100</v>
      </c>
      <c r="L90" s="40">
        <v>100</v>
      </c>
      <c r="N90" s="40"/>
      <c r="P90" s="34"/>
      <c r="Q90" s="34"/>
      <c r="R90" s="34"/>
      <c r="S90" s="34"/>
      <c r="T90" s="34"/>
      <c r="U90" s="23">
        <v>0.69030000000000002</v>
      </c>
      <c r="V90" s="34"/>
      <c r="W90" s="34"/>
      <c r="X90" s="34"/>
      <c r="Y90" s="34"/>
      <c r="Z90" s="34"/>
      <c r="AA90" s="111">
        <v>0.70340000000000003</v>
      </c>
      <c r="AC90" s="16">
        <f t="shared" si="4"/>
        <v>0.69030000000000002</v>
      </c>
    </row>
    <row r="91" spans="1:29" ht="99.95" customHeight="1" x14ac:dyDescent="0.25">
      <c r="A91" s="35">
        <v>80</v>
      </c>
      <c r="B91" s="36" t="s">
        <v>181</v>
      </c>
      <c r="C91" s="36" t="s">
        <v>165</v>
      </c>
      <c r="D91" s="36" t="s">
        <v>201</v>
      </c>
      <c r="E91" s="37" t="s">
        <v>185</v>
      </c>
      <c r="F91" s="36" t="s">
        <v>286</v>
      </c>
      <c r="G91" s="36" t="s">
        <v>193</v>
      </c>
      <c r="H91" s="38">
        <v>1</v>
      </c>
      <c r="I91" s="36" t="s">
        <v>2</v>
      </c>
      <c r="J91" s="36" t="s">
        <v>14</v>
      </c>
      <c r="K91" s="86">
        <v>100</v>
      </c>
      <c r="L91" s="86">
        <v>100</v>
      </c>
      <c r="N91" s="40"/>
      <c r="P91" s="34"/>
      <c r="Q91" s="34"/>
      <c r="R91" s="34"/>
      <c r="S91" s="34"/>
      <c r="T91" s="34"/>
      <c r="U91" s="60">
        <v>0</v>
      </c>
      <c r="V91" s="34"/>
      <c r="W91" s="34"/>
      <c r="X91" s="34"/>
      <c r="Y91" s="34"/>
      <c r="Z91" s="34"/>
      <c r="AA91" s="112">
        <v>0</v>
      </c>
      <c r="AC91" s="16">
        <f t="shared" si="4"/>
        <v>0</v>
      </c>
    </row>
    <row r="92" spans="1:29" ht="99.95" customHeight="1" x14ac:dyDescent="0.25">
      <c r="A92" s="35">
        <v>81</v>
      </c>
      <c r="B92" s="36" t="s">
        <v>182</v>
      </c>
      <c r="C92" s="36" t="s">
        <v>165</v>
      </c>
      <c r="D92" s="36" t="s">
        <v>201</v>
      </c>
      <c r="E92" s="37" t="s">
        <v>186</v>
      </c>
      <c r="F92" s="36" t="s">
        <v>286</v>
      </c>
      <c r="G92" s="36" t="s">
        <v>309</v>
      </c>
      <c r="H92" s="38">
        <v>1</v>
      </c>
      <c r="I92" s="36" t="s">
        <v>2</v>
      </c>
      <c r="J92" s="36" t="s">
        <v>14</v>
      </c>
      <c r="K92" s="86">
        <v>100</v>
      </c>
      <c r="L92" s="86">
        <v>100</v>
      </c>
      <c r="N92" s="40"/>
      <c r="P92" s="34"/>
      <c r="Q92" s="34"/>
      <c r="R92" s="34"/>
      <c r="S92" s="34"/>
      <c r="T92" s="34"/>
      <c r="U92" s="22">
        <v>0</v>
      </c>
      <c r="V92" s="34"/>
      <c r="W92" s="34"/>
      <c r="X92" s="34"/>
      <c r="Y92" s="34"/>
      <c r="Z92" s="34"/>
      <c r="AA92" s="112">
        <v>0</v>
      </c>
      <c r="AC92" s="16">
        <f t="shared" si="4"/>
        <v>0</v>
      </c>
    </row>
    <row r="93" spans="1:29" ht="99.95" customHeight="1" x14ac:dyDescent="0.25">
      <c r="A93" s="35">
        <v>82</v>
      </c>
      <c r="B93" s="36" t="s">
        <v>187</v>
      </c>
      <c r="C93" s="36" t="s">
        <v>165</v>
      </c>
      <c r="D93" s="36" t="s">
        <v>201</v>
      </c>
      <c r="E93" s="37" t="s">
        <v>188</v>
      </c>
      <c r="F93" s="36" t="s">
        <v>287</v>
      </c>
      <c r="G93" s="36" t="s">
        <v>193</v>
      </c>
      <c r="H93" s="38">
        <v>1</v>
      </c>
      <c r="I93" s="36" t="s">
        <v>2</v>
      </c>
      <c r="J93" s="36" t="s">
        <v>14</v>
      </c>
      <c r="K93" s="86">
        <v>100</v>
      </c>
      <c r="L93" s="86">
        <v>100</v>
      </c>
      <c r="N93" s="40"/>
      <c r="P93" s="34"/>
      <c r="Q93" s="34"/>
      <c r="R93" s="34"/>
      <c r="S93" s="34"/>
      <c r="T93" s="34"/>
      <c r="U93" s="25">
        <v>1</v>
      </c>
      <c r="V93" s="34"/>
      <c r="W93" s="34"/>
      <c r="X93" s="34"/>
      <c r="Y93" s="34"/>
      <c r="Z93" s="34"/>
      <c r="AA93" s="25">
        <v>1</v>
      </c>
      <c r="AC93" s="16">
        <f t="shared" si="4"/>
        <v>1</v>
      </c>
    </row>
    <row r="94" spans="1:29" ht="99.95" customHeight="1" x14ac:dyDescent="0.25">
      <c r="A94" s="35">
        <v>83</v>
      </c>
      <c r="B94" s="36" t="s">
        <v>182</v>
      </c>
      <c r="C94" s="36" t="s">
        <v>165</v>
      </c>
      <c r="D94" s="36" t="s">
        <v>201</v>
      </c>
      <c r="E94" s="37" t="s">
        <v>189</v>
      </c>
      <c r="F94" s="36" t="s">
        <v>287</v>
      </c>
      <c r="G94" s="36" t="s">
        <v>309</v>
      </c>
      <c r="H94" s="38">
        <v>1</v>
      </c>
      <c r="I94" s="36" t="s">
        <v>2</v>
      </c>
      <c r="J94" s="36" t="s">
        <v>14</v>
      </c>
      <c r="K94" s="86">
        <v>100</v>
      </c>
      <c r="L94" s="86">
        <v>100</v>
      </c>
      <c r="N94" s="40"/>
      <c r="P94" s="34"/>
      <c r="Q94" s="34"/>
      <c r="R94" s="34"/>
      <c r="S94" s="34"/>
      <c r="T94" s="34"/>
      <c r="U94" s="22">
        <v>1</v>
      </c>
      <c r="V94" s="34"/>
      <c r="W94" s="34"/>
      <c r="X94" s="34"/>
      <c r="Y94" s="34"/>
      <c r="Z94" s="34"/>
      <c r="AA94" s="22">
        <v>0</v>
      </c>
      <c r="AC94" s="16">
        <f>0%</f>
        <v>0</v>
      </c>
    </row>
    <row r="95" spans="1:29" ht="99.95" customHeight="1" x14ac:dyDescent="0.25">
      <c r="A95" s="35">
        <v>84</v>
      </c>
      <c r="B95" s="36" t="s">
        <v>187</v>
      </c>
      <c r="C95" s="36" t="s">
        <v>165</v>
      </c>
      <c r="D95" s="36" t="s">
        <v>201</v>
      </c>
      <c r="E95" s="37" t="s">
        <v>190</v>
      </c>
      <c r="F95" s="36" t="s">
        <v>288</v>
      </c>
      <c r="G95" s="36" t="s">
        <v>193</v>
      </c>
      <c r="H95" s="38">
        <v>1</v>
      </c>
      <c r="I95" s="36" t="s">
        <v>2</v>
      </c>
      <c r="J95" s="36" t="s">
        <v>14</v>
      </c>
      <c r="K95" s="86">
        <v>100</v>
      </c>
      <c r="L95" s="86">
        <v>100</v>
      </c>
      <c r="N95" s="40"/>
      <c r="P95" s="34"/>
      <c r="Q95" s="34"/>
      <c r="R95" s="34"/>
      <c r="S95" s="34"/>
      <c r="T95" s="34"/>
      <c r="U95" s="60">
        <v>0</v>
      </c>
      <c r="V95" s="34"/>
      <c r="W95" s="34"/>
      <c r="X95" s="34"/>
      <c r="Y95" s="34"/>
      <c r="Z95" s="34"/>
      <c r="AA95" s="111">
        <v>0.88890000000000002</v>
      </c>
      <c r="AC95" s="16">
        <f>+AVERAGE(U95,AA95)/H95</f>
        <v>0.44445000000000001</v>
      </c>
    </row>
    <row r="96" spans="1:29" s="18" customFormat="1" ht="99.95" customHeight="1" x14ac:dyDescent="0.25">
      <c r="A96" s="35">
        <v>85</v>
      </c>
      <c r="B96" s="36" t="s">
        <v>182</v>
      </c>
      <c r="C96" s="36" t="s">
        <v>165</v>
      </c>
      <c r="D96" s="36" t="s">
        <v>201</v>
      </c>
      <c r="E96" s="37" t="s">
        <v>191</v>
      </c>
      <c r="F96" s="36" t="s">
        <v>288</v>
      </c>
      <c r="G96" s="36" t="s">
        <v>309</v>
      </c>
      <c r="H96" s="38">
        <v>1</v>
      </c>
      <c r="I96" s="36" t="s">
        <v>2</v>
      </c>
      <c r="J96" s="36" t="s">
        <v>14</v>
      </c>
      <c r="K96" s="86">
        <v>100</v>
      </c>
      <c r="L96" s="86">
        <v>100</v>
      </c>
      <c r="M96" s="12"/>
      <c r="N96" s="40"/>
      <c r="O96" s="11"/>
      <c r="P96" s="34"/>
      <c r="Q96" s="34"/>
      <c r="R96" s="34"/>
      <c r="S96" s="34"/>
      <c r="T96" s="34"/>
      <c r="U96" s="22">
        <v>0</v>
      </c>
      <c r="V96" s="34"/>
      <c r="W96" s="34"/>
      <c r="X96" s="34"/>
      <c r="Y96" s="34"/>
      <c r="Z96" s="34"/>
      <c r="AA96" s="34">
        <v>0</v>
      </c>
      <c r="AC96" s="16">
        <f t="shared" si="4"/>
        <v>0</v>
      </c>
    </row>
    <row r="97" spans="1:29" ht="24.75" customHeight="1" x14ac:dyDescent="0.25">
      <c r="A97" s="118"/>
      <c r="B97" s="118"/>
      <c r="C97" s="118"/>
      <c r="D97" s="118"/>
      <c r="E97" s="118"/>
      <c r="F97" s="118"/>
      <c r="G97" s="118"/>
      <c r="H97" s="118"/>
      <c r="I97" s="118"/>
      <c r="J97" s="118"/>
      <c r="K97" s="118"/>
      <c r="L97" s="118"/>
      <c r="M97" s="118"/>
      <c r="N97" s="118"/>
      <c r="O97" s="118"/>
      <c r="P97" s="118"/>
      <c r="Q97" s="118"/>
      <c r="R97" s="118"/>
      <c r="S97" s="118"/>
      <c r="T97" s="118"/>
      <c r="U97" s="118"/>
      <c r="V97" s="118"/>
      <c r="W97" s="118"/>
      <c r="X97" s="120" t="s">
        <v>296</v>
      </c>
      <c r="Y97" s="120"/>
      <c r="Z97" s="120"/>
      <c r="AA97" s="120"/>
      <c r="AB97" s="121"/>
      <c r="AC97" s="122">
        <f>+AVERAGE(AC12:AC32,AC34:AC67,AC70,AC72:AC79,AC81:AC86)</f>
        <v>0.88717076579745968</v>
      </c>
    </row>
    <row r="98" spans="1:29" x14ac:dyDescent="0.25">
      <c r="A98" s="118"/>
      <c r="B98" s="118"/>
      <c r="C98" s="118"/>
      <c r="D98" s="118"/>
      <c r="E98" s="118"/>
      <c r="F98" s="118"/>
      <c r="G98" s="118"/>
      <c r="H98" s="118"/>
      <c r="I98" s="118"/>
      <c r="J98" s="118"/>
      <c r="K98" s="118"/>
      <c r="L98" s="118"/>
      <c r="M98" s="118"/>
      <c r="N98" s="118"/>
      <c r="O98" s="118"/>
      <c r="P98" s="118"/>
      <c r="Q98" s="118"/>
      <c r="R98" s="118"/>
      <c r="S98" s="118"/>
      <c r="T98" s="118"/>
      <c r="U98" s="118"/>
      <c r="V98" s="118"/>
      <c r="W98" s="118"/>
      <c r="X98" s="121"/>
      <c r="Y98" s="121"/>
      <c r="Z98" s="121"/>
      <c r="AA98" s="121"/>
      <c r="AB98" s="121"/>
      <c r="AC98" s="123"/>
    </row>
    <row r="99" spans="1:29" x14ac:dyDescent="0.25"/>
    <row r="100" spans="1:29" hidden="1" x14ac:dyDescent="0.25"/>
    <row r="101" spans="1:29" hidden="1" x14ac:dyDescent="0.25"/>
    <row r="102" spans="1:29" hidden="1" x14ac:dyDescent="0.25"/>
    <row r="103" spans="1:29" hidden="1" x14ac:dyDescent="0.25"/>
    <row r="104" spans="1:29" hidden="1" x14ac:dyDescent="0.25"/>
    <row r="105" spans="1:29" hidden="1" x14ac:dyDescent="0.25"/>
    <row r="106" spans="1:29" hidden="1" x14ac:dyDescent="0.25"/>
    <row r="107" spans="1:29" hidden="1" x14ac:dyDescent="0.25"/>
    <row r="108" spans="1:29" hidden="1" x14ac:dyDescent="0.25"/>
    <row r="109" spans="1:29" hidden="1" x14ac:dyDescent="0.25"/>
    <row r="110" spans="1:29" hidden="1" x14ac:dyDescent="0.25"/>
    <row r="111" spans="1:29" hidden="1" x14ac:dyDescent="0.25"/>
    <row r="112" spans="1:2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sheetData>
  <sheetProtection password="8020" sheet="1" objects="1" scenarios="1"/>
  <autoFilter ref="A11:AC96"/>
  <mergeCells count="19">
    <mergeCell ref="A97:W98"/>
    <mergeCell ref="X97:AA98"/>
    <mergeCell ref="AC97:AC98"/>
    <mergeCell ref="AB97:AB98"/>
    <mergeCell ref="W6:AC6"/>
    <mergeCell ref="AB9:AC9"/>
    <mergeCell ref="A9:L9"/>
    <mergeCell ref="M9:O9"/>
    <mergeCell ref="A10:AC10"/>
    <mergeCell ref="P9:U9"/>
    <mergeCell ref="V9:AA9"/>
    <mergeCell ref="X1:AC1"/>
    <mergeCell ref="W4:AC4"/>
    <mergeCell ref="W5:AC5"/>
    <mergeCell ref="F1:W1"/>
    <mergeCell ref="A1:E1"/>
    <mergeCell ref="A2:U8"/>
    <mergeCell ref="V2:AC3"/>
    <mergeCell ref="V7:AC8"/>
  </mergeCells>
  <conditionalFormatting sqref="P14:AA14 U22 U26 U34 U42:U43 U53 U63 U87:U96">
    <cfRule type="cellIs" dxfId="183" priority="233" operator="lessThanOrEqual">
      <formula>74%</formula>
    </cfRule>
    <cfRule type="cellIs" dxfId="182" priority="234" operator="greaterThanOrEqual">
      <formula>1</formula>
    </cfRule>
  </conditionalFormatting>
  <conditionalFormatting sqref="P21:AA21">
    <cfRule type="cellIs" dxfId="181" priority="230" operator="between">
      <formula>80</formula>
      <formula>89</formula>
    </cfRule>
  </conditionalFormatting>
  <conditionalFormatting sqref="P21:AA21">
    <cfRule type="cellIs" dxfId="180" priority="229" operator="greaterThanOrEqual">
      <formula>0.9</formula>
    </cfRule>
  </conditionalFormatting>
  <conditionalFormatting sqref="P21:AA21">
    <cfRule type="cellIs" dxfId="179" priority="228" operator="lessThanOrEqual">
      <formula>0.8</formula>
    </cfRule>
  </conditionalFormatting>
  <conditionalFormatting sqref="P66:AA66">
    <cfRule type="cellIs" dxfId="178" priority="226" operator="lessThan">
      <formula>91%</formula>
    </cfRule>
    <cfRule type="cellIs" dxfId="177" priority="227" operator="greaterThan">
      <formula>92%</formula>
    </cfRule>
  </conditionalFormatting>
  <conditionalFormatting sqref="P22:T22 P56:T57 P69:T69 V22:AA22 V56:AA57 V69:AA69 P61:AA62">
    <cfRule type="cellIs" dxfId="176" priority="224" operator="lessThan">
      <formula>94%</formula>
    </cfRule>
    <cfRule type="cellIs" dxfId="175" priority="225" operator="greaterThan">
      <formula>95%</formula>
    </cfRule>
  </conditionalFormatting>
  <conditionalFormatting sqref="P19:AA19 P24:T24 P26:T26 P29:T29 P46:AA46 P54:T54 P58:AA59 P74:AA74 P76:AA76 P44:T44 P78:AA79 P81:AA82 P80 V80:AA80 V29:AA29 V26:AA27 V24:W24 V44:AA44 V54:AA54 P37:AA38 P27:Q27 S27:T27 Y24:AA24 P31:Z31">
    <cfRule type="cellIs" dxfId="174" priority="222" operator="lessThanOrEqual">
      <formula>99%</formula>
    </cfRule>
    <cfRule type="cellIs" dxfId="173" priority="223" operator="greaterThanOrEqual">
      <formula>100%</formula>
    </cfRule>
  </conditionalFormatting>
  <conditionalFormatting sqref="P45:AA45 P52:AA52">
    <cfRule type="cellIs" dxfId="172" priority="217" operator="lessThan">
      <formula>75%</formula>
    </cfRule>
    <cfRule type="cellIs" dxfId="171" priority="218" operator="greaterThan">
      <formula>90%</formula>
    </cfRule>
  </conditionalFormatting>
  <conditionalFormatting sqref="P45:AA45">
    <cfRule type="cellIs" dxfId="170" priority="216" operator="between">
      <formula>75%</formula>
      <formula>90%</formula>
    </cfRule>
  </conditionalFormatting>
  <conditionalFormatting sqref="P15:AA15 P23:AA23 P30:AA30 P51:AA51 P73:AA73 P75:AA75 P83:AA84 P49:AA49 U24:U25 U29 U44 U54 U69 U72 U85:U86 U27 P35:AA35 U56:U57">
    <cfRule type="cellIs" dxfId="169" priority="214" operator="lessThan">
      <formula>99%</formula>
    </cfRule>
    <cfRule type="cellIs" dxfId="168" priority="215" operator="greaterThan">
      <formula>79%</formula>
    </cfRule>
  </conditionalFormatting>
  <conditionalFormatting sqref="P63:T63 V63:Z63">
    <cfRule type="cellIs" dxfId="167" priority="212" operator="lessThan">
      <formula>75</formula>
    </cfRule>
    <cfRule type="cellIs" dxfId="166" priority="213" operator="greaterThan">
      <formula>74</formula>
    </cfRule>
  </conditionalFormatting>
  <conditionalFormatting sqref="P40:T40 V40:AA40">
    <cfRule type="cellIs" dxfId="165" priority="210" operator="lessThan">
      <formula>0.7</formula>
    </cfRule>
    <cfRule type="cellIs" dxfId="164" priority="211" operator="greaterThan">
      <formula>0.69</formula>
    </cfRule>
  </conditionalFormatting>
  <conditionalFormatting sqref="P60:AA60">
    <cfRule type="cellIs" dxfId="163" priority="208" operator="lessThan">
      <formula>60%</formula>
    </cfRule>
    <cfRule type="cellIs" dxfId="162" priority="209" operator="greaterThan">
      <formula>59%</formula>
    </cfRule>
  </conditionalFormatting>
  <conditionalFormatting sqref="P20:AA20">
    <cfRule type="cellIs" dxfId="161" priority="207" operator="between">
      <formula>0</formula>
      <formula>57</formula>
    </cfRule>
  </conditionalFormatting>
  <conditionalFormatting sqref="P20:AA20">
    <cfRule type="cellIs" dxfId="160" priority="206" operator="greaterThan">
      <formula>58</formula>
    </cfRule>
  </conditionalFormatting>
  <conditionalFormatting sqref="P42:T42 V42:AA42">
    <cfRule type="cellIs" dxfId="159" priority="204" operator="lessThan">
      <formula>0.5</formula>
    </cfRule>
    <cfRule type="cellIs" dxfId="158" priority="205" operator="greaterThan">
      <formula>0.49</formula>
    </cfRule>
  </conditionalFormatting>
  <conditionalFormatting sqref="P43:T43 V43:AA43">
    <cfRule type="cellIs" dxfId="157" priority="201" operator="between">
      <formula>0.45</formula>
      <formula>0.49</formula>
    </cfRule>
    <cfRule type="cellIs" dxfId="156" priority="202" operator="lessThan">
      <formula>0.45</formula>
    </cfRule>
    <cfRule type="cellIs" dxfId="155" priority="203" operator="greaterThan">
      <formula>0.49</formula>
    </cfRule>
  </conditionalFormatting>
  <conditionalFormatting sqref="P17:AA17">
    <cfRule type="cellIs" dxfId="154" priority="197" operator="greaterThan">
      <formula>30</formula>
    </cfRule>
    <cfRule type="cellIs" dxfId="153" priority="198" operator="lessThan">
      <formula>31</formula>
    </cfRule>
  </conditionalFormatting>
  <conditionalFormatting sqref="P53:T53 V53:AA53">
    <cfRule type="cellIs" dxfId="152" priority="195" operator="lessThan">
      <formula>0.28</formula>
    </cfRule>
    <cfRule type="cellIs" dxfId="151" priority="196" operator="greaterThan">
      <formula>0.27</formula>
    </cfRule>
  </conditionalFormatting>
  <conditionalFormatting sqref="P18:AA18">
    <cfRule type="cellIs" dxfId="150" priority="193" operator="greaterThan">
      <formula>10</formula>
    </cfRule>
    <cfRule type="cellIs" dxfId="149" priority="194" operator="lessThan">
      <formula>11</formula>
    </cfRule>
  </conditionalFormatting>
  <conditionalFormatting sqref="P13:AA13 P41:AA41">
    <cfRule type="cellIs" dxfId="148" priority="191" operator="lessThan">
      <formula>0.03</formula>
    </cfRule>
    <cfRule type="cellIs" dxfId="147" priority="192" operator="greaterThan">
      <formula>0.029</formula>
    </cfRule>
  </conditionalFormatting>
  <conditionalFormatting sqref="P32:AA32">
    <cfRule type="cellIs" dxfId="146" priority="189" operator="lessThan">
      <formula>2</formula>
    </cfRule>
    <cfRule type="cellIs" dxfId="145" priority="190" operator="greaterThan">
      <formula>1.9</formula>
    </cfRule>
  </conditionalFormatting>
  <conditionalFormatting sqref="P72:T72 V72:AA72">
    <cfRule type="cellIs" dxfId="144" priority="187" operator="lessThan">
      <formula>1.9%</formula>
    </cfRule>
    <cfRule type="cellIs" dxfId="143" priority="188" operator="greaterThanOrEqual">
      <formula>2%</formula>
    </cfRule>
  </conditionalFormatting>
  <conditionalFormatting sqref="P16:AA16">
    <cfRule type="cellIs" dxfId="142" priority="185" operator="lessThan">
      <formula>1</formula>
    </cfRule>
    <cfRule type="cellIs" dxfId="141" priority="186" operator="between">
      <formula>0.9</formula>
      <formula>10</formula>
    </cfRule>
  </conditionalFormatting>
  <conditionalFormatting sqref="P33:AA33">
    <cfRule type="cellIs" dxfId="140" priority="183" operator="lessThan">
      <formula>0.01</formula>
    </cfRule>
    <cfRule type="cellIs" dxfId="139" priority="184" operator="greaterThan">
      <formula>0.009</formula>
    </cfRule>
  </conditionalFormatting>
  <conditionalFormatting sqref="V39:AA39">
    <cfRule type="cellIs" dxfId="138" priority="181" operator="lessThan">
      <formula>0.06</formula>
    </cfRule>
    <cfRule type="cellIs" dxfId="137" priority="182" operator="greaterThan">
      <formula>0.05</formula>
    </cfRule>
  </conditionalFormatting>
  <conditionalFormatting sqref="P71:AA71 P67:AA68">
    <cfRule type="cellIs" dxfId="136" priority="176" operator="between">
      <formula>0.02</formula>
      <formula>0.01</formula>
    </cfRule>
    <cfRule type="cellIs" dxfId="135" priority="177" operator="greaterThan">
      <formula>0.02</formula>
    </cfRule>
  </conditionalFormatting>
  <conditionalFormatting sqref="P47:AA47">
    <cfRule type="cellIs" dxfId="134" priority="172" operator="lessThan">
      <formula>0.9%</formula>
    </cfRule>
    <cfRule type="cellIs" dxfId="133" priority="173" operator="greaterThan">
      <formula>1%</formula>
    </cfRule>
  </conditionalFormatting>
  <conditionalFormatting sqref="P17:AA17">
    <cfRule type="cellIs" dxfId="132" priority="171" operator="between">
      <formula>-1</formula>
      <formula>0</formula>
    </cfRule>
  </conditionalFormatting>
  <conditionalFormatting sqref="P18:AA18">
    <cfRule type="cellIs" dxfId="131" priority="170" operator="between">
      <formula>-1</formula>
      <formula>0</formula>
    </cfRule>
  </conditionalFormatting>
  <conditionalFormatting sqref="P20:AA20">
    <cfRule type="cellIs" dxfId="130" priority="169" operator="between">
      <formula>-1</formula>
      <formula>0</formula>
    </cfRule>
  </conditionalFormatting>
  <conditionalFormatting sqref="V39:AA39">
    <cfRule type="cellIs" dxfId="129" priority="168" operator="between">
      <formula>-1</formula>
      <formula>0</formula>
    </cfRule>
  </conditionalFormatting>
  <conditionalFormatting sqref="P49:AA49">
    <cfRule type="cellIs" dxfId="128" priority="165" operator="greaterThan">
      <formula>80%</formula>
    </cfRule>
  </conditionalFormatting>
  <conditionalFormatting sqref="P49:AA49">
    <cfRule type="cellIs" dxfId="127" priority="159" operator="between">
      <formula>80%</formula>
      <formula>99%</formula>
    </cfRule>
  </conditionalFormatting>
  <conditionalFormatting sqref="P39">
    <cfRule type="containsBlanks" dxfId="126" priority="158">
      <formula>LEN(TRIM(P39))=0</formula>
    </cfRule>
  </conditionalFormatting>
  <conditionalFormatting sqref="P39">
    <cfRule type="cellIs" dxfId="125" priority="156" operator="lessThan">
      <formula>90</formula>
    </cfRule>
    <cfRule type="cellIs" dxfId="124" priority="157" operator="greaterThan">
      <formula>89</formula>
    </cfRule>
  </conditionalFormatting>
  <conditionalFormatting sqref="P39">
    <cfRule type="cellIs" dxfId="123" priority="154" operator="lessThan">
      <formula>0.06</formula>
    </cfRule>
    <cfRule type="cellIs" dxfId="122" priority="155" operator="greaterThan">
      <formula>0.05</formula>
    </cfRule>
  </conditionalFormatting>
  <conditionalFormatting sqref="P39">
    <cfRule type="cellIs" dxfId="121" priority="153" operator="between">
      <formula>-1</formula>
      <formula>0</formula>
    </cfRule>
  </conditionalFormatting>
  <conditionalFormatting sqref="P67:AA68">
    <cfRule type="cellIs" dxfId="120" priority="152" operator="lessThan">
      <formula>2</formula>
    </cfRule>
  </conditionalFormatting>
  <conditionalFormatting sqref="P67:AA68">
    <cfRule type="cellIs" dxfId="119" priority="151" operator="greaterThan">
      <formula>2%</formula>
    </cfRule>
  </conditionalFormatting>
  <conditionalFormatting sqref="P71:AA71">
    <cfRule type="cellIs" dxfId="118" priority="150" operator="lessThan">
      <formula>2</formula>
    </cfRule>
  </conditionalFormatting>
  <conditionalFormatting sqref="P71:AA71">
    <cfRule type="cellIs" dxfId="117" priority="149" operator="greaterThan">
      <formula>2%</formula>
    </cfRule>
  </conditionalFormatting>
  <conditionalFormatting sqref="P40:T40 V40:AA40">
    <cfRule type="cellIs" dxfId="116" priority="148" operator="between">
      <formula>0.71</formula>
      <formula>0.99</formula>
    </cfRule>
  </conditionalFormatting>
  <conditionalFormatting sqref="P48:T48 V48:W48 Y48:AA48">
    <cfRule type="cellIs" dxfId="115" priority="146" operator="greaterThan">
      <formula>1%</formula>
    </cfRule>
    <cfRule type="cellIs" dxfId="114" priority="147" operator="lessThan">
      <formula>0.9%</formula>
    </cfRule>
  </conditionalFormatting>
  <conditionalFormatting sqref="R48">
    <cfRule type="cellIs" dxfId="113" priority="145" operator="lessThan">
      <formula>0.009</formula>
    </cfRule>
  </conditionalFormatting>
  <conditionalFormatting sqref="P50:T50 V50:AA50">
    <cfRule type="cellIs" dxfId="112" priority="142" operator="between">
      <formula>0.8</formula>
      <formula>0.99</formula>
    </cfRule>
    <cfRule type="cellIs" dxfId="111" priority="143" operator="greaterThanOrEqual">
      <formula>1</formula>
    </cfRule>
    <cfRule type="cellIs" dxfId="110" priority="144" operator="lessThan">
      <formula>0.89</formula>
    </cfRule>
  </conditionalFormatting>
  <conditionalFormatting sqref="P55:T55 V55:W55 Y55:Z55">
    <cfRule type="cellIs" dxfId="109" priority="139" operator="between">
      <formula>0.9</formula>
      <formula>0.99</formula>
    </cfRule>
    <cfRule type="cellIs" dxfId="108" priority="140" operator="greaterThanOrEqual">
      <formula>1</formula>
    </cfRule>
    <cfRule type="cellIs" dxfId="107" priority="141" operator="lessThan">
      <formula>0.89</formula>
    </cfRule>
  </conditionalFormatting>
  <conditionalFormatting sqref="P25:T25 V25:AA25">
    <cfRule type="cellIs" dxfId="106" priority="137" operator="greaterThan">
      <formula>0.91</formula>
    </cfRule>
    <cfRule type="cellIs" dxfId="105" priority="138" operator="lessThanOrEqual">
      <formula>0.89</formula>
    </cfRule>
  </conditionalFormatting>
  <conditionalFormatting sqref="P36:AA36">
    <cfRule type="cellIs" dxfId="104" priority="135" operator="greaterThanOrEqual">
      <formula>0.9</formula>
    </cfRule>
    <cfRule type="cellIs" dxfId="103" priority="136" operator="lessThanOrEqual">
      <formula>0.89</formula>
    </cfRule>
  </conditionalFormatting>
  <conditionalFormatting sqref="P85:T85 V85:AA85">
    <cfRule type="cellIs" dxfId="102" priority="133" operator="lessThan">
      <formula>100%</formula>
    </cfRule>
    <cfRule type="cellIs" dxfId="101" priority="134" operator="greaterThan">
      <formula>99%</formula>
    </cfRule>
  </conditionalFormatting>
  <conditionalFormatting sqref="P86:T88 V86:AA88">
    <cfRule type="cellIs" dxfId="100" priority="132" operator="greaterThan">
      <formula>1%</formula>
    </cfRule>
  </conditionalFormatting>
  <conditionalFormatting sqref="P72:T72 V72:AA72">
    <cfRule type="cellIs" dxfId="99" priority="130" operator="between">
      <formula>0.02</formula>
      <formula>1</formula>
    </cfRule>
  </conditionalFormatting>
  <conditionalFormatting sqref="P28:AA28">
    <cfRule type="cellIs" dxfId="98" priority="127" operator="greaterThan">
      <formula>1%</formula>
    </cfRule>
    <cfRule type="cellIs" dxfId="97" priority="128" operator="equal">
      <formula>0%</formula>
    </cfRule>
  </conditionalFormatting>
  <conditionalFormatting sqref="P34:T34 V34:AA34">
    <cfRule type="cellIs" dxfId="96" priority="125" operator="lessThan">
      <formula>0.01</formula>
    </cfRule>
    <cfRule type="cellIs" dxfId="95" priority="126" operator="greaterThan">
      <formula>0.009</formula>
    </cfRule>
  </conditionalFormatting>
  <conditionalFormatting sqref="T80:U80">
    <cfRule type="cellIs" dxfId="94" priority="107" operator="lessThan">
      <formula>89%</formula>
    </cfRule>
    <cfRule type="cellIs" dxfId="93" priority="108" operator="greaterThan">
      <formula>90%</formula>
    </cfRule>
  </conditionalFormatting>
  <conditionalFormatting sqref="T80:U80">
    <cfRule type="cellIs" dxfId="92" priority="105" operator="between">
      <formula>0.02</formula>
      <formula>0.01</formula>
    </cfRule>
    <cfRule type="cellIs" dxfId="91" priority="106" operator="greaterThan">
      <formula>0.02</formula>
    </cfRule>
  </conditionalFormatting>
  <conditionalFormatting sqref="T80:U80">
    <cfRule type="cellIs" dxfId="90" priority="104" operator="lessThan">
      <formula>2</formula>
    </cfRule>
  </conditionalFormatting>
  <conditionalFormatting sqref="T80:U80">
    <cfRule type="cellIs" dxfId="89" priority="103" operator="greaterThan">
      <formula>2%</formula>
    </cfRule>
  </conditionalFormatting>
  <conditionalFormatting sqref="S80">
    <cfRule type="cellIs" dxfId="88" priority="101" operator="lessThan">
      <formula>89%</formula>
    </cfRule>
    <cfRule type="cellIs" dxfId="87" priority="102" operator="greaterThan">
      <formula>90%</formula>
    </cfRule>
  </conditionalFormatting>
  <conditionalFormatting sqref="S80">
    <cfRule type="cellIs" dxfId="86" priority="99" operator="between">
      <formula>0.02</formula>
      <formula>0.01</formula>
    </cfRule>
    <cfRule type="cellIs" dxfId="85" priority="100" operator="greaterThan">
      <formula>0.02</formula>
    </cfRule>
  </conditionalFormatting>
  <conditionalFormatting sqref="S80">
    <cfRule type="cellIs" dxfId="84" priority="98" operator="lessThan">
      <formula>2</formula>
    </cfRule>
  </conditionalFormatting>
  <conditionalFormatting sqref="S80">
    <cfRule type="cellIs" dxfId="83" priority="97" operator="greaterThan">
      <formula>2%</formula>
    </cfRule>
  </conditionalFormatting>
  <conditionalFormatting sqref="R80">
    <cfRule type="cellIs" dxfId="82" priority="95" operator="lessThan">
      <formula>89%</formula>
    </cfRule>
    <cfRule type="cellIs" dxfId="81" priority="96" operator="greaterThan">
      <formula>90%</formula>
    </cfRule>
  </conditionalFormatting>
  <conditionalFormatting sqref="R80">
    <cfRule type="cellIs" dxfId="80" priority="93" operator="between">
      <formula>0.02</formula>
      <formula>0.01</formula>
    </cfRule>
    <cfRule type="cellIs" dxfId="79" priority="94" operator="greaterThan">
      <formula>0.02</formula>
    </cfRule>
  </conditionalFormatting>
  <conditionalFormatting sqref="R80">
    <cfRule type="cellIs" dxfId="78" priority="92" operator="lessThan">
      <formula>2</formula>
    </cfRule>
  </conditionalFormatting>
  <conditionalFormatting sqref="R80">
    <cfRule type="cellIs" dxfId="77" priority="91" operator="greaterThan">
      <formula>2%</formula>
    </cfRule>
  </conditionalFormatting>
  <conditionalFormatting sqref="Q80">
    <cfRule type="cellIs" dxfId="76" priority="89" operator="lessThan">
      <formula>89%</formula>
    </cfRule>
    <cfRule type="cellIs" dxfId="75" priority="90" operator="greaterThan">
      <formula>90%</formula>
    </cfRule>
  </conditionalFormatting>
  <conditionalFormatting sqref="Q80">
    <cfRule type="cellIs" dxfId="74" priority="87" operator="between">
      <formula>0.02</formula>
      <formula>0.01</formula>
    </cfRule>
    <cfRule type="cellIs" dxfId="73" priority="88" operator="greaterThan">
      <formula>0.02</formula>
    </cfRule>
  </conditionalFormatting>
  <conditionalFormatting sqref="Q80">
    <cfRule type="cellIs" dxfId="72" priority="86" operator="lessThan">
      <formula>2</formula>
    </cfRule>
  </conditionalFormatting>
  <conditionalFormatting sqref="Q80">
    <cfRule type="cellIs" dxfId="71" priority="85" operator="greaterThan">
      <formula>2%</formula>
    </cfRule>
  </conditionalFormatting>
  <conditionalFormatting sqref="U40">
    <cfRule type="cellIs" dxfId="70" priority="82" operator="lessThan">
      <formula>0.7</formula>
    </cfRule>
    <cfRule type="cellIs" dxfId="69" priority="83" operator="greaterThan">
      <formula>0.69</formula>
    </cfRule>
  </conditionalFormatting>
  <conditionalFormatting sqref="U40">
    <cfRule type="cellIs" dxfId="68" priority="81" operator="between">
      <formula>0.71</formula>
      <formula>0.99</formula>
    </cfRule>
  </conditionalFormatting>
  <conditionalFormatting sqref="U48">
    <cfRule type="cellIs" dxfId="67" priority="79" operator="greaterThan">
      <formula>1%</formula>
    </cfRule>
    <cfRule type="cellIs" dxfId="66" priority="80" operator="lessThan">
      <formula>0.9%</formula>
    </cfRule>
  </conditionalFormatting>
  <conditionalFormatting sqref="U48">
    <cfRule type="cellIs" dxfId="65" priority="78" operator="lessThan">
      <formula>0.009</formula>
    </cfRule>
  </conditionalFormatting>
  <conditionalFormatting sqref="Q39:U39">
    <cfRule type="containsBlanks" dxfId="64" priority="77">
      <formula>LEN(TRIM(Q39))=0</formula>
    </cfRule>
  </conditionalFormatting>
  <conditionalFormatting sqref="Q39:U39">
    <cfRule type="cellIs" dxfId="63" priority="75" operator="lessThan">
      <formula>90</formula>
    </cfRule>
    <cfRule type="cellIs" dxfId="62" priority="76" operator="greaterThan">
      <formula>89</formula>
    </cfRule>
  </conditionalFormatting>
  <conditionalFormatting sqref="Q39:U39">
    <cfRule type="cellIs" dxfId="61" priority="73" operator="lessThan">
      <formula>0.06</formula>
    </cfRule>
    <cfRule type="cellIs" dxfId="60" priority="74" operator="greaterThan">
      <formula>0.05</formula>
    </cfRule>
  </conditionalFormatting>
  <conditionalFormatting sqref="Q39:U39">
    <cfRule type="cellIs" dxfId="59" priority="72" operator="between">
      <formula>-1</formula>
      <formula>0</formula>
    </cfRule>
  </conditionalFormatting>
  <conditionalFormatting sqref="P77">
    <cfRule type="cellIs" dxfId="56" priority="59" operator="lessThan">
      <formula>2%</formula>
    </cfRule>
    <cfRule type="cellIs" dxfId="55" priority="60" operator="greaterThanOrEqual">
      <formula>100%</formula>
    </cfRule>
  </conditionalFormatting>
  <conditionalFormatting sqref="P77">
    <cfRule type="cellIs" dxfId="54" priority="58" operator="between">
      <formula>0.02</formula>
      <formula>1</formula>
    </cfRule>
  </conditionalFormatting>
  <conditionalFormatting sqref="P66">
    <cfRule type="cellIs" dxfId="53" priority="57" operator="between">
      <formula>0.93</formula>
      <formula>0.99</formula>
    </cfRule>
  </conditionalFormatting>
  <conditionalFormatting sqref="Q66:W66">
    <cfRule type="cellIs" dxfId="52" priority="56" operator="between">
      <formula>0.93</formula>
      <formula>0.99</formula>
    </cfRule>
  </conditionalFormatting>
  <conditionalFormatting sqref="X66:AA66">
    <cfRule type="cellIs" dxfId="51" priority="55" operator="between">
      <formula>0.93</formula>
      <formula>0.99</formula>
    </cfRule>
  </conditionalFormatting>
  <conditionalFormatting sqref="Q66:AA66">
    <cfRule type="cellIs" dxfId="50" priority="54" operator="between">
      <formula>0.93</formula>
      <formula>0.99</formula>
    </cfRule>
  </conditionalFormatting>
  <conditionalFormatting sqref="P70">
    <cfRule type="cellIs" dxfId="49" priority="51" operator="between">
      <formula>0.9</formula>
      <formula>0.99</formula>
    </cfRule>
    <cfRule type="cellIs" dxfId="48" priority="52" operator="lessThanOrEqual">
      <formula>0.89</formula>
    </cfRule>
    <cfRule type="cellIs" dxfId="47" priority="53" operator="greaterThanOrEqual">
      <formula>1</formula>
    </cfRule>
  </conditionalFormatting>
  <conditionalFormatting sqref="Q70:AA70">
    <cfRule type="cellIs" dxfId="46" priority="48" operator="between">
      <formula>0.9</formula>
      <formula>0.99</formula>
    </cfRule>
    <cfRule type="cellIs" dxfId="45" priority="49" operator="lessThanOrEqual">
      <formula>0.89</formula>
    </cfRule>
    <cfRule type="cellIs" dxfId="44" priority="50" operator="greaterThanOrEqual">
      <formula>1</formula>
    </cfRule>
  </conditionalFormatting>
  <conditionalFormatting sqref="Q77:Y77 AA77">
    <cfRule type="cellIs" dxfId="43" priority="46" operator="lessThan">
      <formula>2%</formula>
    </cfRule>
    <cfRule type="cellIs" dxfId="42" priority="47" operator="greaterThanOrEqual">
      <formula>100%</formula>
    </cfRule>
  </conditionalFormatting>
  <conditionalFormatting sqref="Q77:Y77 AA77">
    <cfRule type="cellIs" dxfId="41" priority="45" operator="between">
      <formula>0.02</formula>
      <formula>1</formula>
    </cfRule>
  </conditionalFormatting>
  <conditionalFormatting sqref="R27">
    <cfRule type="cellIs" dxfId="40" priority="43" operator="greaterThan">
      <formula>0.91</formula>
    </cfRule>
    <cfRule type="cellIs" dxfId="39" priority="44" operator="lessThanOrEqual">
      <formula>0.89</formula>
    </cfRule>
  </conditionalFormatting>
  <conditionalFormatting sqref="U50">
    <cfRule type="cellIs" dxfId="38" priority="40" operator="between">
      <formula>0.8</formula>
      <formula>0.99</formula>
    </cfRule>
    <cfRule type="cellIs" dxfId="37" priority="41" operator="greaterThanOrEqual">
      <formula>1</formula>
    </cfRule>
    <cfRule type="cellIs" dxfId="36" priority="42" operator="lessThan">
      <formula>0.89</formula>
    </cfRule>
  </conditionalFormatting>
  <conditionalFormatting sqref="P12">
    <cfRule type="cellIs" dxfId="35" priority="37" operator="between">
      <formula>0.9</formula>
      <formula>0.99</formula>
    </cfRule>
    <cfRule type="cellIs" dxfId="34" priority="38" operator="greaterThanOrEqual">
      <formula>1</formula>
    </cfRule>
    <cfRule type="cellIs" dxfId="33" priority="39" operator="lessThanOrEqual">
      <formula>0.89</formula>
    </cfRule>
  </conditionalFormatting>
  <conditionalFormatting sqref="Q12:AA12">
    <cfRule type="cellIs" dxfId="32" priority="34" operator="between">
      <formula>0.9</formula>
      <formula>0.99</formula>
    </cfRule>
    <cfRule type="cellIs" dxfId="31" priority="35" operator="greaterThanOrEqual">
      <formula>1</formula>
    </cfRule>
    <cfRule type="cellIs" dxfId="30" priority="36" operator="lessThanOrEqual">
      <formula>0.89</formula>
    </cfRule>
  </conditionalFormatting>
  <conditionalFormatting sqref="U43">
    <cfRule type="cellIs" dxfId="29" priority="33" operator="between">
      <formula>0.41</formula>
      <formula>0.49</formula>
    </cfRule>
  </conditionalFormatting>
  <conditionalFormatting sqref="P64:AA65">
    <cfRule type="cellIs" dxfId="28" priority="31" operator="lessThanOrEqual">
      <formula>89%</formula>
    </cfRule>
    <cfRule type="cellIs" dxfId="27" priority="32" operator="greaterThanOrEqual">
      <formula>1</formula>
    </cfRule>
  </conditionalFormatting>
  <conditionalFormatting sqref="X24">
    <cfRule type="cellIs" dxfId="26" priority="29" operator="lessThan">
      <formula>99%</formula>
    </cfRule>
    <cfRule type="cellIs" dxfId="25" priority="30" operator="greaterThan">
      <formula>79%</formula>
    </cfRule>
  </conditionalFormatting>
  <conditionalFormatting sqref="X48">
    <cfRule type="cellIs" dxfId="24" priority="27" operator="greaterThan">
      <formula>1%</formula>
    </cfRule>
    <cfRule type="cellIs" dxfId="23" priority="28" operator="lessThan">
      <formula>0.9%</formula>
    </cfRule>
  </conditionalFormatting>
  <conditionalFormatting sqref="X48">
    <cfRule type="cellIs" dxfId="22" priority="26" operator="lessThan">
      <formula>0.009</formula>
    </cfRule>
  </conditionalFormatting>
  <conditionalFormatting sqref="Z77">
    <cfRule type="cellIs" dxfId="21" priority="24" operator="lessThanOrEqual">
      <formula>99%</formula>
    </cfRule>
    <cfRule type="cellIs" dxfId="20" priority="25" operator="greaterThanOrEqual">
      <formula>100%</formula>
    </cfRule>
  </conditionalFormatting>
  <conditionalFormatting sqref="U55">
    <cfRule type="cellIs" dxfId="19" priority="21" operator="between">
      <formula>0.76</formula>
      <formula>0.99</formula>
    </cfRule>
    <cfRule type="cellIs" dxfId="18" priority="22" operator="greaterThanOrEqual">
      <formula>1</formula>
    </cfRule>
    <cfRule type="cellIs" dxfId="17" priority="23" operator="lessThan">
      <formula>0.759</formula>
    </cfRule>
  </conditionalFormatting>
  <conditionalFormatting sqref="X55">
    <cfRule type="cellIs" dxfId="16" priority="15" operator="between">
      <formula>0.76</formula>
      <formula>0.99</formula>
    </cfRule>
    <cfRule type="cellIs" dxfId="15" priority="16" operator="greaterThanOrEqual">
      <formula>1</formula>
    </cfRule>
    <cfRule type="cellIs" dxfId="14" priority="17" operator="lessThan">
      <formula>0.759</formula>
    </cfRule>
  </conditionalFormatting>
  <conditionalFormatting sqref="AA55">
    <cfRule type="cellIs" dxfId="13" priority="12" operator="between">
      <formula>0.76</formula>
      <formula>0.99</formula>
    </cfRule>
    <cfRule type="cellIs" dxfId="12" priority="13" operator="greaterThanOrEqual">
      <formula>1</formula>
    </cfRule>
    <cfRule type="cellIs" dxfId="11" priority="14" operator="lessThan">
      <formula>0.759</formula>
    </cfRule>
  </conditionalFormatting>
  <conditionalFormatting sqref="U63">
    <cfRule type="cellIs" dxfId="10" priority="11" operator="between">
      <formula>0.75</formula>
      <formula>0.99</formula>
    </cfRule>
  </conditionalFormatting>
  <conditionalFormatting sqref="AA63">
    <cfRule type="cellIs" dxfId="9" priority="9" operator="lessThanOrEqual">
      <formula>74%</formula>
    </cfRule>
    <cfRule type="cellIs" dxfId="8" priority="10" operator="greaterThanOrEqual">
      <formula>1</formula>
    </cfRule>
  </conditionalFormatting>
  <conditionalFormatting sqref="AA63">
    <cfRule type="cellIs" dxfId="7" priority="8" operator="between">
      <formula>0.75</formula>
      <formula>0.99</formula>
    </cfRule>
  </conditionalFormatting>
  <conditionalFormatting sqref="AA93">
    <cfRule type="cellIs" dxfId="6" priority="6" operator="lessThanOrEqual">
      <formula>74%</formula>
    </cfRule>
    <cfRule type="cellIs" dxfId="5" priority="7" operator="greaterThanOrEqual">
      <formula>1</formula>
    </cfRule>
  </conditionalFormatting>
  <conditionalFormatting sqref="AA94">
    <cfRule type="cellIs" dxfId="4" priority="4" operator="lessThanOrEqual">
      <formula>74%</formula>
    </cfRule>
    <cfRule type="cellIs" dxfId="3" priority="5" operator="greaterThanOrEqual">
      <formula>1</formula>
    </cfRule>
  </conditionalFormatting>
  <conditionalFormatting sqref="X86">
    <cfRule type="cellIs" dxfId="2" priority="3" operator="greaterThanOrEqual">
      <formula>1</formula>
    </cfRule>
  </conditionalFormatting>
  <conditionalFormatting sqref="AA31">
    <cfRule type="cellIs" dxfId="1" priority="1" operator="lessThan">
      <formula>99%</formula>
    </cfRule>
    <cfRule type="cellIs" dxfId="0" priority="2" operator="greaterThan">
      <formula>79%</formula>
    </cfRule>
  </conditionalFormatting>
  <pageMargins left="0.7" right="0.7" top="0.75" bottom="0.75" header="0.3" footer="0.3"/>
  <pageSetup scale="15"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Hoja2!$B$1:$B$2</xm:f>
          </x14:formula1>
          <xm:sqref>N12:N26 N28:N88</xm:sqref>
        </x14:dataValidation>
        <x14:dataValidation type="list" allowBlank="1" showInputMessage="1" showErrorMessage="1">
          <x14:formula1>
            <xm:f>Hoja2!$D$1:$D$8</xm:f>
          </x14:formula1>
          <xm:sqref>C12:C96</xm:sqref>
        </x14:dataValidation>
        <x14:dataValidation type="list" allowBlank="1" showInputMessage="1" showErrorMessage="1">
          <x14:formula1>
            <xm:f>Hoja2!$F$1:$F$8</xm:f>
          </x14:formula1>
          <xm:sqref>D12:D96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F27"/>
  <sheetViews>
    <sheetView view="pageBreakPreview" zoomScale="70" zoomScaleNormal="80" zoomScaleSheetLayoutView="70" workbookViewId="0">
      <selection activeCell="C31" sqref="C31"/>
    </sheetView>
  </sheetViews>
  <sheetFormatPr baseColWidth="10" defaultRowHeight="14.25" x14ac:dyDescent="0.25"/>
  <cols>
    <col min="1" max="1" width="3.85546875" style="42" customWidth="1"/>
    <col min="2" max="2" width="15.85546875" style="42" customWidth="1"/>
    <col min="3" max="3" width="47.7109375" style="42" customWidth="1"/>
    <col min="4" max="4" width="19.7109375" style="42" bestFit="1" customWidth="1"/>
    <col min="5" max="5" width="18.7109375" style="42" customWidth="1"/>
    <col min="6" max="6" width="5.28515625" style="42" customWidth="1"/>
    <col min="7" max="16384" width="11.42578125" style="42"/>
  </cols>
  <sheetData>
    <row r="1" spans="1:6" ht="42" customHeight="1" x14ac:dyDescent="0.25">
      <c r="B1" s="131" t="s">
        <v>310</v>
      </c>
      <c r="C1" s="131"/>
      <c r="D1" s="131"/>
      <c r="E1" s="131"/>
      <c r="F1" s="67"/>
    </row>
    <row r="2" spans="1:6" ht="9.75" customHeight="1" x14ac:dyDescent="0.25">
      <c r="A2" s="81"/>
      <c r="B2" s="136"/>
      <c r="C2" s="137"/>
      <c r="D2" s="137"/>
      <c r="E2" s="138"/>
      <c r="F2" s="67"/>
    </row>
    <row r="3" spans="1:6" ht="22.5" customHeight="1" x14ac:dyDescent="0.25">
      <c r="A3" s="57"/>
      <c r="B3" s="78" t="s">
        <v>315</v>
      </c>
      <c r="C3" s="135">
        <v>44216</v>
      </c>
      <c r="D3" s="135"/>
      <c r="E3" s="135"/>
      <c r="F3" s="67"/>
    </row>
    <row r="4" spans="1:6" ht="9.75" customHeight="1" thickBot="1" x14ac:dyDescent="0.3">
      <c r="A4" s="68"/>
      <c r="B4" s="71"/>
      <c r="C4" s="70"/>
      <c r="D4" s="70"/>
      <c r="E4" s="71"/>
      <c r="F4" s="57"/>
    </row>
    <row r="5" spans="1:6" s="43" customFormat="1" ht="34.5" customHeight="1" thickBot="1" x14ac:dyDescent="0.3">
      <c r="A5" s="52"/>
      <c r="B5" s="74" t="s">
        <v>305</v>
      </c>
      <c r="C5" s="74" t="s">
        <v>202</v>
      </c>
      <c r="D5" s="74" t="s">
        <v>307</v>
      </c>
      <c r="E5" s="74" t="s">
        <v>306</v>
      </c>
      <c r="F5" s="69"/>
    </row>
    <row r="6" spans="1:6" ht="24.95" customHeight="1" thickBot="1" x14ac:dyDescent="0.3">
      <c r="A6" s="51"/>
      <c r="B6" s="132" t="s">
        <v>302</v>
      </c>
      <c r="C6" s="75" t="s">
        <v>111</v>
      </c>
      <c r="D6" s="76">
        <v>5</v>
      </c>
      <c r="E6" s="77">
        <f>+AVERAGE('Seguimiento Indicadores SIG'!AC16,'Seguimiento Indicadores SIG'!AC22,'Seguimiento Indicadores SIG'!AC23,'Seguimiento Indicadores SIG'!AC34,'Seguimiento Indicadores SIG'!AC35)</f>
        <v>0.97649541301169585</v>
      </c>
      <c r="F6" s="57"/>
    </row>
    <row r="7" spans="1:6" ht="24.95" customHeight="1" thickBot="1" x14ac:dyDescent="0.3">
      <c r="A7" s="51"/>
      <c r="B7" s="132"/>
      <c r="C7" s="75" t="s">
        <v>299</v>
      </c>
      <c r="D7" s="76">
        <v>2</v>
      </c>
      <c r="E7" s="77">
        <f>+AVERAGE('Seguimiento Indicadores SIG'!AC18,'Seguimiento Indicadores SIG'!AC31)</f>
        <v>0.83573412500000011</v>
      </c>
      <c r="F7" s="57"/>
    </row>
    <row r="8" spans="1:6" ht="24.95" customHeight="1" thickBot="1" x14ac:dyDescent="0.3">
      <c r="A8" s="51"/>
      <c r="B8" s="132"/>
      <c r="C8" s="75" t="s">
        <v>117</v>
      </c>
      <c r="D8" s="76">
        <v>5</v>
      </c>
      <c r="E8" s="77">
        <f>+AVERAGE('Seguimiento Indicadores SIG'!AC47,'Seguimiento Indicadores SIG'!AC48)</f>
        <v>0.25</v>
      </c>
      <c r="F8" s="57"/>
    </row>
    <row r="9" spans="1:6" ht="24.95" customHeight="1" thickBot="1" x14ac:dyDescent="0.3">
      <c r="A9" s="51"/>
      <c r="B9" s="133" t="s">
        <v>303</v>
      </c>
      <c r="C9" s="75" t="s">
        <v>102</v>
      </c>
      <c r="D9" s="76">
        <v>2</v>
      </c>
      <c r="E9" s="77">
        <f>+AVERAGE('Seguimiento Indicadores SIG'!AC36:AC38)</f>
        <v>1</v>
      </c>
      <c r="F9" s="57"/>
    </row>
    <row r="10" spans="1:6" ht="24.95" customHeight="1" thickBot="1" x14ac:dyDescent="0.3">
      <c r="A10" s="51"/>
      <c r="B10" s="133"/>
      <c r="C10" s="75" t="s">
        <v>104</v>
      </c>
      <c r="D10" s="76">
        <v>5</v>
      </c>
      <c r="E10" s="77">
        <f>+AVERAGE('Seguimiento Indicadores SIG'!AC56,'Seguimiento Indicadores SIG'!AC57,'Seguimiento Indicadores SIG'!AC58,'Seguimiento Indicadores SIG'!AC59,'Seguimiento Indicadores SIG'!AC61)</f>
        <v>1.1018059649122804</v>
      </c>
      <c r="F10" s="55"/>
    </row>
    <row r="11" spans="1:6" ht="24.95" customHeight="1" thickBot="1" x14ac:dyDescent="0.3">
      <c r="A11" s="51"/>
      <c r="B11" s="133"/>
      <c r="C11" s="75" t="s">
        <v>116</v>
      </c>
      <c r="D11" s="76">
        <v>4</v>
      </c>
      <c r="E11" s="77">
        <f>+AVERAGE('Seguimiento Indicadores SIG'!AC43,'Seguimiento Indicadores SIG'!AC44,'Seguimiento Indicadores SIG'!AC45,'Seguimiento Indicadores SIG'!AC54)</f>
        <v>1.0774294117647059</v>
      </c>
      <c r="F11" s="57"/>
    </row>
    <row r="12" spans="1:6" ht="24.95" customHeight="1" thickBot="1" x14ac:dyDescent="0.3">
      <c r="A12" s="51"/>
      <c r="B12" s="133"/>
      <c r="C12" s="75" t="s">
        <v>301</v>
      </c>
      <c r="D12" s="76">
        <v>4</v>
      </c>
      <c r="E12" s="77">
        <f>+AVERAGE('Seguimiento Indicadores SIG'!AC66,'Seguimiento Indicadores SIG'!AC67,'Seguimiento Indicadores SIG'!AC68,'Seguimiento Indicadores SIG'!AC70,'Seguimiento Indicadores SIG'!AC71)</f>
        <v>0.98183055555555565</v>
      </c>
      <c r="F12" s="57"/>
    </row>
    <row r="13" spans="1:6" ht="24.95" customHeight="1" thickBot="1" x14ac:dyDescent="0.3">
      <c r="A13" s="51"/>
      <c r="B13" s="133"/>
      <c r="C13" s="75" t="s">
        <v>298</v>
      </c>
      <c r="D13" s="76">
        <v>2</v>
      </c>
      <c r="E13" s="77">
        <f>+AVERAGE('Seguimiento Indicadores SIG'!AC21,'Seguimiento Indicadores SIG'!AC29)</f>
        <v>0.87075138888888892</v>
      </c>
      <c r="F13" s="57"/>
    </row>
    <row r="14" spans="1:6" ht="24.95" customHeight="1" thickBot="1" x14ac:dyDescent="0.3">
      <c r="A14" s="51"/>
      <c r="B14" s="133"/>
      <c r="C14" s="75" t="s">
        <v>297</v>
      </c>
      <c r="D14" s="76">
        <v>4</v>
      </c>
      <c r="E14" s="77">
        <f>+AVERAGE('Seguimiento Indicadores SIG'!AC62,'Seguimiento Indicadores SIG'!AC63,'Seguimiento Indicadores SIG'!AC64,'Seguimiento Indicadores SIG'!AC65)</f>
        <v>0.98849122807017542</v>
      </c>
      <c r="F14" s="57"/>
    </row>
    <row r="15" spans="1:6" ht="24.95" customHeight="1" thickBot="1" x14ac:dyDescent="0.3">
      <c r="A15" s="51"/>
      <c r="B15" s="133"/>
      <c r="C15" s="75" t="s">
        <v>110</v>
      </c>
      <c r="D15" s="76">
        <v>6</v>
      </c>
      <c r="E15" s="77">
        <f>+AVERAGE('Seguimiento Indicadores SIG'!AC15,'Seguimiento Indicadores SIG'!AC24,'Seguimiento Indicadores SIG'!AC30,)</f>
        <v>0.8125</v>
      </c>
      <c r="F15" s="55"/>
    </row>
    <row r="16" spans="1:6" ht="24.95" customHeight="1" thickBot="1" x14ac:dyDescent="0.3">
      <c r="A16" s="51"/>
      <c r="B16" s="133"/>
      <c r="C16" s="75" t="s">
        <v>103</v>
      </c>
      <c r="D16" s="76">
        <v>5</v>
      </c>
      <c r="E16" s="77">
        <f>+AVERAGE('Seguimiento Indicadores SIG'!AC37,'Seguimiento Indicadores SIG'!AC39,'Seguimiento Indicadores SIG'!AC49)</f>
        <v>1.0258472222222224</v>
      </c>
      <c r="F16" s="56"/>
    </row>
    <row r="17" spans="1:6" ht="24.95" customHeight="1" thickBot="1" x14ac:dyDescent="0.3">
      <c r="A17" s="51"/>
      <c r="B17" s="134" t="s">
        <v>304</v>
      </c>
      <c r="C17" s="75" t="s">
        <v>114</v>
      </c>
      <c r="D17" s="76">
        <v>3</v>
      </c>
      <c r="E17" s="77">
        <f>+AVERAGE('Seguimiento Indicadores SIG'!AC26,'Seguimiento Indicadores SIG'!AC27,'Seguimiento Indicadores SIG'!AC28)</f>
        <v>0.995</v>
      </c>
      <c r="F17" s="56"/>
    </row>
    <row r="18" spans="1:6" ht="24.95" customHeight="1" thickBot="1" x14ac:dyDescent="0.3">
      <c r="A18" s="51"/>
      <c r="B18" s="134"/>
      <c r="C18" s="75" t="s">
        <v>108</v>
      </c>
      <c r="D18" s="76">
        <v>5</v>
      </c>
      <c r="E18" s="77">
        <f>+AVERAGE('Seguimiento Indicadores SIG'!AC12,'Seguimiento Indicadores SIG'!AC13,'Seguimiento Indicadores SIG'!AC17,'Seguimiento Indicadores SIG'!AC25,'Seguimiento Indicadores SIG'!AC32)</f>
        <v>0.98469111111111118</v>
      </c>
      <c r="F18" s="57"/>
    </row>
    <row r="19" spans="1:6" ht="24.95" customHeight="1" thickBot="1" x14ac:dyDescent="0.3">
      <c r="A19" s="51"/>
      <c r="B19" s="134"/>
      <c r="C19" s="75" t="s">
        <v>106</v>
      </c>
      <c r="D19" s="76">
        <v>16</v>
      </c>
      <c r="E19" s="77">
        <f>+AVERAGE('Seguimiento Indicadores SIG'!AC40,'Seguimiento Indicadores SIG'!AC46,'Seguimiento Indicadores SIG'!AC50,'Seguimiento Indicadores SIG'!AC60,'Seguimiento Indicadores SIG'!AC72,'Seguimiento Indicadores SIG'!AC73,'Seguimiento Indicadores SIG'!AC74,'Seguimiento Indicadores SIG'!AC75,'Seguimiento Indicadores SIG'!AC76,'Seguimiento Indicadores SIG'!AC77,'Seguimiento Indicadores SIG'!AC78,'Seguimiento Indicadores SIG'!AC79,'Seguimiento Indicadores SIG'!AC81,'Seguimiento Indicadores SIG'!AC82,'Seguimiento Indicadores SIG'!AC83,'Seguimiento Indicadores SIG'!AC84)</f>
        <v>0.83057723214285717</v>
      </c>
      <c r="F19" s="57"/>
    </row>
    <row r="20" spans="1:6" ht="24.95" customHeight="1" thickBot="1" x14ac:dyDescent="0.3">
      <c r="A20" s="51"/>
      <c r="B20" s="134"/>
      <c r="C20" s="75" t="s">
        <v>118</v>
      </c>
      <c r="D20" s="76">
        <v>1</v>
      </c>
      <c r="E20" s="77">
        <f>+'Seguimiento Indicadores SIG'!AC55</f>
        <v>1.09509375</v>
      </c>
      <c r="F20" s="57"/>
    </row>
    <row r="21" spans="1:6" ht="24.95" customHeight="1" thickBot="1" x14ac:dyDescent="0.3">
      <c r="A21" s="51"/>
      <c r="B21" s="134"/>
      <c r="C21" s="75" t="s">
        <v>300</v>
      </c>
      <c r="D21" s="76">
        <v>5</v>
      </c>
      <c r="E21" s="77">
        <f>+AVERAGE('Seguimiento Indicadores SIG'!AC41,'Seguimiento Indicadores SIG'!AC42,'Seguimiento Indicadores SIG'!AC51,'Seguimiento Indicadores SIG'!AC52,'Seguimiento Indicadores SIG'!AC53)</f>
        <v>0.53953495518207273</v>
      </c>
      <c r="F21" s="57"/>
    </row>
    <row r="22" spans="1:6" ht="24.95" customHeight="1" thickBot="1" x14ac:dyDescent="0.3">
      <c r="A22" s="51"/>
      <c r="B22" s="134"/>
      <c r="C22" s="75" t="s">
        <v>109</v>
      </c>
      <c r="D22" s="76">
        <v>5</v>
      </c>
      <c r="E22" s="77">
        <f>+AVERAGE('Seguimiento Indicadores SIG'!AC14,'Seguimiento Indicadores SIG'!AC85,'Seguimiento Indicadores SIG'!AC86)</f>
        <v>0.67343333333333322</v>
      </c>
      <c r="F22" s="56"/>
    </row>
    <row r="23" spans="1:6" ht="24.95" customHeight="1" thickBot="1" x14ac:dyDescent="0.3">
      <c r="A23" s="51"/>
      <c r="B23" s="134"/>
      <c r="C23" s="75" t="s">
        <v>112</v>
      </c>
      <c r="D23" s="76">
        <v>6</v>
      </c>
      <c r="E23" s="77">
        <f>+AVERAGE('Seguimiento Indicadores SIG'!AC19,'Seguimiento Indicadores SIG'!AC20)</f>
        <v>0.625</v>
      </c>
      <c r="F23" s="56"/>
    </row>
    <row r="24" spans="1:6" ht="15" thickBot="1" x14ac:dyDescent="0.3">
      <c r="A24" s="47"/>
      <c r="B24" s="72"/>
      <c r="C24" s="72"/>
      <c r="D24" s="72"/>
      <c r="E24" s="73"/>
      <c r="F24" s="58"/>
    </row>
    <row r="25" spans="1:6" ht="15" thickBot="1" x14ac:dyDescent="0.3">
      <c r="A25" s="53"/>
      <c r="B25" s="50"/>
      <c r="C25" s="52"/>
      <c r="D25" s="50"/>
      <c r="E25" s="50"/>
      <c r="F25" s="55"/>
    </row>
    <row r="26" spans="1:6" ht="22.5" customHeight="1" thickBot="1" x14ac:dyDescent="0.3">
      <c r="B26" s="50"/>
      <c r="C26" s="50"/>
      <c r="D26" s="44" t="s">
        <v>308</v>
      </c>
      <c r="E26" s="46">
        <f>+AVERAGE(E6:E23)</f>
        <v>0.87023420506638327</v>
      </c>
      <c r="F26" s="58"/>
    </row>
    <row r="27" spans="1:6" x14ac:dyDescent="0.25">
      <c r="A27" s="51"/>
      <c r="B27" s="48"/>
      <c r="C27" s="48"/>
      <c r="D27" s="49"/>
      <c r="E27" s="49"/>
      <c r="F27" s="59"/>
    </row>
  </sheetData>
  <sheetProtection password="8020" sheet="1" objects="1" scenarios="1"/>
  <sortState ref="C6:E23">
    <sortCondition descending="1" ref="E6:E23"/>
  </sortState>
  <mergeCells count="6">
    <mergeCell ref="B1:E1"/>
    <mergeCell ref="B6:B8"/>
    <mergeCell ref="B9:B16"/>
    <mergeCell ref="B17:B23"/>
    <mergeCell ref="C3:E3"/>
    <mergeCell ref="B2:E2"/>
  </mergeCells>
  <conditionalFormatting sqref="E6:E23">
    <cfRule type="colorScale" priority="1">
      <colorScale>
        <cfvo type="min"/>
        <cfvo type="percentile" val="50"/>
        <cfvo type="max"/>
        <color rgb="FFF8696B"/>
        <color rgb="FFFCFCFF"/>
        <color rgb="FF63BE7B"/>
      </colorScale>
    </cfRule>
  </conditionalFormatting>
  <pageMargins left="0.7" right="0.7" top="0.75" bottom="0.75" header="0.3" footer="0.3"/>
  <pageSetup scale="78"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11"/>
  <sheetViews>
    <sheetView topLeftCell="A4" workbookViewId="0">
      <selection activeCell="C7" sqref="C7"/>
    </sheetView>
  </sheetViews>
  <sheetFormatPr baseColWidth="10" defaultRowHeight="15" x14ac:dyDescent="0.25"/>
  <cols>
    <col min="1" max="1" width="37.42578125" customWidth="1"/>
    <col min="2" max="2" width="14.28515625" customWidth="1"/>
    <col min="3" max="3" width="16.140625" customWidth="1"/>
    <col min="4" max="4" width="36" customWidth="1"/>
    <col min="5" max="5" width="38.28515625" customWidth="1"/>
    <col min="6" max="6" width="45.140625" customWidth="1"/>
  </cols>
  <sheetData>
    <row r="1" spans="1:6" ht="25.5" customHeight="1" x14ac:dyDescent="0.25">
      <c r="A1" s="139" t="s">
        <v>334</v>
      </c>
      <c r="B1" s="140"/>
      <c r="C1" s="140"/>
      <c r="D1" s="140"/>
      <c r="E1" s="140"/>
      <c r="F1" s="140"/>
    </row>
    <row r="2" spans="1:6" ht="37.5" customHeight="1" x14ac:dyDescent="0.25">
      <c r="A2" s="90" t="s">
        <v>319</v>
      </c>
      <c r="B2" s="90" t="s">
        <v>327</v>
      </c>
      <c r="C2" s="90" t="s">
        <v>197</v>
      </c>
      <c r="D2" s="94" t="s">
        <v>335</v>
      </c>
      <c r="E2" s="103" t="s">
        <v>336</v>
      </c>
      <c r="F2" s="90" t="s">
        <v>311</v>
      </c>
    </row>
    <row r="3" spans="1:6" x14ac:dyDescent="0.25">
      <c r="A3" s="88" t="s">
        <v>320</v>
      </c>
      <c r="B3" s="91">
        <f>+'Desempeño procesos '!D7</f>
        <v>2</v>
      </c>
      <c r="C3" s="93">
        <f>+'Desempeño procesos '!E14</f>
        <v>0.98849122807017542</v>
      </c>
      <c r="D3" s="95"/>
      <c r="E3" s="95"/>
      <c r="F3" s="88"/>
    </row>
    <row r="4" spans="1:6" x14ac:dyDescent="0.25">
      <c r="A4" s="88" t="s">
        <v>321</v>
      </c>
      <c r="B4" s="91">
        <v>5</v>
      </c>
      <c r="C4" s="93">
        <f>+'Desempeño procesos '!E8</f>
        <v>0.25</v>
      </c>
      <c r="D4" s="95"/>
      <c r="E4" s="95"/>
      <c r="F4" s="88"/>
    </row>
    <row r="5" spans="1:6" x14ac:dyDescent="0.25">
      <c r="A5" s="88" t="s">
        <v>322</v>
      </c>
      <c r="B5" s="91">
        <v>2</v>
      </c>
      <c r="C5" s="93">
        <f>+'Desempeño procesos '!E9</f>
        <v>1</v>
      </c>
      <c r="D5" s="95"/>
      <c r="E5" s="95"/>
      <c r="F5" s="88"/>
    </row>
    <row r="6" spans="1:6" ht="120" x14ac:dyDescent="0.25">
      <c r="A6" s="88" t="s">
        <v>323</v>
      </c>
      <c r="B6" s="91">
        <f>+SUM('Desempeño procesos '!D6,'Desempeño procesos '!D8)</f>
        <v>10</v>
      </c>
      <c r="C6" s="93">
        <f>+AVERAGE('Desempeño procesos '!E11,'Desempeño procesos '!E19)</f>
        <v>0.95400332195378157</v>
      </c>
      <c r="D6" s="95"/>
      <c r="E6" s="95"/>
      <c r="F6" s="89" t="s">
        <v>337</v>
      </c>
    </row>
    <row r="7" spans="1:6" ht="45" x14ac:dyDescent="0.25">
      <c r="A7" s="88" t="s">
        <v>324</v>
      </c>
      <c r="B7" s="91">
        <f>+SUM('Desempeño procesos '!D17,'Desempeño procesos '!D18,'Desempeño procesos '!D19,'Desempeño procesos '!D20,'Desempeño procesos '!D22)</f>
        <v>30</v>
      </c>
      <c r="C7" s="93">
        <f>+AVERAGE('Desempeño procesos '!E10,'Desempeño procesos '!E12,'Desempeño procesos '!E16,'Desempeño procesos '!E21,'Desempeño procesos '!E20)</f>
        <v>0.94882248957442639</v>
      </c>
      <c r="D7" s="95"/>
      <c r="E7" s="96" t="s">
        <v>333</v>
      </c>
      <c r="F7" s="88"/>
    </row>
    <row r="8" spans="1:6" ht="45" x14ac:dyDescent="0.25">
      <c r="A8" s="89" t="s">
        <v>325</v>
      </c>
      <c r="B8" s="91">
        <f>+SUM('Desempeño procesos '!D10,'Desempeño procesos '!D12,'Desempeño procesos '!D14,'Desempeño procesos '!D16)</f>
        <v>18</v>
      </c>
      <c r="C8" s="93">
        <f>+AVERAGE('Desempeño procesos '!E13,'Desempeño procesos '!E18,'Desempeño procesos '!E23,'Desempeño procesos '!E17)</f>
        <v>0.86886062500000005</v>
      </c>
      <c r="D8" s="95"/>
      <c r="E8" s="96" t="s">
        <v>330</v>
      </c>
      <c r="F8" s="88"/>
    </row>
    <row r="9" spans="1:6" ht="45" x14ac:dyDescent="0.25">
      <c r="A9" s="89" t="s">
        <v>326</v>
      </c>
      <c r="B9" s="91">
        <f>+SUM('Desempeño procesos '!D9,'Desempeño procesos '!D11,'Desempeño procesos '!D13,'Desempeño procesos '!D15)</f>
        <v>14</v>
      </c>
      <c r="C9" s="93">
        <f>+AVERAGE('Desempeño procesos '!E22,'Desempeño procesos '!E6,'Desempeño procesos '!E7,'Desempeño procesos '!E15)</f>
        <v>0.82454071783625726</v>
      </c>
      <c r="D9" s="96" t="s">
        <v>331</v>
      </c>
      <c r="E9" s="96" t="s">
        <v>332</v>
      </c>
      <c r="F9" s="88"/>
    </row>
    <row r="10" spans="1:6" s="92" customFormat="1" x14ac:dyDescent="0.25">
      <c r="A10" s="97"/>
      <c r="B10" s="98"/>
      <c r="C10" s="98"/>
      <c r="D10" s="98"/>
      <c r="E10" s="99"/>
      <c r="F10" s="98"/>
    </row>
    <row r="11" spans="1:6" ht="32.25" customHeight="1" thickBot="1" x14ac:dyDescent="0.3">
      <c r="A11" s="101" t="s">
        <v>328</v>
      </c>
      <c r="B11" s="101">
        <f>+SUM(B3:B9)</f>
        <v>81</v>
      </c>
      <c r="C11" s="102">
        <f>+AVERAGE(C3:C9)</f>
        <v>0.83353119749066285</v>
      </c>
      <c r="D11" s="100"/>
      <c r="E11" s="100"/>
      <c r="F11" s="100"/>
    </row>
  </sheetData>
  <mergeCells count="1">
    <mergeCell ref="A1:F1"/>
  </mergeCells>
  <conditionalFormatting sqref="C3:C9">
    <cfRule type="colorScale" priority="1">
      <colorScale>
        <cfvo type="min"/>
        <cfvo type="percentile" val="50"/>
        <cfvo type="max"/>
        <color rgb="FFF8696B"/>
        <color rgb="FFFCFCFF"/>
        <color rgb="FF63BE7B"/>
      </colorScale>
    </cfRule>
  </conditionalFormatting>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7" workbookViewId="0">
      <selection activeCell="F1" sqref="F1"/>
    </sheetView>
  </sheetViews>
  <sheetFormatPr baseColWidth="10" defaultRowHeight="15" x14ac:dyDescent="0.25"/>
  <cols>
    <col min="4" max="4" width="42.140625" customWidth="1"/>
  </cols>
  <sheetData>
    <row r="1" spans="1:6" ht="90" x14ac:dyDescent="0.25">
      <c r="A1" t="s">
        <v>77</v>
      </c>
      <c r="B1" t="s">
        <v>128</v>
      </c>
      <c r="D1" s="14" t="s">
        <v>165</v>
      </c>
      <c r="F1" s="20" t="s">
        <v>198</v>
      </c>
    </row>
    <row r="2" spans="1:6" ht="90" x14ac:dyDescent="0.25">
      <c r="A2" t="s">
        <v>78</v>
      </c>
      <c r="B2" t="s">
        <v>122</v>
      </c>
      <c r="D2" s="14" t="s">
        <v>166</v>
      </c>
      <c r="F2" s="20" t="s">
        <v>197</v>
      </c>
    </row>
    <row r="3" spans="1:6" ht="105" x14ac:dyDescent="0.25">
      <c r="D3" s="14" t="s">
        <v>167</v>
      </c>
      <c r="F3" s="20" t="s">
        <v>199</v>
      </c>
    </row>
    <row r="4" spans="1:6" ht="75" x14ac:dyDescent="0.25">
      <c r="D4" s="14" t="s">
        <v>168</v>
      </c>
      <c r="F4" s="20" t="s">
        <v>200</v>
      </c>
    </row>
    <row r="5" spans="1:6" ht="75" x14ac:dyDescent="0.25">
      <c r="D5" s="14" t="s">
        <v>169</v>
      </c>
      <c r="F5" s="20" t="s">
        <v>201</v>
      </c>
    </row>
    <row r="6" spans="1:6" ht="120" x14ac:dyDescent="0.25">
      <c r="D6" s="14" t="s">
        <v>170</v>
      </c>
      <c r="F6" s="20" t="s">
        <v>202</v>
      </c>
    </row>
    <row r="7" spans="1:6" ht="120" x14ac:dyDescent="0.25">
      <c r="D7" s="14" t="s">
        <v>171</v>
      </c>
      <c r="F7" s="20" t="s">
        <v>203</v>
      </c>
    </row>
    <row r="8" spans="1:6" ht="120" x14ac:dyDescent="0.25">
      <c r="D8" s="14" t="s">
        <v>172</v>
      </c>
      <c r="F8" s="20" t="s">
        <v>204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10"/>
  <sheetViews>
    <sheetView showGridLines="0" zoomScaleNormal="100" zoomScaleSheetLayoutView="90" workbookViewId="0">
      <selection activeCell="D4" sqref="D2:D4"/>
    </sheetView>
  </sheetViews>
  <sheetFormatPr baseColWidth="10" defaultColWidth="0" defaultRowHeight="14.25" zeroHeight="1" x14ac:dyDescent="0.2"/>
  <cols>
    <col min="1" max="1" width="57.85546875" style="62" customWidth="1"/>
    <col min="2" max="3" width="11.42578125" style="61" customWidth="1"/>
    <col min="4" max="4" width="45.42578125" style="61" customWidth="1"/>
    <col min="5" max="5" width="2.7109375" style="62" customWidth="1"/>
    <col min="6" max="16384" width="11.42578125" style="62" hidden="1"/>
  </cols>
  <sheetData>
    <row r="1" spans="1:4" ht="37.5" customHeight="1" x14ac:dyDescent="0.2">
      <c r="A1" s="64" t="s">
        <v>65</v>
      </c>
      <c r="B1" s="64" t="s">
        <v>312</v>
      </c>
      <c r="C1" s="64" t="s">
        <v>313</v>
      </c>
      <c r="D1" s="64" t="s">
        <v>121</v>
      </c>
    </row>
    <row r="2" spans="1:4" s="79" customFormat="1" ht="28.5" x14ac:dyDescent="0.2">
      <c r="A2" s="66" t="s">
        <v>45</v>
      </c>
      <c r="B2" s="65">
        <v>58</v>
      </c>
      <c r="C2" s="65">
        <v>69</v>
      </c>
      <c r="D2" s="141" t="s">
        <v>343</v>
      </c>
    </row>
    <row r="3" spans="1:4" s="79" customFormat="1" ht="28.5" x14ac:dyDescent="0.2">
      <c r="A3" s="66" t="s">
        <v>56</v>
      </c>
      <c r="B3" s="65">
        <v>69</v>
      </c>
      <c r="C3" s="65">
        <v>80</v>
      </c>
      <c r="D3" s="141" t="s">
        <v>343</v>
      </c>
    </row>
    <row r="4" spans="1:4" s="79" customFormat="1" ht="28.5" x14ac:dyDescent="0.2">
      <c r="A4" s="80" t="s">
        <v>47</v>
      </c>
      <c r="B4" s="65">
        <v>60</v>
      </c>
      <c r="C4" s="65">
        <v>71</v>
      </c>
      <c r="D4" s="141" t="s">
        <v>343</v>
      </c>
    </row>
    <row r="5" spans="1:4" x14ac:dyDescent="0.2">
      <c r="A5" s="63"/>
      <c r="B5" s="65"/>
      <c r="C5" s="65"/>
      <c r="D5" s="65"/>
    </row>
    <row r="6" spans="1:4" x14ac:dyDescent="0.2">
      <c r="A6" s="63"/>
      <c r="B6" s="65"/>
      <c r="C6" s="65"/>
      <c r="D6" s="65"/>
    </row>
    <row r="7" spans="1:4" x14ac:dyDescent="0.2">
      <c r="A7" s="63"/>
      <c r="B7" s="65"/>
      <c r="C7" s="65"/>
      <c r="D7" s="65"/>
    </row>
    <row r="8" spans="1:4" x14ac:dyDescent="0.2">
      <c r="A8" s="63"/>
      <c r="B8" s="65"/>
      <c r="C8" s="65"/>
      <c r="D8" s="65"/>
    </row>
    <row r="9" spans="1:4" x14ac:dyDescent="0.2">
      <c r="A9" s="63"/>
      <c r="B9" s="65"/>
      <c r="C9" s="65"/>
      <c r="D9" s="65"/>
    </row>
    <row r="10" spans="1:4" x14ac:dyDescent="0.2"/>
  </sheetData>
  <sheetProtection password="8020" sheet="1" objects="1" scenarios="1"/>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Seguimiento Indicadores SIG</vt:lpstr>
      <vt:lpstr>Desempeño procesos </vt:lpstr>
      <vt:lpstr>Desempeño por dependencia</vt:lpstr>
      <vt:lpstr>Hoja2</vt:lpstr>
      <vt:lpstr>Indicadores inactivados COVID19</vt:lpstr>
      <vt:lpstr>'Desempeño procesos '!Área_de_impresión</vt:lpstr>
      <vt:lpstr>'Seguimiento Indicadores SIG'!Área_de_impresión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Ronald Santamaría Gaona</dc:creator>
  <cp:lastModifiedBy>NUBIA</cp:lastModifiedBy>
  <dcterms:created xsi:type="dcterms:W3CDTF">2020-03-09T16:01:23Z</dcterms:created>
  <dcterms:modified xsi:type="dcterms:W3CDTF">2021-02-12T20:24:01Z</dcterms:modified>
</cp:coreProperties>
</file>