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24030" windowHeight="3315"/>
  </bookViews>
  <sheets>
    <sheet name="Indicadores" sheetId="1" r:id="rId1"/>
    <sheet name="Control cambios" sheetId="2" state="hidden" r:id="rId2"/>
    <sheet name="Cumplimiento ObjetivoQ" sheetId="3" r:id="rId3"/>
    <sheet name="No. Indicadores" sheetId="4" r:id="rId4"/>
  </sheets>
  <definedNames>
    <definedName name="_xlnm._FilterDatabase" localSheetId="0" hidden="1">Indicadores!$B$11:$AU$159</definedName>
    <definedName name="_xlnm.Print_Area" localSheetId="1">'Control cambios'!$A$1:$D$21</definedName>
    <definedName name="_xlnm.Print_Area" localSheetId="0">Indicadores!$A$1:$AJ$157</definedName>
    <definedName name="_xlnm.Print_Titles" localSheetId="0">Indicadores!$11:$11</definedName>
  </definedNames>
  <calcPr calcId="145621" fullCalcOnLoad="1"/>
</workbook>
</file>

<file path=xl/calcChain.xml><?xml version="1.0" encoding="utf-8"?>
<calcChain xmlns="http://schemas.openxmlformats.org/spreadsheetml/2006/main">
  <c r="AM151" i="1" l="1"/>
  <c r="AM150" i="1"/>
  <c r="AM149" i="1"/>
  <c r="AM132" i="1"/>
  <c r="AM79" i="1"/>
  <c r="AM77" i="1"/>
  <c r="AM75" i="1"/>
  <c r="AK14" i="1"/>
  <c r="AE154" i="1"/>
  <c r="AK85" i="1"/>
  <c r="AE85" i="1"/>
  <c r="AK55" i="1"/>
  <c r="AK57" i="1"/>
  <c r="AE57" i="1"/>
  <c r="AE55" i="1"/>
  <c r="C21" i="4"/>
  <c r="D13" i="3"/>
  <c r="AE139" i="1"/>
  <c r="Y139" i="1"/>
  <c r="S139" i="1"/>
  <c r="S138" i="1"/>
  <c r="Y118" i="1"/>
  <c r="Y55" i="1"/>
  <c r="S55" i="1"/>
  <c r="Y57" i="1"/>
  <c r="U131" i="1"/>
  <c r="Y145" i="1"/>
  <c r="AK145" i="1"/>
  <c r="AK128" i="1"/>
  <c r="AE128" i="1"/>
  <c r="Y128" i="1"/>
  <c r="S128" i="1"/>
  <c r="S15" i="1"/>
  <c r="AK155" i="1"/>
  <c r="AE155" i="1"/>
  <c r="Y155" i="1"/>
  <c r="S155" i="1"/>
  <c r="AK154" i="1"/>
  <c r="Y154" i="1"/>
  <c r="S154" i="1"/>
  <c r="AK148" i="1"/>
  <c r="Y148" i="1"/>
  <c r="AI146" i="1"/>
  <c r="AG146" i="1"/>
  <c r="AE146" i="1"/>
  <c r="AC146" i="1"/>
  <c r="AA146" i="1"/>
  <c r="W146" i="1"/>
  <c r="U146" i="1"/>
  <c r="S146" i="1"/>
  <c r="Q146" i="1"/>
  <c r="O146" i="1"/>
  <c r="Y146" i="1"/>
  <c r="AE144" i="1"/>
  <c r="Y144" i="1"/>
  <c r="S144" i="1"/>
  <c r="AK139" i="1"/>
  <c r="AK144" i="1"/>
  <c r="AK147" i="1"/>
  <c r="AM147" i="1"/>
  <c r="AK146" i="1"/>
  <c r="AK138" i="1"/>
  <c r="AK137" i="1"/>
  <c r="AI137" i="1"/>
  <c r="AI138" i="1"/>
  <c r="AG137" i="1"/>
  <c r="AG138" i="1"/>
  <c r="AE137" i="1"/>
  <c r="AE138" i="1"/>
  <c r="AC137" i="1"/>
  <c r="AC138" i="1"/>
  <c r="AA137" i="1"/>
  <c r="AA138" i="1"/>
  <c r="Y137" i="1"/>
  <c r="Y138" i="1"/>
  <c r="W137" i="1"/>
  <c r="W138" i="1"/>
  <c r="U137" i="1"/>
  <c r="U138" i="1"/>
  <c r="S137" i="1"/>
  <c r="Q137" i="1"/>
  <c r="Q138" i="1"/>
  <c r="AK136" i="1"/>
  <c r="AI136" i="1"/>
  <c r="AG136" i="1"/>
  <c r="AE136" i="1"/>
  <c r="AC136" i="1"/>
  <c r="AA136" i="1"/>
  <c r="Y136" i="1"/>
  <c r="W136" i="1"/>
  <c r="U136" i="1"/>
  <c r="S136" i="1"/>
  <c r="Q136" i="1"/>
  <c r="O137" i="1"/>
  <c r="O138" i="1"/>
  <c r="O136" i="1"/>
  <c r="AK135" i="1"/>
  <c r="AM135" i="1"/>
  <c r="AK131" i="1"/>
  <c r="AK133" i="1"/>
  <c r="AK134" i="1"/>
  <c r="AI131" i="1"/>
  <c r="AI133" i="1"/>
  <c r="AI134" i="1"/>
  <c r="AG131" i="1"/>
  <c r="AG133" i="1"/>
  <c r="AG134" i="1"/>
  <c r="AE131" i="1"/>
  <c r="AE133" i="1"/>
  <c r="AE134" i="1"/>
  <c r="AC131" i="1"/>
  <c r="AC133" i="1"/>
  <c r="AC134" i="1"/>
  <c r="AA131" i="1"/>
  <c r="AA133" i="1"/>
  <c r="AA134" i="1"/>
  <c r="Y131" i="1"/>
  <c r="Y133" i="1"/>
  <c r="Y134" i="1"/>
  <c r="W131" i="1"/>
  <c r="W133" i="1"/>
  <c r="W134" i="1"/>
  <c r="U133" i="1"/>
  <c r="U134" i="1"/>
  <c r="S131" i="1"/>
  <c r="S133" i="1"/>
  <c r="S134" i="1"/>
  <c r="Q131" i="1"/>
  <c r="Q133" i="1"/>
  <c r="Q134" i="1"/>
  <c r="O131" i="1"/>
  <c r="O134" i="1"/>
  <c r="AK130" i="1"/>
  <c r="AI130" i="1"/>
  <c r="AG130" i="1"/>
  <c r="AE130" i="1"/>
  <c r="AC130" i="1"/>
  <c r="AA130" i="1"/>
  <c r="Y130" i="1"/>
  <c r="W130" i="1"/>
  <c r="U130" i="1"/>
  <c r="S130" i="1"/>
  <c r="AK129" i="1"/>
  <c r="AE129" i="1"/>
  <c r="Y129" i="1"/>
  <c r="AK124" i="1"/>
  <c r="AI124" i="1"/>
  <c r="AG124" i="1"/>
  <c r="AE124" i="1"/>
  <c r="AC124" i="1"/>
  <c r="AA124" i="1"/>
  <c r="Y124" i="1"/>
  <c r="W124" i="1"/>
  <c r="AK123" i="1"/>
  <c r="AI123" i="1"/>
  <c r="AG123" i="1"/>
  <c r="AE123" i="1"/>
  <c r="AC123" i="1"/>
  <c r="AA123" i="1"/>
  <c r="Y123" i="1"/>
  <c r="W123" i="1"/>
  <c r="U124" i="1"/>
  <c r="U123" i="1"/>
  <c r="S124" i="1"/>
  <c r="S123" i="1"/>
  <c r="Q124" i="1"/>
  <c r="Q123" i="1"/>
  <c r="AK122" i="1"/>
  <c r="AE122" i="1"/>
  <c r="Y122" i="1"/>
  <c r="S122" i="1"/>
  <c r="AK121" i="1"/>
  <c r="AE121" i="1"/>
  <c r="Y121" i="1"/>
  <c r="S121" i="1"/>
  <c r="AK119" i="1"/>
  <c r="AC119" i="1"/>
  <c r="U119" i="1"/>
  <c r="AK118" i="1"/>
  <c r="AK113" i="1"/>
  <c r="Y113" i="1"/>
  <c r="AM113" i="1"/>
  <c r="Y112" i="1"/>
  <c r="AK112" i="1"/>
  <c r="AK108" i="1"/>
  <c r="AM108" i="1"/>
  <c r="AK107" i="1"/>
  <c r="AM107" i="1"/>
  <c r="AK106" i="1"/>
  <c r="AE106" i="1"/>
  <c r="Y106" i="1"/>
  <c r="S106" i="1"/>
  <c r="AK103" i="1"/>
  <c r="AK101" i="1"/>
  <c r="AK98" i="1"/>
  <c r="AE101" i="1"/>
  <c r="AE98" i="1"/>
  <c r="Y101" i="1"/>
  <c r="Y98" i="1"/>
  <c r="S101" i="1"/>
  <c r="S98" i="1"/>
  <c r="AK97" i="1"/>
  <c r="AE97" i="1"/>
  <c r="Y97" i="1"/>
  <c r="S97" i="1"/>
  <c r="Y91" i="1"/>
  <c r="AM91" i="1"/>
  <c r="AK87" i="1"/>
  <c r="S87" i="1"/>
  <c r="S85" i="1"/>
  <c r="AK82" i="1"/>
  <c r="AE82" i="1"/>
  <c r="Y72" i="1"/>
  <c r="AM72" i="1"/>
  <c r="AK67" i="1"/>
  <c r="AK64" i="1"/>
  <c r="AK61" i="1"/>
  <c r="AI64" i="1"/>
  <c r="AI61" i="1"/>
  <c r="AG64" i="1"/>
  <c r="AG61" i="1"/>
  <c r="AE67" i="1"/>
  <c r="AE64" i="1"/>
  <c r="AE61" i="1"/>
  <c r="AC64" i="1"/>
  <c r="AC61" i="1"/>
  <c r="AA64" i="1"/>
  <c r="AA61" i="1"/>
  <c r="Y67" i="1"/>
  <c r="Y61" i="1"/>
  <c r="W61" i="1"/>
  <c r="U61" i="1"/>
  <c r="S67" i="1"/>
  <c r="S61" i="1"/>
  <c r="Q61" i="1"/>
  <c r="O61" i="1"/>
  <c r="AK60" i="1"/>
  <c r="AI60" i="1"/>
  <c r="AG60" i="1"/>
  <c r="AE60" i="1"/>
  <c r="AC60" i="1"/>
  <c r="AA60" i="1"/>
  <c r="Y60" i="1"/>
  <c r="W60" i="1"/>
  <c r="U60" i="1"/>
  <c r="S60" i="1"/>
  <c r="Q60" i="1"/>
  <c r="O60" i="1"/>
  <c r="S57" i="1"/>
  <c r="AK56" i="1"/>
  <c r="AK54" i="1"/>
  <c r="AE54" i="1"/>
  <c r="Y54" i="1"/>
  <c r="AK44" i="1"/>
  <c r="Y44" i="1"/>
  <c r="AK43" i="1"/>
  <c r="AE43" i="1"/>
  <c r="Y43" i="1"/>
  <c r="S43" i="1"/>
  <c r="AK42" i="1"/>
  <c r="AM42" i="1"/>
  <c r="Y41" i="1"/>
  <c r="AM41" i="1"/>
  <c r="AK38" i="1"/>
  <c r="AE38" i="1"/>
  <c r="Y38" i="1"/>
  <c r="S38" i="1"/>
  <c r="AK37" i="1"/>
  <c r="AI37" i="1"/>
  <c r="AG37" i="1"/>
  <c r="AE37" i="1"/>
  <c r="AC37" i="1"/>
  <c r="AA37" i="1"/>
  <c r="Y37" i="1"/>
  <c r="W37" i="1"/>
  <c r="U37" i="1"/>
  <c r="S37" i="1"/>
  <c r="Q37" i="1"/>
  <c r="O37" i="1"/>
  <c r="AK36" i="1"/>
  <c r="Y36" i="1"/>
  <c r="AK34" i="1"/>
  <c r="AK30" i="1"/>
  <c r="AE30" i="1"/>
  <c r="Y30" i="1"/>
  <c r="AK28" i="1"/>
  <c r="AK26" i="1"/>
  <c r="AM26" i="1"/>
  <c r="AK18" i="1"/>
  <c r="AM18" i="1"/>
  <c r="Y28" i="1"/>
  <c r="AM28" i="1"/>
  <c r="S30" i="1"/>
  <c r="AK17" i="1"/>
  <c r="AK15" i="1"/>
  <c r="AE17" i="1"/>
  <c r="AE15" i="1"/>
  <c r="Y17" i="1"/>
  <c r="Y15" i="1"/>
  <c r="S17" i="1"/>
  <c r="Y14" i="1"/>
  <c r="AD13" i="1"/>
  <c r="X13" i="1"/>
  <c r="R13" i="1"/>
  <c r="X117" i="1"/>
  <c r="V117" i="1"/>
  <c r="T117" i="1"/>
  <c r="R80" i="1"/>
  <c r="R117" i="1"/>
  <c r="P117" i="1"/>
  <c r="N117" i="1"/>
  <c r="Z62" i="1"/>
  <c r="X153" i="1"/>
  <c r="X152" i="1"/>
  <c r="X27" i="1"/>
  <c r="R109" i="1"/>
  <c r="G140" i="1"/>
  <c r="AD105" i="1"/>
  <c r="AD84" i="1"/>
  <c r="AD83" i="1"/>
  <c r="G142" i="1"/>
  <c r="G141" i="1"/>
  <c r="X105" i="1"/>
  <c r="R105" i="1"/>
  <c r="X84" i="1"/>
  <c r="X83" i="1"/>
  <c r="AM82" i="1"/>
  <c r="AM54" i="1"/>
  <c r="AM148" i="1"/>
  <c r="AM14" i="1"/>
  <c r="AM112" i="1"/>
  <c r="AM122" i="1"/>
  <c r="AM15" i="1"/>
  <c r="AM129" i="1"/>
  <c r="AM38" i="1"/>
  <c r="AM57" i="1"/>
  <c r="AM67" i="1"/>
  <c r="AM64" i="1"/>
  <c r="AM87" i="1"/>
  <c r="AM98" i="1"/>
  <c r="AM121" i="1"/>
  <c r="AM130" i="1"/>
  <c r="O161" i="1"/>
  <c r="AM133" i="1"/>
  <c r="AM146" i="1"/>
  <c r="AM139" i="1"/>
  <c r="AM85" i="1"/>
  <c r="AM101" i="1"/>
  <c r="AM36" i="1"/>
  <c r="AM44" i="1"/>
  <c r="AM55" i="1"/>
  <c r="AM30" i="1"/>
  <c r="AM131" i="1"/>
  <c r="AM97" i="1"/>
  <c r="AM119" i="1"/>
  <c r="AM144" i="1"/>
  <c r="AM154" i="1"/>
  <c r="AM128" i="1"/>
  <c r="AM136" i="1"/>
  <c r="AM123" i="1"/>
  <c r="AM137" i="1"/>
  <c r="AM155" i="1"/>
  <c r="AM118" i="1"/>
  <c r="AM61" i="1"/>
  <c r="AM60" i="1"/>
  <c r="AM17" i="1"/>
  <c r="AM37" i="1"/>
  <c r="Q161" i="1"/>
  <c r="AM106" i="1"/>
  <c r="AM145" i="1"/>
  <c r="AM134" i="1"/>
  <c r="S161" i="1"/>
  <c r="U161" i="1"/>
  <c r="AM43" i="1"/>
  <c r="AC161" i="1"/>
  <c r="AG161" i="1"/>
  <c r="AK161" i="1"/>
  <c r="AM124" i="1"/>
  <c r="W161" i="1"/>
  <c r="AI161" i="1"/>
  <c r="AM138" i="1"/>
  <c r="Y161" i="1"/>
  <c r="AA161" i="1"/>
  <c r="AE161" i="1"/>
  <c r="C9" i="3"/>
  <c r="C7" i="3"/>
  <c r="C10" i="3"/>
  <c r="C11" i="3"/>
  <c r="O163" i="1"/>
  <c r="C6" i="3"/>
  <c r="C8" i="3"/>
  <c r="C13" i="3"/>
</calcChain>
</file>

<file path=xl/comments1.xml><?xml version="1.0" encoding="utf-8"?>
<comments xmlns="http://schemas.openxmlformats.org/spreadsheetml/2006/main">
  <authors>
    <author>supersolidaria</author>
    <author>Yudith Peña Durán</author>
    <author>Ivonn Magaly Moreno Barrera</author>
  </authors>
  <commentList>
    <comment ref="X27" authorId="0">
      <text>
        <r>
          <rPr>
            <b/>
            <sz val="8"/>
            <color indexed="81"/>
            <rFont val="Tahoma"/>
            <family val="2"/>
          </rPr>
          <t>supersolidaria:</t>
        </r>
        <r>
          <rPr>
            <sz val="8"/>
            <color indexed="81"/>
            <rFont val="Tahoma"/>
            <family val="2"/>
          </rPr>
          <t xml:space="preserve">
El resultado depende de la gestión del cierre de las no conformidades</t>
        </r>
      </text>
    </comment>
    <comment ref="J93" authorId="1">
      <text>
        <r>
          <rPr>
            <b/>
            <sz val="8"/>
            <color indexed="81"/>
            <rFont val="Tahoma"/>
            <family val="2"/>
          </rPr>
          <t>Yudith Peña Durán:</t>
        </r>
        <r>
          <rPr>
            <sz val="8"/>
            <color indexed="81"/>
            <rFont val="Tahoma"/>
            <family val="2"/>
          </rPr>
          <t xml:space="preserve">
A partir del 2011, la medición se realizará trimestral</t>
        </r>
      </text>
    </comment>
    <comment ref="J94" authorId="1">
      <text>
        <r>
          <rPr>
            <b/>
            <sz val="8"/>
            <color indexed="81"/>
            <rFont val="Tahoma"/>
            <family val="2"/>
          </rPr>
          <t>Yudith Peña Durán:</t>
        </r>
        <r>
          <rPr>
            <sz val="8"/>
            <color indexed="81"/>
            <rFont val="Tahoma"/>
            <family val="2"/>
          </rPr>
          <t xml:space="preserve">
A partir del 2011, la medición de éste indocador se realizrá trimestral</t>
        </r>
      </text>
    </comment>
    <comment ref="F110" authorId="2">
      <text>
        <r>
          <rPr>
            <b/>
            <sz val="8"/>
            <color indexed="81"/>
            <rFont val="Tahoma"/>
            <family val="2"/>
          </rPr>
          <t>Ivonn Magaly Moreno Barrera:</t>
        </r>
        <r>
          <rPr>
            <sz val="8"/>
            <color indexed="81"/>
            <rFont val="Tahoma"/>
            <family val="2"/>
          </rPr>
          <t xml:space="preserve">
Eliminado el 12/May/11, de acuerdo a solicitud correo Yaneth Palacin.</t>
        </r>
      </text>
    </comment>
    <comment ref="F111" authorId="2">
      <text>
        <r>
          <rPr>
            <b/>
            <sz val="8"/>
            <color indexed="81"/>
            <rFont val="Tahoma"/>
            <family val="2"/>
          </rPr>
          <t>Ivonn Magaly Moreno Barrera:</t>
        </r>
        <r>
          <rPr>
            <sz val="8"/>
            <color indexed="81"/>
            <rFont val="Tahoma"/>
            <family val="2"/>
          </rPr>
          <t xml:space="preserve">
Eliminado el 12/May/11, de acuerdo a solicitud correo Yaneth Palacin.</t>
        </r>
      </text>
    </comment>
    <comment ref="F116" authorId="2">
      <text>
        <r>
          <rPr>
            <b/>
            <sz val="8"/>
            <color indexed="81"/>
            <rFont val="Tahoma"/>
            <family val="2"/>
          </rPr>
          <t>Ivonn Magaly Moreno Barrera:</t>
        </r>
        <r>
          <rPr>
            <sz val="8"/>
            <color indexed="81"/>
            <rFont val="Tahoma"/>
            <family val="2"/>
          </rPr>
          <t xml:space="preserve">
Eliminado el 12/May/11, de acuerdo a solicitud correo Yaneth Palacin.</t>
        </r>
      </text>
    </comment>
    <comment ref="F120" authorId="2">
      <text>
        <r>
          <rPr>
            <b/>
            <sz val="8"/>
            <color indexed="81"/>
            <rFont val="Tahoma"/>
            <family val="2"/>
          </rPr>
          <t>Ivonn Magaly Moreno Barrera:</t>
        </r>
        <r>
          <rPr>
            <sz val="8"/>
            <color indexed="81"/>
            <rFont val="Tahoma"/>
            <family val="2"/>
          </rPr>
          <t xml:space="preserve">
Se elimina de acuerdo a solicitud de Irney por correo del 15/Abr/11.</t>
        </r>
      </text>
    </comment>
    <comment ref="F127" authorId="2">
      <text>
        <r>
          <rPr>
            <b/>
            <sz val="8"/>
            <color indexed="81"/>
            <rFont val="Tahoma"/>
            <family val="2"/>
          </rPr>
          <t>Ivonn Magaly Moreno Barrera:</t>
        </r>
        <r>
          <rPr>
            <sz val="8"/>
            <color indexed="81"/>
            <rFont val="Tahoma"/>
            <family val="2"/>
          </rPr>
          <t xml:space="preserve">
Se elimino de acuerdo a solicitud correo elctrónico de Oscar Beltran del 05/Nov/10.</t>
        </r>
      </text>
    </comment>
    <comment ref="X152" authorId="0">
      <text>
        <r>
          <rPr>
            <b/>
            <sz val="8"/>
            <color indexed="81"/>
            <rFont val="Tahoma"/>
            <family val="2"/>
          </rPr>
          <t>supersolidaria:</t>
        </r>
        <r>
          <rPr>
            <sz val="8"/>
            <color indexed="81"/>
            <rFont val="Tahoma"/>
            <family val="2"/>
          </rPr>
          <t xml:space="preserve">
No se han reportado Acciones Preventivas en el 1er semestre de 2009</t>
        </r>
      </text>
    </comment>
    <comment ref="X153" authorId="0">
      <text>
        <r>
          <rPr>
            <b/>
            <sz val="8"/>
            <color indexed="81"/>
            <rFont val="Tahoma"/>
            <family val="2"/>
          </rPr>
          <t>supersolidaria:</t>
        </r>
        <r>
          <rPr>
            <sz val="8"/>
            <color indexed="81"/>
            <rFont val="Tahoma"/>
            <family val="2"/>
          </rPr>
          <t xml:space="preserve">
No se han cerrado las Notas de Mejora radicadas en el 1er semestre de 2009; por lo tanto no es posible asegurar la eficacia de las acciones tomadas, hasta tanto no se cierren</t>
        </r>
      </text>
    </comment>
  </commentList>
</comments>
</file>

<file path=xl/sharedStrings.xml><?xml version="1.0" encoding="utf-8"?>
<sst xmlns="http://schemas.openxmlformats.org/spreadsheetml/2006/main" count="1167" uniqueCount="468">
  <si>
    <t>NOMBRE INDICADOR</t>
  </si>
  <si>
    <t>COBERTURA DEL PLAN ESTRATEGICO</t>
  </si>
  <si>
    <t>COBERTURA DEL PLAN OPERATIVO</t>
  </si>
  <si>
    <t>COBERTURA DEL PLAN DE DESARROLLO ADMINISTRATIVO</t>
  </si>
  <si>
    <t>COBERTURA PLAN DE AUDITORIAS</t>
  </si>
  <si>
    <t>COBERTURA PROCESOS DE AUDITORIA</t>
  </si>
  <si>
    <t>QUEJAS ATENDIDAS</t>
  </si>
  <si>
    <t xml:space="preserve">DERECHOS PETICION </t>
  </si>
  <si>
    <t>CONSULTAS ESCRITAS</t>
  </si>
  <si>
    <t>ANÁLISIS EXTRA-SITU -DLF</t>
  </si>
  <si>
    <t>REQUERIMIENTOS EXTRASITU -DLF</t>
  </si>
  <si>
    <t>TRAMITES EVACUADOS -DLF</t>
  </si>
  <si>
    <t>RENDICION DE CUENTAS - DLF</t>
  </si>
  <si>
    <t>REVISION ASAMBLEAS -DLF</t>
  </si>
  <si>
    <t>POSESION CUERPO DIRECTIVO - DLF</t>
  </si>
  <si>
    <t>VISITA IN-SITU - DLF</t>
  </si>
  <si>
    <t>INFORMES DE VISITA - DLF</t>
  </si>
  <si>
    <t>INFORMES DE GESTIÓN EVALUADOS - DLF</t>
  </si>
  <si>
    <t>PRORROGAS TRAMITADAS- DLF</t>
  </si>
  <si>
    <t>AUTORIZACIONES INICIO LIQUIDACION VOLUNT -DLF</t>
  </si>
  <si>
    <t>AUTORIZACIONES CIERRE LIQUIDACION VOLUNT -DLF</t>
  </si>
  <si>
    <t>NO CONFORMIDADES TRATADAS</t>
  </si>
  <si>
    <t>QUEJAS SERVICIO PRESTADO - INCI</t>
  </si>
  <si>
    <t>CONSULTAS - INCI</t>
  </si>
  <si>
    <t>PRESUPUESTO GASTOS DE FUNCIONAMIENTO</t>
  </si>
  <si>
    <t>PRESUPUESTO INVERSIÓN</t>
  </si>
  <si>
    <t>CERTIFICACIONES DE CONTRIBUCIONES ELABORADAS</t>
  </si>
  <si>
    <t>PROCESOS COACTIVOS INICIADOS POR CERTIFICACIONES</t>
  </si>
  <si>
    <t>PROCESOS COACTIVOS INICIADOS POR RESOLUCIONES</t>
  </si>
  <si>
    <t xml:space="preserve">COBRO PERSUASIVO CONTRIBUCIONES </t>
  </si>
  <si>
    <t>COBRO PERSUASIVO MULTAS</t>
  </si>
  <si>
    <t>ACTIVIDADES DE BIENESTAR</t>
  </si>
  <si>
    <t>PROYECTOS DE INVERSION</t>
  </si>
  <si>
    <t>PROVEEDORES CALIFICADOS</t>
  </si>
  <si>
    <t>ADQUISICIONES BIENES</t>
  </si>
  <si>
    <t>CAJA MENOR</t>
  </si>
  <si>
    <t>MANTENIMIENTOS</t>
  </si>
  <si>
    <t>BOLETINES REALIZADOS</t>
  </si>
  <si>
    <t>NOTISOLIDARIOS</t>
  </si>
  <si>
    <t>PUBLICACIÓN DE NORMAS</t>
  </si>
  <si>
    <t>PUBLICACIÓN DE TEMAS CALIDAD - DIRECCIONAMIENTO ESTRATEGICO</t>
  </si>
  <si>
    <t>CANALES DE COMUNICACIÓN</t>
  </si>
  <si>
    <t>REUNIONES COMITÉ DE ARCHIVO</t>
  </si>
  <si>
    <t>AUDITORIAS Y SEGUIMIENTOS</t>
  </si>
  <si>
    <t>BOLETINES DE CONTROL INTERNO</t>
  </si>
  <si>
    <t>PROCESO</t>
  </si>
  <si>
    <t>PLANIFICACION</t>
  </si>
  <si>
    <t>MEJORAMIENTO CONTINUO</t>
  </si>
  <si>
    <t>VIGILANCIA DELEGATURA ASOCIATIVA</t>
  </si>
  <si>
    <t>INSPECCION DELEGATURA ASOCIATIVA</t>
  </si>
  <si>
    <t>CONTROL DELEGATURA ASOCIATIVA</t>
  </si>
  <si>
    <t>INTERACCION CIUDADANA DELEGATURA ASOCIATIVA</t>
  </si>
  <si>
    <t>VIGILANCIA DELEGATURA FINANCIERA</t>
  </si>
  <si>
    <t>INSPECCION DELEGATURA FINANCIERA</t>
  </si>
  <si>
    <t>CONTROL DELEGATURA FINANCIERA</t>
  </si>
  <si>
    <t>VIG, INSP,CNTR, INT CIUD DELEGATURA FINANCIERA</t>
  </si>
  <si>
    <t>INTERACCION CIUD DELEGATURA FINANCIERA</t>
  </si>
  <si>
    <t>RECURSOS FINANCIEROS</t>
  </si>
  <si>
    <t>TALENTO HUMANO</t>
  </si>
  <si>
    <t>CONTRATACIÓN</t>
  </si>
  <si>
    <t>GESTION DE INFRAESTRUCTURA</t>
  </si>
  <si>
    <t>GESTION DE COMUNICACIONES</t>
  </si>
  <si>
    <t>GESTION DOCUMENTAL</t>
  </si>
  <si>
    <t>GESTION ASESORIA JURIDICA</t>
  </si>
  <si>
    <t>FORMULA DEL INDICADOR</t>
  </si>
  <si>
    <t>(No. Evaluaciones realizadas al plan estrategico/No. Evaluaciones programadas)*100</t>
  </si>
  <si>
    <t>(No. seguimientos realizados al plan de Desarrollo Administrativo/No. seguimientos programados)*100</t>
  </si>
  <si>
    <t>(No. Auditorias realizadas/No. Auditorias programadas)*100</t>
  </si>
  <si>
    <t>(No. de procesos auditados/Total procesos programados)*100</t>
  </si>
  <si>
    <t>(No de visitas de inspeccion realizadas/No total  de visitas inspección programadas)*100</t>
  </si>
  <si>
    <t>(No quejas atendidas/No total  quejas recibidas hacia las supervisadas)*100</t>
  </si>
  <si>
    <t>(No derechos de petición resueltos/No total Derechos de petición presentados)*100</t>
  </si>
  <si>
    <t>(No consultas escritas contestadas/No consultas escritas presentadas)*100</t>
  </si>
  <si>
    <t>(No Entidades con oficios de requerimientos/No entidades meta del trimestre que reportaron objeto de requerimiento)*100</t>
  </si>
  <si>
    <t>(No. de Tramites evacuados/No tramites solicitados)*100</t>
  </si>
  <si>
    <t>(No entidades con requerimiento por no reporte/No entidades que no reportaron)*100</t>
  </si>
  <si>
    <t>(No. Posesiones tramitadas/No. Solicitudes presentadas en el trimestre anterior)*100</t>
  </si>
  <si>
    <t>(No informes de visitas realizados y trasladados/Total  entidades visitadas)*100</t>
  </si>
  <si>
    <t>(No solicitudes de prorrogas tramitadas/No solicitudes de prorroga presentadas por las entidades intervenidas)*100</t>
  </si>
  <si>
    <t>(No resoluciones de liquidación voluntaria/No solicitudes presentadas para autorizaciones de liquidación voluntaria)*100</t>
  </si>
  <si>
    <t>(No resoluciones de terminación de liquidación voluntaria/No solicitudes presentadas para autorización de terminación de liquidación voluntaria)*100</t>
  </si>
  <si>
    <t>(No de No conformidades tratadas/No de No Conformidades detectadas)*100</t>
  </si>
  <si>
    <t>(Presupuesto Gastos funcionamiento comprometido acumulado/presupuesto Gastos funcionamiento asignado)*100</t>
  </si>
  <si>
    <t>(Presupuesto inversión comprometido/ presupuesto inversión aprobado)*100</t>
  </si>
  <si>
    <t>(No. Certificaciones de contribuciones elaboradas/No. Entidades en mora del año inmediatamente anterior)*100</t>
  </si>
  <si>
    <t>(Procesos coactivos iniciados/Certificaciones de contribuciones elaboradas)*100</t>
  </si>
  <si>
    <t>(Procesos coactivos iniciados/No. Resoluciones de multas recibidas)*100</t>
  </si>
  <si>
    <t>(No. Requerimientos cobro persuasivo contribuciones /No. Entidades en mora del año inmediatamente anterior)*100</t>
  </si>
  <si>
    <t>(No. Requerimientos cobro persuasivo multas/No. Resoluciones de Multas recibidas)*100</t>
  </si>
  <si>
    <t>(No. de proyectos de inversiòn realizados/No. de proyectos de inversiòn proyectados)*100</t>
  </si>
  <si>
    <t>(No de entradas a almacén/ No de adquisiciones)*100</t>
  </si>
  <si>
    <t>(No de requerimientos caja menor legalizados/ No de requerimientos caja menor aprobados)*100</t>
  </si>
  <si>
    <t>(No de boletines virtuales publicados/No de boletines virtuales programados)*100</t>
  </si>
  <si>
    <t>(No notisolidarios publicados/ No notisolidarios programados)*100</t>
  </si>
  <si>
    <t>(Total normas publicadas/ Total normas expedidas para publicación)*100</t>
  </si>
  <si>
    <t>(No. Notisolidarios con temas calidad - direccionamiento estratégico/ No. Notisolidarios publicados)*100</t>
  </si>
  <si>
    <t>(No de canales de comunicación desarrollados/ No de canales de comunicación propuestos)*100</t>
  </si>
  <si>
    <t>(Promedio de calificación/ Puntaje máximo de calificación)*100</t>
  </si>
  <si>
    <t>(No consultas absueltas/ No consultas solicitadas)*100</t>
  </si>
  <si>
    <t>(No de boletines realizados/ boletines programados)*100</t>
  </si>
  <si>
    <t>LI</t>
  </si>
  <si>
    <t>LS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</si>
  <si>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</si>
  <si>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</si>
  <si>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</si>
  <si>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</si>
  <si>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</si>
  <si>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</si>
  <si>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</si>
  <si>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</si>
  <si>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</si>
  <si>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</si>
  <si>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</si>
  <si>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</si>
  <si>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FRECUENCIA MEDICIÓN</t>
  </si>
  <si>
    <t>Anual</t>
  </si>
  <si>
    <t>Trimestral</t>
  </si>
  <si>
    <t>Semestral</t>
  </si>
  <si>
    <t>Mensual</t>
  </si>
  <si>
    <t>Trimestral
(Jun,Sep,Dic)</t>
  </si>
  <si>
    <t xml:space="preserve">Trimestral
</t>
  </si>
  <si>
    <t xml:space="preserve">(No. de proveedores con contrato ejecutado con calificación buena/No. de proveedores que suministraron bs o ss en el periodo)*100 </t>
  </si>
  <si>
    <t>ACTIVIDADES DE CAPACITACIÓN</t>
  </si>
  <si>
    <t>LIQUIDACIÓN DE NOMINA</t>
  </si>
  <si>
    <t>LIQUIDACIÓN DE APORTES PARAFISCALES</t>
  </si>
  <si>
    <t>(No. de capacitaciones del plan realizadas / No. de capacitaciones programadas)*100</t>
  </si>
  <si>
    <t>(No. de actividades de bienestar social del plan realizadas / No. de actividades de bienestar social programadas)*100</t>
  </si>
  <si>
    <t>(Solicitudes de actividades contingentes / Solicitudes aprobadas por el comité)*100</t>
  </si>
  <si>
    <t xml:space="preserve">(30 días - fecha real de entrega de datos de nómina liquidada / 30 días - fecha programada de entrega de datos de nómina)*100  </t>
  </si>
  <si>
    <t xml:space="preserve">(30 días - fecha real de entrega de datos de aportes liquidados / 30 días - fecha programada de entrega de datos de aportes)*100  </t>
  </si>
  <si>
    <t>(No de solicitudes atendidas dentro del término legal/ No Total de solicitudes recibidas por la Oficina Jurídica)*100</t>
  </si>
  <si>
    <t>COBERTURA PROYECTOS DE INVERSION</t>
  </si>
  <si>
    <t>(No. seguimientos realizados a los proyectos de inversión/No. Seguimientos programados a los proyectos de inversión)*100</t>
  </si>
  <si>
    <t>(No. Seguimientos y Evaluaciones realizadas al plan operativo/No. Seguimiento s y Evaluaciones programadas)*100</t>
  </si>
  <si>
    <t>(No recursos de reposición y de revocatoria directa resueltos sin pasar los 60 días /No. Recursos reposición y de revocatoria directa recibidos)*100</t>
  </si>
  <si>
    <t>(No Quejas contra entidades vigiladas resueltas dentro del término de ley/No quejas recibidas)*100</t>
  </si>
  <si>
    <t xml:space="preserve">COBERTURA CONTROLES DE LEGALIDAD  </t>
  </si>
  <si>
    <t>(No controles de legalidad realizados/No total controles programados)*100</t>
  </si>
  <si>
    <t>COBERTURA AUTORIZACIONES PREVIAS</t>
  </si>
  <si>
    <t>(No autorizaciones previas tramitadas en término/No de autorizaciones previas solicitadas)*100</t>
  </si>
  <si>
    <t xml:space="preserve"> SEGUIMIENTO LIQUIDACION VOLUNTARIA </t>
  </si>
  <si>
    <t>(No de organizaciones en liquidación voluntaria en seguimiento/No entidades en liquidacion voluntaria)*100</t>
  </si>
  <si>
    <t>COBERTURA CONTROL DE LEGALIDAD COOPERATIVAS Y PRECOOPERATIVAS DE TRABAJO ASOCIADO</t>
  </si>
  <si>
    <t>(Número de solicitudes de registro de CTA o PCTA evaluadas/Número total de solicitudes de registro de CTA o PCTA)*100</t>
  </si>
  <si>
    <t>1-(Número de extra situ evaluados vigencia actual X Número de funcionarios que intervienen en la función/Número de extra situ evaluados vigencia anterior X Número de funcionarios que intervienen en la función)*100</t>
  </si>
  <si>
    <t>COBERTURA VISITAS DE INSPECCIÓN</t>
  </si>
  <si>
    <t>COBERTURA JORNADAS DE INSPECCIÓN</t>
  </si>
  <si>
    <t>COBERTURA  ASISTENTES A JORNADAS DE INSPECCIÓN DESCENTRALIZADA</t>
  </si>
  <si>
    <t>EFICIENCIA INSPECCION DESCENTRALIZADA</t>
  </si>
  <si>
    <t>IMPACTO INSPECCIÓN DESCENTRALIZADA</t>
  </si>
  <si>
    <t xml:space="preserve">1-(Número organizaciones inspeccionadas vigencia anterior X Número de funcionarios que intervienen en la función)/(Número organizaciones inspeccionadas vigencia actual X Número de funcionarios que intervienen en la función)*100 </t>
  </si>
  <si>
    <t xml:space="preserve">1-(Número de organizaciones con inspección descentralizadas vigencia anterior - número de organizaciones recuperadas en la vigencia actual de las inspeccionadas/Número de organizaciones  con inspección descentralizadas vigencia anterior)*100 </t>
  </si>
  <si>
    <t>(Número de organizaciones asistentes a la jornada de inspección descentralizada/Número de organizaciones convocadas a la jornada de inspección descentralizada)*100</t>
  </si>
  <si>
    <t>COBERTURA TOMAS DE POSESIÓN</t>
  </si>
  <si>
    <t>(Numero de organizaciones en toma de posesión con seguimiento/Número total de organizaciones en toma de posesión)*100</t>
  </si>
  <si>
    <t>NA</t>
  </si>
  <si>
    <t>QUEJAS ATENDIDAS  EN EL TÉRMINO</t>
  </si>
  <si>
    <t>(No quejas atendidas en el término/No total  quejas recibidas hacia las supervisadas)*100</t>
  </si>
  <si>
    <t>XX</t>
  </si>
  <si>
    <t>Anual
(Junio)</t>
  </si>
  <si>
    <t>(No consultas resueltas dentro del térmido de ley /No consultas recibidas)*100</t>
  </si>
  <si>
    <t>SATISFACCIÓN FRENTE A LOS MEDIOS DE COMUNICACIÓN</t>
  </si>
  <si>
    <t>(No de usuarios satisfechos/No de usuarios que calificaron su satisfacción frente a los medios de comunicación evaluados)*100</t>
  </si>
  <si>
    <t>POSESIONES TRAMITADAS EN MENOR TIEMPO AL ESTABLECIDO  DLF</t>
  </si>
  <si>
    <t>(No. de posesiones tramitadas en termino menor a treinta dias habiles / No. de solicitudes recibidas)</t>
  </si>
  <si>
    <t>INFORMES DE VISITA TRASLADADOS DENTRO DE LOS DOS MESES DE LA REALIZACION DE LA VISITA - DLF</t>
  </si>
  <si>
    <t>(No. de informes de visita trasladados dentro del término de dos meses/ No. de visitas realizadas en el bimestre anterior)*100</t>
  </si>
  <si>
    <t>TIPO</t>
  </si>
  <si>
    <t>EFICACIA</t>
  </si>
  <si>
    <t>EFICIENCIA</t>
  </si>
  <si>
    <t>EFECTIVIDAD</t>
  </si>
  <si>
    <t xml:space="preserve">EFICIENCIA COMPARATIVA EXTRA SITU </t>
  </si>
  <si>
    <t>Anual
(Feb)</t>
  </si>
  <si>
    <t>META PERIODO</t>
  </si>
  <si>
    <t xml:space="preserve">CONTROL REPORTE INFORMES </t>
  </si>
  <si>
    <t>(No entidades con requerimiento por no reporte de informes / No entidades que no reportaron informes)*100</t>
  </si>
  <si>
    <r>
      <t>NOTA:</t>
    </r>
    <r>
      <rPr>
        <sz val="10"/>
        <rFont val="Arial"/>
      </rPr>
      <t xml:space="preserve"> Las casillas que aparecen con XXX, representan indicadores que para el periodo señalado no existían o se han eliminado</t>
    </r>
  </si>
  <si>
    <t>AHORRO PRESUPUESTAL</t>
  </si>
  <si>
    <t>[(A-B)/A]*100= IEFP  donde A= Presupuesto Asignado/No. Adquisiciones Programadas y B= Presupuesto Ejecutado/No. Adquisiciones Ejecutadas</t>
  </si>
  <si>
    <t>CUMPLIMIENTO DE INFORMES</t>
  </si>
  <si>
    <t>COOPERATIVAS QUE DISMINUYEN EL NIVEL DE RIESGO POR SEGUIMIENTO EXTRASITU</t>
  </si>
  <si>
    <t>AUTORIZACIONES PREVIAS RESUELTAS EN TIEMPO INFERIOR AL ESTIPULADO</t>
  </si>
  <si>
    <t>ENTIDADES AUTORIZADAS OPORTUNAMENTE PARA LA PRESENTACION DE ESTADOS FINANCIEROS A LA ASAMBLEA</t>
  </si>
  <si>
    <t>COOPERATIVAS RECUPERADAS (ajustado)</t>
  </si>
  <si>
    <t>PROMEDIO DÍAS DE TRAMITES POSESIONES</t>
  </si>
  <si>
    <t>TRAMITES POR FUNCIONARIO</t>
  </si>
  <si>
    <t>ACTIVIDADES POR FUNCIONARIO</t>
  </si>
  <si>
    <t>No. de entidades que mitigaron los riesgos solicitados en el plan de recuperación/No. De entidades que se citaron al encuentro descentralizado * 100</t>
  </si>
  <si>
    <t>No. de trámites de ley registrados ante el DAFP evaluados (Desmonte de actividad financiera, Constitución de Coop. AyC, inicio y cierre de Liq. Voluntarias, Autorizacion Escisión, Control de legalidad de estatutos) /No. de funcionarios encargados de efectuar la revisión</t>
  </si>
  <si>
    <t>No. de actividades evaluadas (Fondo de liquidez, Riesgo de liquidez, lavado de activos, informe Revisor Fiscal, Castigos, Planes de recuperación, Respuestas a Requerimientos, Documentos de cierre de ejercicio, Reglamentos y manuales) /No. de funcionarios encargados de efectuar la revisión</t>
  </si>
  <si>
    <t>Anual (Marzo)</t>
  </si>
  <si>
    <t>Anual (Diciembre)</t>
  </si>
  <si>
    <t>PROMEDIO DIAS INFORMES DE VISITA</t>
  </si>
  <si>
    <t>COOPERATIVAS QUE DISMINUYEN EL NIVEL DE RIESGO POR VISITA INSITU</t>
  </si>
  <si>
    <t>No. de cooperativas que mejoraron el nivel de riesgo por efecto de la realización de visita insitu/No. Cooperativas visitadas el año anterior</t>
  </si>
  <si>
    <t>NUMERO DE MESES PROMEDIO PARA TERMINACION DE LIQUIDACIONES FORZOSAS</t>
  </si>
  <si>
    <t>TIEMPO PROMEDIO UTILIZADO EN TERMINACION DE LIQUIDACIONES FORZOSAS DENTRO DEL PLAZO ESTABLECIDO</t>
  </si>
  <si>
    <t>ENTIDADES QUE CUMPLIERON CON EL PLAZO ESTABLECIDO PARA TERMINAR EL PROCESO DE LIQUIDACION FORZOSA</t>
  </si>
  <si>
    <t>NUMERO DE MESES PROMEDIO PARA ADELANTAR EL TRAMITE DE PRORROGAS</t>
  </si>
  <si>
    <t>ENTIDADES CON APLICACIÓN DE INSTITUTOS DE SALVAMENTO</t>
  </si>
  <si>
    <t>∑ meses utilizado para terminar el proceso de liquidación forzosa/No. de entidades en liquidación forzosa que terminaron el proceso</t>
  </si>
  <si>
    <t xml:space="preserve">No. de entidades que cumplieron con el plazo establecido para terminar el proceso de liquidación forzosa en el periodo evaluado/ No. entidades que debían terminar el proceso de liquidación forzosa en el periodo evaluado </t>
  </si>
  <si>
    <t>∑ meses utilizado para adelantar el tramite de prórrogas/No. de entidades que solicitaron prórroga</t>
  </si>
  <si>
    <t>No. de entidades recuperadas en el periodo evaluado con aplicación de institutos de salvamento / Total de entidades que proyectaron recuperarse en el periodo evaluado con la aplicación institutos de salvamentos</t>
  </si>
  <si>
    <t>QUEJAS DE ENTIDADES NO INTERVENIDAS TRAMITADAS EN  MENOR TIEMPO AL DE LEY</t>
  </si>
  <si>
    <t>QUEJAS DE ENTIDADES INTERVENIDAS TRAMITADAS EN  MENOR TIEMPO AL DE LEY</t>
  </si>
  <si>
    <t>CIERRES DE QUEJAS EFECTUADOS EN FORMA OPORTUNA Y EFICAZ</t>
  </si>
  <si>
    <t>CONSULTAS TRAMITADAS EN  MENOR TIEMPO AL DE LEY</t>
  </si>
  <si>
    <t>EFECTIVIDAD EN DISMINUCION DE QUEJAS POR ACTUACIONES DE LA SES</t>
  </si>
  <si>
    <t>SATISFACCIÓN CLIENTE EN EL SERVICIO DE QUEJAS</t>
  </si>
  <si>
    <t>∑ días hábiles utilizado en el traslado de quejas antes del término de ley / Total de quejas recibidas</t>
  </si>
  <si>
    <t>∑ días hábiles utilizado en el tramite de quejas antes del término de ley / Total de quejas recibidas</t>
  </si>
  <si>
    <t>No. cierres de quejas efectuados en forma oportuna y eficaz/ No. de quejas que se debían cerrar en el periodo evaluado</t>
  </si>
  <si>
    <t>∑ días hábiles utilizado en la atención de consultas antes del término de ley / Total de consultas recibidas</t>
  </si>
  <si>
    <t>No. de quejas - Cartas de inconformes / Total quejas cerradas</t>
  </si>
  <si>
    <t xml:space="preserve">PORCENTAJE CUMPLIMIENTO EXTRA-SITU FINANCIEROS </t>
  </si>
  <si>
    <t>(No. de   evaluaciones a extra-sItus realizadas de primer y segundo nivel de supervisión / Total  de organizaciones programadas de primer y segundo nivel de supervisión)*100</t>
  </si>
  <si>
    <t>COBERTURA CONTROLES DE LEGALIDAD CTA Y PCTA</t>
  </si>
  <si>
    <t xml:space="preserve">EVALUACIÓN LIQUIDACIONES VOLUNTARIAS </t>
  </si>
  <si>
    <t>&gt;1</t>
  </si>
  <si>
    <t>COMPARATIVO ENTIDADES QUE REPORTAN</t>
  </si>
  <si>
    <t>&gt;=1</t>
  </si>
  <si>
    <t>SEGUIMIENTO A LAS JORNADAS DE SUPERVISION DESCENTRALIZADA</t>
  </si>
  <si>
    <t xml:space="preserve">(No de indicadores en alto riesgo recuperados año actual / No de indicadores en alto riesgo encontrados en descentralizadas año anterior)*100 </t>
  </si>
  <si>
    <t>EFICACIA RECURSOS REPOSICIÓN</t>
  </si>
  <si>
    <t>ORGANIZACIONES EN TOMA DE POSESIÓN PARA ADMINISTRAR DEVUELTAS</t>
  </si>
  <si>
    <t xml:space="preserve">(Número de recursos de reposición tramitados dentro del término / Número total de recursos de reposición recibidos)*100  </t>
  </si>
  <si>
    <t xml:space="preserve">(Número de recursos de reposición tramitados antes del término / Número total de recursos de reposición recibidos)*100  </t>
  </si>
  <si>
    <t>&gt;1%</t>
  </si>
  <si>
    <t>QUEJAS Y PETICIONES ATENDIDOS DENTRO DEL TÉRMINO</t>
  </si>
  <si>
    <t xml:space="preserve">QUEJAS Y PETICIONES ATENDIDOS ANTES DEL TERMINO  </t>
  </si>
  <si>
    <t>(No de quejas y peticiones atendidas antes del termino / No total de quejas y peticiones radicadas)*100</t>
  </si>
  <si>
    <t xml:space="preserve">CONSULTAS ESCRITAS ATENDIDAS EN TERMINO </t>
  </si>
  <si>
    <t>(No. consultas escritas atendidas dentro del termino / No. consultas escritas radicadas)*100</t>
  </si>
  <si>
    <t>RESPUESTAS A QUEJAS Y PETICIONES TRASLADADAS A LAS ORGANIZACIONES</t>
  </si>
  <si>
    <t>(No. de respuestas recibidas de las organizaciones/No. de quejas y peticiones trasladadas a las organizaciones)*100</t>
  </si>
  <si>
    <t>PRODUCTOS NO CONFORMES TRATADOS</t>
  </si>
  <si>
    <t>(No de productos no conformes tratados/No de productos no conformes detectados)*100</t>
  </si>
  <si>
    <t>[No. De informes presentados oportunamente/ No. De informes Programados] *100</t>
  </si>
  <si>
    <t>13 días hábiles</t>
  </si>
  <si>
    <t>28 días hábiles</t>
  </si>
  <si>
    <t xml:space="preserve">Anual
</t>
  </si>
  <si>
    <t>SI</t>
  </si>
  <si>
    <t>NO</t>
  </si>
  <si>
    <t>VIGENTE</t>
  </si>
  <si>
    <t>ACTIVIDADES DE COMUNICACIÓN REALIZADAS</t>
  </si>
  <si>
    <t>(No. de actividades de comunicación realizadas/No de actividades de comunicación programadas en el Plan anual de comunicaciones)*100</t>
  </si>
  <si>
    <t>(No. de medios de comunicación desarrollados y/o mejorados/ No. de medios de comunicación desarrollados y/o mejorados propuestos)*100</t>
  </si>
  <si>
    <t>MEDIOS DE COMUNICACIÓN</t>
  </si>
  <si>
    <t>(No. de actualizaciones realizadas/No. de actualizaciones de medios electrónicos programadas )*100</t>
  </si>
  <si>
    <t>SATISFACCIÓN  PÚBLICO INTERNO FRENTE A LOS MEDIOS DE COMUNICACIÓN</t>
  </si>
  <si>
    <t>(No. de usuarios satisfechos frente a los medios de comunicación evaluados/No. de usuarios que calificaron su satisfacción frente a los medios de comunicación evaluados)*100</t>
  </si>
  <si>
    <t>SATISFACCIÓN PÚBLICO EXTERNO FRENTE A LOS MEDIOS DE COMUNICACIÓN</t>
  </si>
  <si>
    <t>(No. de mantenimientos ejecutados/No. de mantenimientos programados)*100</t>
  </si>
  <si>
    <t>ASISTENCIA A USUARIOS</t>
  </si>
  <si>
    <t>(No de Asistencias atendidas antes de 1 hora / No de Asistencias solicitadas)*100</t>
  </si>
  <si>
    <t>FALLAS EN EL SERVICIO ATENDIDAS</t>
  </si>
  <si>
    <t>(No de fallas en el servicio atendidas antes de 15 minutos / No de fallas en el servicio reportadas)*100</t>
  </si>
  <si>
    <t>INTERRUPCIÓN DE CORREO ELECTRÓNICO</t>
  </si>
  <si>
    <t>(No de horas sin servicio de correo electrónico /Total horas servicio mes)*100</t>
  </si>
  <si>
    <t>INTERRUPCIÓN DE SERVICIO DE IMPRESIÓN</t>
  </si>
  <si>
    <t>(No de horas sin servicio de impresión /Total horas servicio mes)*100</t>
  </si>
  <si>
    <t>INTERRUPCIÓN DE SERVICO DE INTERNET</t>
  </si>
  <si>
    <t>(No de horas sin servicio de Internet /Total horas servicio mes)*100</t>
  </si>
  <si>
    <t xml:space="preserve">Trimestral 
</t>
  </si>
  <si>
    <t>NOTIFICACIONES REALIZADA</t>
  </si>
  <si>
    <t>(Acciones correctivas eficaces/Acciones correctivas establecidas)*100 </t>
  </si>
  <si>
    <t>(Acciones preventivas eficaces/Acciones preventivas establecidas)*100 </t>
  </si>
  <si>
    <t>(Acciones de mejora eficaces/Acciones de mejora establecidas)*100 </t>
  </si>
  <si>
    <t>ACCIONES CORRECTIVAS EFICACES</t>
  </si>
  <si>
    <t>ACCIONES PREVENTIVAS EFICACES</t>
  </si>
  <si>
    <t>ACCIONE DE MEJORA EFICACES</t>
  </si>
  <si>
    <t>(No. de actividades de la ARP realizadas / No. de actividades de la ARP programadas) * 100</t>
  </si>
  <si>
    <t>CONTROL INTERNO</t>
  </si>
  <si>
    <t>PROCENTAJE CIERRE DE NO CONFORMIDADES</t>
  </si>
  <si>
    <t xml:space="preserve"> # total Acum. de NC cerradas/ # total Acum. de NC radicadas</t>
  </si>
  <si>
    <t>NIVEL DE MEJORAMIENTO DEL SGC</t>
  </si>
  <si>
    <t xml:space="preserve"># de NC reportadas en la Auditoria Interna del período n - # NC reportadas en la Auditoria Interna del periodo n-1 )/# NC reportadas en la Auditoria Interna del n-1. </t>
  </si>
  <si>
    <t>NIVEL DE IMPLEMENTACIÓN DE ACCIONES PREVENTIVAS DE LOS PROCESOS DEL SGC</t>
  </si>
  <si>
    <t># procesos que implementan Acciones Preventivas/Total de procesos</t>
  </si>
  <si>
    <t>NIVEL DE IMPLEMENTACIÓN DE ACCIONES DE MEJORA DE LOS PROCESOS DEL SGC</t>
  </si>
  <si>
    <t># procesos que implementan Acciones de Mejora/Total de procesos</t>
  </si>
  <si>
    <t xml:space="preserve">GERENCIAL DEL SISTEMA </t>
  </si>
  <si>
    <t xml:space="preserve">(No. de acciones cumplidas del POA/No. de acciones programadas en el POA)*100% </t>
  </si>
  <si>
    <t>DIRECCIONAMIENTOS ERRONEOS</t>
  </si>
  <si>
    <t>CONSULTAS ABSUELTAS</t>
  </si>
  <si>
    <t>N/A</t>
  </si>
  <si>
    <t>INDICADOR GERENCIAL</t>
  </si>
  <si>
    <t>PLANIFICACIÓN</t>
  </si>
  <si>
    <t>(# de acciones cumplidas del POA/# de acciones programadas en el POA)*100</t>
  </si>
  <si>
    <t>((# Recursos de reposición tramitados en término de vencimiento en el periodo / Número total de recursos de reposición a vencerse en el periodo)*100</t>
  </si>
  <si>
    <t>Cuatrienal</t>
  </si>
  <si>
    <t>Σ días hábiles utilizados para tramitar autorizaciones previas / # de solicitudes de autorizaciones previas recibidas con el cumplimiento de los requisitos</t>
  </si>
  <si>
    <t>Anual           
(Marzo)</t>
  </si>
  <si>
    <t>CUMPLIMIENTO PLAN ESTRATÉGICO</t>
  </si>
  <si>
    <t>No. de metas cumplidas del PE / Total de metas formuladas en el PE *100</t>
  </si>
  <si>
    <t>Anual (marzo)</t>
  </si>
  <si>
    <t>CALIFICACIÓN ATENCIÓN CAU</t>
  </si>
  <si>
    <t>EFICIENCIA EN ATENCION DE SOLICITUDES</t>
  </si>
  <si>
    <t>EFICACIA EN ATENCION DE SOLICITUDES</t>
  </si>
  <si>
    <t>42 meses</t>
  </si>
  <si>
    <t xml:space="preserve">2,5 meses </t>
  </si>
  <si>
    <t>&lt;=2 días</t>
  </si>
  <si>
    <t>Trimestral 
(Ascendente)</t>
  </si>
  <si>
    <t xml:space="preserve">Trimestral </t>
  </si>
  <si>
    <t xml:space="preserve"> </t>
  </si>
  <si>
    <t>S/D</t>
  </si>
  <si>
    <t>CUMPLIMIENTO PLAN ESTRATEGICO</t>
  </si>
  <si>
    <t xml:space="preserve">Σ meses utilizado para terminar el proceso de liquidación que cumplieron el plazo establecido en el período evaluado / #  de entidades que debían terminar el proceso de liquidación en el período evaluado. </t>
  </si>
  <si>
    <t>CARTERA POR CONCEPTO DE CONTRIBUCIONES</t>
  </si>
  <si>
    <t>(Recaudo  de contribuciones / causación de Cartera) *100</t>
  </si>
  <si>
    <t>Fechas</t>
  </si>
  <si>
    <t>Descripción cambio</t>
  </si>
  <si>
    <t>Solicitado por</t>
  </si>
  <si>
    <t>Proceso Afectado</t>
  </si>
  <si>
    <t>CONTROL DE CAMBIOS</t>
  </si>
  <si>
    <t>Yanet Palacin</t>
  </si>
  <si>
    <t>ACTUALIZACIÓN DE MEDIOS ELECTRÓNICOS</t>
  </si>
  <si>
    <t xml:space="preserve">Se eliminan los siguientes indicadores de gestión, ya que, no generan información relevante que permita mejorar el proceso, esto se determino en la Revisión gerencial de Agosto de 2010: Certificaciones de contribuciones elaboradas, Caja menor, Proceso coactivos iniciados por certificaciones y Cobro persuasivo multas. 
Se crea el indicador Cartera por concepto de contribuciones. </t>
  </si>
  <si>
    <t>25%, 50%, 75%, 100%</t>
  </si>
  <si>
    <t>Se elimina el indicador "Proveedores Calificados" y se crea el indicador "Trámites Precontractuales"</t>
  </si>
  <si>
    <t>Vanessa Rios</t>
  </si>
  <si>
    <t>Se eliminan los indicadores COBERTURA PLAN DE AUDITORIAS, NIVEL DE IMPLEMENTACIÓN DE ACCIONES PREVENTIVAS DE LOS PROCESOS DEL SGC, NIVEL DE IMPLEMENTACIÓN DE ACCIONES DE MEJORA DE LOS PROCESOS DEL SGC.</t>
  </si>
  <si>
    <t>Ivonn Moreno</t>
  </si>
  <si>
    <t xml:space="preserve"> TRÁMITES PRECONTRACTUALES</t>
  </si>
  <si>
    <t>50%
95%</t>
  </si>
  <si>
    <t>EFICACIA RECURSOS RESUELTOS*</t>
  </si>
  <si>
    <t xml:space="preserve">(Total seguimiento a las tomas de posesión realizadas / Total seguimientos a las tomas de posesión programadas)*100 </t>
  </si>
  <si>
    <t>CONTROL ASOCIATIVA</t>
  </si>
  <si>
    <t>Beatriz Duque</t>
  </si>
  <si>
    <t>EFICACIA INVESTIGACIONES ADMINISTRATIVAS</t>
  </si>
  <si>
    <t>EFICIENCIA RECURSOS REPOSICIÓN*</t>
  </si>
  <si>
    <t>Se modificó la fórmula del indicador de EFICIENCIA RECURSOS REPOSICIÓN y se incluyó el indicador EFICACIA INVESTIGACIONES ADMINISTRATIVAS</t>
  </si>
  <si>
    <t>Cambio la fórmula del indicador de EFICIENCIA EN ATENCION DE SOLICITUDES</t>
  </si>
  <si>
    <t>GESTIÓN JURIDICA</t>
  </si>
  <si>
    <t>INSPECCION DE ORGANIZACIONES DE LA FORMA ASOCIATIVA SOLIDARIA</t>
  </si>
  <si>
    <t>Se modificó el nombre y la fórmula de indicador EFICIENCIA INSPECCION y quedó como INSPECCION DE ORGANIZACIONES DE LA FORMA ASOCIATIVA SOLIDARIA</t>
  </si>
  <si>
    <t>INSPECCION ASOCIATIVA</t>
  </si>
  <si>
    <t>(No ex-situs financieros evaluados a organizaciones solidarias/Total Exsitu financieros programados )*100</t>
  </si>
  <si>
    <t>VIGILANCIA ASOCIATIVA</t>
  </si>
  <si>
    <t>IMPACTO RIESGO GLOBAL ORGANIZACIONES 1 Y 2 NIVEL DE SUPERVISIÓN RIESGO GLOBAL FINANCIERO</t>
  </si>
  <si>
    <t>Puntos evolución riesgo global Organizaciones 1ro y 2do nivel supervisión vigencia actual /Puntos evolución riesgo global Organizaciones 1ro y 2do nivel supervisión vigencia anterior</t>
  </si>
  <si>
    <t>COBERTURA CONTROLES DE LEGALIDAD (nombramientos, constituciones y reformas)</t>
  </si>
  <si>
    <t>(No. Controles de legalidad tramitados / No. Controles de legalidad solicitados pendientes de trámite)*100</t>
  </si>
  <si>
    <t>(No. de evaluaciones a las liquidaciones voluntarias realizadas/Total organizaciones en liquidación voluntaria solicitadas)*100</t>
  </si>
  <si>
    <t>(No. ex situs evaluados período actual x No. funcionarios periodo anterior / No. ex situs evaluados periodo anterior x No. de funcionarios período actual)</t>
  </si>
  <si>
    <t>Se modificó el nombre, fórmula y meta de los siguientes indicadores: COBERTURA EXTRA-SITU FINANCIEROS, IMPACTO RIESGO GLOBAL FINANCIERO, COBERTURA CONTROLES DE LEGALIDAD, COBERTURA CONTROLES DE LEGALIDAD CTA Y PCTA, EVALUACIÓN LIQUIDACIONES VOLUNTARIAS, EVALUACIONES COMPARATIVAS EX SITUS, COMPARATIVO ENTIDADES QUE REPORTAN</t>
  </si>
  <si>
    <t>REGISTRO LIBROS CTA Y PCTA</t>
  </si>
  <si>
    <t>(No. de Libros tramitados / No. de Libros para registro solicitados pendiente de trámite)*100%</t>
  </si>
  <si>
    <t xml:space="preserve"> (No. Solicitudes otros trámites realizados / No. solicitades otros trámites pendientes por tramitar)* 100%</t>
  </si>
  <si>
    <t>COBERTURA OTROS TRAMITES CTAS Y PCTAS
(registro NIT, dirección, solicitud de certificados, copias, información, devolución expedientes y solicitudes varias)</t>
  </si>
  <si>
    <t>Se crearon los indicadores COBERTURA OTROS TRAMITES CTAS Y PCTAS y REGISTRO LIBROS CTA Y PCTA</t>
  </si>
  <si>
    <t>Claudia Franky</t>
  </si>
  <si>
    <t>Se eliminaron los siguientes indicadores de gestión, ya que no aportan información para la toma de decisiones ni a la mejora del proceso, ya que sólo mide números de seguimiento al año: 
* Cobertura plan estratégico 
* Cobertura plan operativo</t>
  </si>
  <si>
    <t>EDGAR FORERO</t>
  </si>
  <si>
    <t>Se eliminó el indicadores de medición del SGC, ya que no arrojan información que permita la toma de decisiones y el mejoramiento del procesos:
* Tratamiento PNC</t>
  </si>
  <si>
    <t>((Monto de activos a 31 diciembre período actual de organizaciones inspeccionadas in situ y en jormadas de inspección descentralizada)  período actual x No. funcionarios periodo anterior) /  ((Monto de activos a 31 diciembre período actual de organizaciones inspeccionadas in situ y en jormadas de inspección descentralizada ) periodo anterior x No. funcionarios periodo actual)</t>
  </si>
  <si>
    <t xml:space="preserve">Se eliminaron los indicadores de gestión: 
* Autorizaciones previas resueltas en tiempo inferior al estipulado  
* Cooperativas Recuperadas, 
En razón a que fue modificado el procedimiento de Encuentro de Supervisión Descentralizada y ya no se requiere la presentación de planes de recuperación que eran el insumo para el cálculo del indicador.  </t>
  </si>
  <si>
    <t>VIGILANCIA FINANCIERA</t>
  </si>
  <si>
    <t>Beatriz Lopez- Edgar Pinto</t>
  </si>
  <si>
    <t>INSPECCIÓN FINANCIERA</t>
  </si>
  <si>
    <t>Se eliminó el indicador de gestión: 
* Cooperativas que Disminuyen el Nivel de Riesgo por Visita In Situ,
En razón a que el objetivo de este indicador se está midiendo con el indicador denominado "Cooperativas que disminuyen nivel de riesgo por seguimiento extra situ", ya que en la hoja 3 del extra situ se realiza el seguimiento a las visitas realizadas y los ajustes requeridos.</t>
  </si>
  <si>
    <t>CONTROL FINANCIERA</t>
  </si>
  <si>
    <t xml:space="preserve">Se eliminaron los indicadores de gestión: 
* Tiempo promedio utilizado en la terminación de liquidaciones forzosas dentro del plazo establecido
* Entidades que cumplieron con el plazo establecido para terminar el proceso de liquidación
* Número de meses promedio para adelantar el trámite de prórrogas 
* Entidades con aplicación de institutos de salvamento 
En razón a que durante el año 2011 no presentaron ejecución alguna debido a que se han terminado la mayoría de los procesos de liquidación forzosa administrativa y durante los años 2010 y 2011 solo se realizó una toma de posesión. </t>
  </si>
  <si>
    <t xml:space="preserve">Se eliminaron los indicadores de gestión: 
* Quejas de entidades no intervenidas tramitadas en menor tiempo al de ley 
* Quejas de entidades intervenidas tramitadas en menor tiempo al de ley 
* Consultas tramitadas en menor tiempo al de ley 
Pues se considera que con estos indicadores no se mide la eficiencia, porque se están utilizando los mismos recursos (humanos, financieros e infraestructura) para adelantar trámites que se deben cumplir según los términos previstos en la ley y en la Circular Básica Jurídica No. 004 de 2008 proferida por esta Superintendencia </t>
  </si>
  <si>
    <t>GESTIÓN DE INTERACCIÓN FINANCIERA</t>
  </si>
  <si>
    <t>EVALUACION TOMA DE POSESIÓN</t>
  </si>
  <si>
    <t>1 - 25%
2 - 50%
3 - 75%
4 - 100%</t>
  </si>
  <si>
    <t>Anual
(Marzo)</t>
  </si>
  <si>
    <t xml:space="preserve">Se eliminan los indicadores COBERTURA OTROS TRAMITES CTAS Y PCTAS y REGISTRO LIBROS CTA Y PCTA, por cuanto la función de registro de inscripción que realizaba la Superintendencia fue suprimida por la Ley Antitrámites Decreto 019 del 2012, y fue asignada a las Camaras de Comercio del país. </t>
  </si>
  <si>
    <t>Se modifica el indicador  INSPECCION DE ORGANIZACIONES DE LA FORMA ASOCIATIVA SOLIDARIA</t>
  </si>
  <si>
    <t>INSPECCIÓN ASOCIATIVA</t>
  </si>
  <si>
    <t>Juan Cortes</t>
  </si>
  <si>
    <t>EFICACIA SANCIONES POR NO REPORTE DE INFORMACION</t>
  </si>
  <si>
    <t xml:space="preserve">Se crea el indicador de gestión Eficacia sanciones por no reporte de información </t>
  </si>
  <si>
    <t>CUMPLIMIENTO EX-SITU FINANCIEROS</t>
  </si>
  <si>
    <t>OBJETIVO DE CALIDAD</t>
  </si>
  <si>
    <t>Formular, desarrollar y ejecutar, oportunamente, los proyectos de inversión de la entidad.</t>
  </si>
  <si>
    <t>Supervisar las organizaciones de la economía solidaria, que estan bajo su competencia.</t>
  </si>
  <si>
    <t>Jose Alejandro Duque</t>
  </si>
  <si>
    <t>* Se modifica el indicador EFICACIA INVESTIGACIONES ADMINISTRATIVAS, en la descripción del indicador y la formula/cálculo.
* Se modifica el indicador EFICACIA SANCIONES POR NO REPORTE DE INFORMACION, en la descripción del indicador y la formula/cálculo.</t>
  </si>
  <si>
    <t xml:space="preserve">Mantener la certificación y la mejora continua del Sistema de Gestión de la Calidad de la entidad bajo los requisitos de las normas ISO 9001 y NTCGP 1000. </t>
  </si>
  <si>
    <t>Mejorar los canales internos y externos de comunicación de la entidad.</t>
  </si>
  <si>
    <t>Se modifica el indicador SATISFACCIÓN DEL PÚBLICO INTERNO FRENTE A LOS MEDIOS DE COMUNICACIÓN: En la formula/calculo se modiifca el denominador "No. de funcionarios de la entidad" por "No. de funcionarios  que respondieron la encuesta".</t>
  </si>
  <si>
    <t>G. COMUNICACIONES</t>
  </si>
  <si>
    <t>Sennia Diaz</t>
  </si>
  <si>
    <t>(No. de funcionarios satisfechos frente a los medios de comunicación evaluados/No. de funcionarios  que respondieron la encuesta)*100</t>
  </si>
  <si>
    <t>Mantener e implementar la plataforma tecnológica de la entidad de conformidad con los proyectos de inversión y de acuerdo con los requerimientos de las áreas.</t>
  </si>
  <si>
    <t>OBJETIVO ESTRATÉGICO</t>
  </si>
  <si>
    <t>Dar atención y respuesta oportuna a las quejas, reclamos y consultas, formuladas por la ciudadania.</t>
  </si>
  <si>
    <t>Se eliminan los indicadores COBRO PERSUASIVO CONTRIBUCIONES, PROCESOS COACTIVOS INICIADOS POR RESOLUCIONES.
Se crean los indicadores RECAUDO DE MULTAS Y CONTRIBUCIONES A TRAVÉS DE CONTRATO CISA S.A, CESION DE MULTAS Y CONTRIBUCIONES TRAVÉS DE CONTRATO CISA S.A..</t>
  </si>
  <si>
    <t>Adriana Hernandez</t>
  </si>
  <si>
    <t>RECAUDO DE MULTAS Y CONTRIBUCIONES A TRAVÉS DE CONTRATO CISA S.A.</t>
  </si>
  <si>
    <t>CESIÓN DE MULTAS Y CONTRIBUCIONES TRAVÉS DE CONTRATO CISA S.A.</t>
  </si>
  <si>
    <t>Mejorar la calidad del servicio fortaleciendo el Talento Humano.</t>
  </si>
  <si>
    <t xml:space="preserve">Indicador COBERTURA CONTROLES DE LEGALIDAD CTA Y PCTA: Se modifica la descripción del indicador. </t>
  </si>
  <si>
    <t>Maria Claudia Sarmiento</t>
  </si>
  <si>
    <t xml:space="preserve"> (No. de solicitudes precontractuales iniciados / No. de  trámites precontractuales recibidas) * 100</t>
  </si>
  <si>
    <t>(Número de organizaciones en toma de posesión devueltas/total organizaciones en toma de posesión para administrar o en toma de posesión general)*100</t>
  </si>
  <si>
    <t>(No. Actos Administrativos Expedidos/No. de investigaciones en trámite)*100%</t>
  </si>
  <si>
    <t>(No. Actos Administrativos Expedidos / No. de actuaciones en trámite) * 100%</t>
  </si>
  <si>
    <t>(No. informes evaluados/No informes recibidos en el trimestre)*100</t>
  </si>
  <si>
    <t>RECURSOS DE REPOSICIÓN Y DE REVOCATORIA DIRECTA -DLF</t>
  </si>
  <si>
    <t>(No. de auditorias o seguimientos realizados/ No. de auditorias programadas)*100</t>
  </si>
  <si>
    <t>(No. de direccionamientos erróneos en el mes/No. de radicados recibidos en el mes)*100</t>
  </si>
  <si>
    <t>(No. reuniones del comité de archivo realizadas/ No. Reuniones del comité de archivo programadas)*100</t>
  </si>
  <si>
    <t xml:space="preserve"> (No. Notificaciones realizadas / No. De Resoluciones recibidas mes anterior)*100 </t>
  </si>
  <si>
    <t>(No quejas y peticiones atendidas dentro del término / No. total quejas y peticiones radicadas) *100</t>
  </si>
  <si>
    <t>((# de quejas recibidas en el año anterior sobre un mismo tema de una cooperativa  - # de quejas recibidas en el año actual sobre un mismo tema de una cooperativa ) / # de quejas recibidas en el año anterior sobre un mismo tema de una cooperativa) * 100</t>
  </si>
  <si>
    <t>(No. de consultas atendidas dentro de los 28 días hábiles / No. total de solicitudes recibidas por la oficina jurídica)*100</t>
  </si>
  <si>
    <t>(Número de jornadas de inspección descentralizadas realizadas / Número total de jornadas de inspección descentralizadas programadas)*100</t>
  </si>
  <si>
    <t>(No.  entidades visitadas/Total visitas programadas)*100</t>
  </si>
  <si>
    <t>∑ dias utilizados para trasladar informes de visita/No. de informes de visita trasladados</t>
  </si>
  <si>
    <t>25%, 
50%,
75%,
100%</t>
  </si>
  <si>
    <t>25%,
50%,
75%,
100%</t>
  </si>
  <si>
    <t>Obsoleto desde 21/01/2013</t>
  </si>
  <si>
    <t>21%
42%
64%
85%</t>
  </si>
  <si>
    <t>50%
100%</t>
  </si>
  <si>
    <t>(No. de actuaciones adelantadas / No. de procesos de cobro coactivo) * 100%</t>
  </si>
  <si>
    <t>(No. de actividades realizadas para la calificación y posterior venta / No. de procesos de cartera con más de 180 días de vencida) * 100%</t>
  </si>
  <si>
    <t>(No. controles de legalidad estatutos a organizaciones objeto de supervisión / Total de controles de legalidad programados)*100</t>
  </si>
  <si>
    <t>EVALUACIONES COMPARATIVAS EX SITUS FINANCIERAS</t>
  </si>
  <si>
    <t>(No de entidades que reportan año actual / No de entidades que reportaron año anterior) -1</t>
  </si>
  <si>
    <t>(No. Entidades vigiladas con evaluación extrasitu / No. entidades meta del trimestre que reportaron)*100</t>
  </si>
  <si>
    <t>(No. revisiones efectuadas/No. de entidades que remitieron informaciòn de asamblea)*100</t>
  </si>
  <si>
    <t>Anual
 (Junio)</t>
  </si>
  <si>
    <t>No. de cooperativas que mejoraron la calificación del riesgo por seguimiento de análisis extrasitu / No. de cooperativas con evaluación Extrasitu</t>
  </si>
  <si>
    <t>∑ dias de antelación a la fecha de la asamblea en la que se autorizó la presentación de estados financieros / Total autorizaciones para presentación de estados financieros</t>
  </si>
  <si>
    <t>∑ dias hábiles utilizados para tramitar posesiones con el cumplimiento de requistos / No. de posesiones tramitadas con el cumplimiento de requistos</t>
  </si>
  <si>
    <t>No.</t>
  </si>
  <si>
    <t>ACTIVIDADES DEL SISTEMA DE ESTÍMULOS - Bienestar social</t>
  </si>
  <si>
    <t>ACTIVIDADES DEL SISTEMA DE ESTÍMULOS - ARP</t>
  </si>
  <si>
    <t>Cumplimiento superior a la meta establecida</t>
  </si>
  <si>
    <t>Cumplimiento de la meta establecida</t>
  </si>
  <si>
    <t>Incumplimiento de la meta establecida</t>
  </si>
  <si>
    <t>CONVENCIONES DE RESULTADOS</t>
  </si>
  <si>
    <t>RESULTADOS DE LOS INDICADORES</t>
  </si>
  <si>
    <t>Eficacia</t>
  </si>
  <si>
    <t>&gt;=2 días</t>
  </si>
  <si>
    <t>&lt;= 58 días</t>
  </si>
  <si>
    <t>AÑO:</t>
  </si>
  <si>
    <t>Eficacia de cumplimiento del indicador</t>
  </si>
  <si>
    <t>&gt;= 1</t>
  </si>
  <si>
    <t>&lt; = 30 dias hábiles</t>
  </si>
  <si>
    <t>EFICACIA MENSUAL</t>
  </si>
  <si>
    <t>EFICACIA AÑO</t>
  </si>
  <si>
    <t>Meses en los que no se reporta  resultado, de acuerdo a la frecuencia</t>
  </si>
  <si>
    <t>SD</t>
  </si>
  <si>
    <t>&lt;=5%</t>
  </si>
  <si>
    <t>&lt;=2%</t>
  </si>
  <si>
    <t>No existen datos para reportar el indicador</t>
  </si>
  <si>
    <t>&gt;=3%</t>
  </si>
  <si>
    <t>NIVEL DE EFICACIA O CUMPLIMIENTO DE LOS OBJETIVOS DE CALIDAD</t>
  </si>
  <si>
    <t>OBJETIVOS DE CALIDAD</t>
  </si>
  <si>
    <t>% EFICACIA O CUMPLIMIENTO</t>
  </si>
  <si>
    <t>No. Indicadores</t>
  </si>
  <si>
    <t>EFICACIA POR INDICADOR</t>
  </si>
  <si>
    <t>Fecha de corte: 30 de septiembre de 2013.</t>
  </si>
  <si>
    <t>G. INTERACCION CIUDADANA ASOCIATIVA</t>
  </si>
  <si>
    <t>G. INTERACCION CIUDADANA FINANCIERA</t>
  </si>
  <si>
    <t>GESTIÓN INFRAESTRUCTURA</t>
  </si>
  <si>
    <t>GESTIÓN ASESORÍA JURÍDICA</t>
  </si>
  <si>
    <t>GESTIÓN DOCUMENTAL</t>
  </si>
  <si>
    <t>CANTIDAD DE INDICADORES</t>
  </si>
  <si>
    <t>Total cantidad Indicadores</t>
  </si>
  <si>
    <t>Eficacia o cumplimiento del Sistema de Gestión de Calidad</t>
  </si>
  <si>
    <r>
      <t xml:space="preserve">CONSOLIDADO INDICADORES DE GESTIÓN DE LOS PROCESOS
</t>
    </r>
    <r>
      <rPr>
        <b/>
        <sz val="11"/>
        <rFont val="Arial"/>
        <family val="2"/>
      </rPr>
      <t>Superintendencia de Economía Solidaria
Oficina Asesora de Planeación y Sistemas</t>
    </r>
  </si>
  <si>
    <t>Fecha de corte: 31 de diciembre de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</si>
</sst>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5" formatCode="0.000"/>
    <numFmt numFmtId="176" formatCode="0.0"/>
    <numFmt numFmtId="178" formatCode="0.0%"/>
  </numFmts>
  <fonts count="5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color indexed="9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18"/>
      <color theme="9" tint="-0.499984740745262"/>
      <name val="Arial"/>
      <family val="2"/>
    </font>
    <font>
      <b/>
      <sz val="18"/>
      <color theme="3" tint="-0.249977111117893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1"/>
      <color theme="0" tint="-0.34998626667073579"/>
      <name val="Arial"/>
      <family val="2"/>
    </font>
    <font>
      <b/>
      <sz val="15"/>
      <color theme="0" tint="-0.499984740745262"/>
      <name val="Arial"/>
      <family val="2"/>
    </font>
    <font>
      <b/>
      <sz val="9"/>
      <color theme="0" tint="-0.499984740745262"/>
      <name val="Arial"/>
      <family val="2"/>
    </font>
    <font>
      <sz val="13"/>
      <color theme="0" tint="-0.34998626667073579"/>
      <name val="Arial"/>
      <family val="2"/>
    </font>
    <font>
      <b/>
      <sz val="15"/>
      <color theme="0" tint="-0.34998626667073579"/>
      <name val="Arial"/>
      <family val="2"/>
    </font>
    <font>
      <sz val="15"/>
      <color theme="0" tint="-0.34998626667073579"/>
      <name val="Arial"/>
      <family val="2"/>
    </font>
    <font>
      <b/>
      <sz val="8"/>
      <color theme="0" tint="-0.34998626667073579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4"/>
      <color theme="0"/>
      <name val="Arial"/>
      <family val="2"/>
    </font>
    <font>
      <b/>
      <sz val="11"/>
      <color rgb="FFFFFF00"/>
      <name val="Arial"/>
      <family val="2"/>
    </font>
    <font>
      <b/>
      <sz val="14"/>
      <color rgb="FFFFFF00"/>
      <name val="Arial"/>
      <family val="2"/>
    </font>
    <font>
      <sz val="10"/>
      <color theme="1"/>
      <name val="Arial"/>
      <family val="2"/>
    </font>
    <font>
      <b/>
      <sz val="16"/>
      <color rgb="FF0000FF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66FF"/>
        <bgColor indexed="64"/>
      </patternFill>
    </fill>
  </fills>
  <borders count="55">
    <border>
      <left/>
      <right/>
      <top/>
      <bottom/>
      <diagonal/>
    </border>
    <border>
      <left style="double">
        <color indexed="62"/>
      </left>
      <right style="double">
        <color indexed="62"/>
      </right>
      <top style="double">
        <color indexed="11"/>
      </top>
      <bottom style="thin">
        <color indexed="64"/>
      </bottom>
      <diagonal/>
    </border>
    <border>
      <left/>
      <right style="double">
        <color indexed="56"/>
      </right>
      <top style="double">
        <color indexed="11"/>
      </top>
      <bottom style="thin">
        <color indexed="64"/>
      </bottom>
      <diagonal/>
    </border>
    <border>
      <left/>
      <right/>
      <top style="double">
        <color indexed="11"/>
      </top>
      <bottom style="double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56"/>
      </left>
      <right/>
      <top style="thin">
        <color indexed="56"/>
      </top>
      <bottom style="thin">
        <color indexed="64"/>
      </bottom>
      <diagonal/>
    </border>
    <border>
      <left style="double">
        <color indexed="62"/>
      </left>
      <right style="double">
        <color indexed="62"/>
      </right>
      <top/>
      <bottom style="thin">
        <color indexed="64"/>
      </bottom>
      <diagonal/>
    </border>
    <border>
      <left style="double">
        <color indexed="56"/>
      </left>
      <right style="double">
        <color indexed="56"/>
      </right>
      <top style="thin">
        <color indexed="56"/>
      </top>
      <bottom style="thin">
        <color indexed="64"/>
      </bottom>
      <diagonal/>
    </border>
    <border>
      <left style="double">
        <color indexed="17"/>
      </left>
      <right style="double">
        <color indexed="17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56"/>
      </left>
      <right/>
      <top style="thin">
        <color indexed="64"/>
      </top>
      <bottom style="thin">
        <color indexed="64"/>
      </bottom>
      <diagonal/>
    </border>
    <border>
      <left style="double">
        <color indexed="62"/>
      </left>
      <right style="double">
        <color indexed="62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 style="double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 style="thin">
        <color indexed="64"/>
      </top>
      <bottom style="thin">
        <color indexed="64"/>
      </bottom>
      <diagonal/>
    </border>
    <border>
      <left/>
      <right style="double">
        <color indexed="62"/>
      </right>
      <top style="thin">
        <color indexed="64"/>
      </top>
      <bottom style="thin">
        <color indexed="64"/>
      </bottom>
      <diagonal/>
    </border>
    <border>
      <left style="double">
        <color indexed="56"/>
      </left>
      <right style="double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17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56"/>
      </left>
      <right/>
      <top style="thin">
        <color indexed="64"/>
      </top>
      <bottom style="thin">
        <color indexed="56"/>
      </bottom>
      <diagonal/>
    </border>
    <border>
      <left style="double">
        <color indexed="56"/>
      </left>
      <right style="double">
        <color indexed="56"/>
      </right>
      <top style="thin">
        <color indexed="64"/>
      </top>
      <bottom style="thin">
        <color indexed="56"/>
      </bottom>
      <diagonal/>
    </border>
    <border>
      <left style="double">
        <color indexed="17"/>
      </left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 style="double">
        <color indexed="17"/>
      </right>
      <top/>
      <bottom/>
      <diagonal/>
    </border>
    <border>
      <left style="double">
        <color indexed="17"/>
      </left>
      <right style="double">
        <color indexed="17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17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17"/>
      </left>
      <right style="thin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 style="double">
        <color indexed="17"/>
      </right>
      <top style="thin">
        <color indexed="64"/>
      </top>
      <bottom style="thin">
        <color indexed="64"/>
      </bottom>
      <diagonal/>
    </border>
    <border>
      <left style="thin">
        <color indexed="17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1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66FF"/>
      </left>
      <right style="double">
        <color rgb="FF0066FF"/>
      </right>
      <top style="thin">
        <color indexed="64"/>
      </top>
      <bottom style="thin">
        <color indexed="64"/>
      </bottom>
      <diagonal/>
    </border>
    <border>
      <left style="double">
        <color rgb="FF0066FF"/>
      </left>
      <right style="double">
        <color rgb="FF003366"/>
      </right>
      <top style="thin">
        <color indexed="64"/>
      </top>
      <bottom style="thin">
        <color indexed="64"/>
      </bottom>
      <diagonal/>
    </border>
    <border>
      <left style="double">
        <color rgb="FF003366"/>
      </left>
      <right style="double">
        <color rgb="FF003366"/>
      </right>
      <top style="thin">
        <color indexed="64"/>
      </top>
      <bottom style="thin">
        <color indexed="64"/>
      </bottom>
      <diagonal/>
    </border>
    <border>
      <left style="double">
        <color indexed="17"/>
      </left>
      <right style="thin">
        <color rgb="FF009900"/>
      </right>
      <top style="thin">
        <color indexed="64"/>
      </top>
      <bottom style="thin">
        <color indexed="64"/>
      </bottom>
      <diagonal/>
    </border>
    <border>
      <left style="thin">
        <color rgb="FF009900"/>
      </left>
      <right style="double">
        <color indexed="17"/>
      </right>
      <top style="thin">
        <color indexed="64"/>
      </top>
      <bottom style="thin">
        <color indexed="64"/>
      </bottom>
      <diagonal/>
    </border>
    <border>
      <left style="double">
        <color rgb="FF009900"/>
      </left>
      <right style="thin">
        <color rgb="FF009900"/>
      </right>
      <top style="thin">
        <color indexed="64"/>
      </top>
      <bottom style="thin">
        <color indexed="64"/>
      </bottom>
      <diagonal/>
    </border>
    <border>
      <left style="thin">
        <color rgb="FF009900"/>
      </left>
      <right style="double">
        <color rgb="FF009900"/>
      </right>
      <top style="thin">
        <color indexed="64"/>
      </top>
      <bottom style="thin">
        <color indexed="64"/>
      </bottom>
      <diagonal/>
    </border>
    <border>
      <left style="double">
        <color rgb="FF99CC00"/>
      </left>
      <right style="double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0099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9900"/>
      </right>
      <top style="thin">
        <color indexed="64"/>
      </top>
      <bottom style="thin">
        <color indexed="64"/>
      </bottom>
      <diagonal/>
    </border>
    <border>
      <left style="thin">
        <color rgb="FF0099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9900"/>
      </right>
      <top style="thin">
        <color indexed="64"/>
      </top>
      <bottom style="thin">
        <color indexed="64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uble">
        <color rgb="FF99CC00"/>
      </left>
      <right style="double">
        <color rgb="FF99CC00"/>
      </right>
      <top style="double">
        <color rgb="FF99CC00"/>
      </top>
      <bottom/>
      <diagonal/>
    </border>
    <border>
      <left style="double">
        <color rgb="FF99CC00"/>
      </left>
      <right style="double">
        <color rgb="FF99CC00"/>
      </right>
      <top/>
      <bottom style="thin">
        <color rgb="FF99CC0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422">
    <xf numFmtId="0" fontId="0" fillId="0" borderId="0" xfId="0"/>
    <xf numFmtId="9" fontId="0" fillId="0" borderId="1" xfId="2" applyFont="1" applyBorder="1" applyAlignment="1" applyProtection="1">
      <alignment horizontal="center"/>
      <protection locked="0"/>
    </xf>
    <xf numFmtId="9" fontId="0" fillId="0" borderId="2" xfId="2" applyFont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3" borderId="0" xfId="0" applyFont="1" applyFill="1"/>
    <xf numFmtId="1" fontId="0" fillId="3" borderId="0" xfId="0" applyNumberFormat="1" applyFill="1"/>
    <xf numFmtId="0" fontId="6" fillId="3" borderId="0" xfId="2" applyNumberFormat="1" applyFont="1" applyFill="1" applyBorder="1" applyAlignment="1" applyProtection="1">
      <alignment horizontal="center" vertical="center"/>
      <protection locked="0"/>
    </xf>
    <xf numFmtId="1" fontId="6" fillId="3" borderId="0" xfId="2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10" fontId="0" fillId="0" borderId="0" xfId="0" applyNumberFormat="1" applyFill="1"/>
    <xf numFmtId="0" fontId="3" fillId="0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9" fontId="0" fillId="0" borderId="0" xfId="2" applyFont="1" applyFill="1"/>
    <xf numFmtId="0" fontId="3" fillId="0" borderId="6" xfId="0" applyFont="1" applyFill="1" applyBorder="1" applyAlignment="1">
      <alignment horizontal="center"/>
    </xf>
    <xf numFmtId="9" fontId="9" fillId="0" borderId="0" xfId="2" applyFont="1" applyFill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justify" vertical="center" wrapText="1"/>
    </xf>
    <xf numFmtId="0" fontId="0" fillId="0" borderId="5" xfId="0" applyBorder="1"/>
    <xf numFmtId="0" fontId="3" fillId="0" borderId="5" xfId="0" applyFont="1" applyFill="1" applyBorder="1" applyAlignment="1">
      <alignment horizontal="justify" vertical="center" wrapText="1"/>
    </xf>
    <xf numFmtId="0" fontId="0" fillId="0" borderId="5" xfId="0" applyFill="1" applyBorder="1" applyAlignment="1">
      <alignment horizontal="center" vertical="center"/>
    </xf>
    <xf numFmtId="14" fontId="0" fillId="0" borderId="5" xfId="0" applyNumberForma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14" fontId="0" fillId="7" borderId="5" xfId="0" applyNumberFormat="1" applyFill="1" applyBorder="1" applyAlignment="1">
      <alignment wrapText="1"/>
    </xf>
    <xf numFmtId="14" fontId="3" fillId="0" borderId="5" xfId="0" applyNumberFormat="1" applyFont="1" applyBorder="1" applyAlignment="1">
      <alignment wrapText="1"/>
    </xf>
    <xf numFmtId="0" fontId="9" fillId="8" borderId="0" xfId="0" applyFont="1" applyFill="1" applyAlignment="1">
      <alignment horizontal="center"/>
    </xf>
    <xf numFmtId="0" fontId="0" fillId="8" borderId="0" xfId="0" applyFill="1"/>
    <xf numFmtId="0" fontId="9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wrapText="1"/>
    </xf>
    <xf numFmtId="0" fontId="3" fillId="0" borderId="8" xfId="0" applyFont="1" applyFill="1" applyBorder="1" applyAlignment="1" applyProtection="1">
      <alignment wrapText="1"/>
      <protection locked="0"/>
    </xf>
    <xf numFmtId="9" fontId="0" fillId="0" borderId="9" xfId="2" applyFont="1" applyFill="1" applyBorder="1" applyAlignment="1" applyProtection="1">
      <alignment horizontal="left" wrapText="1"/>
      <protection locked="0"/>
    </xf>
    <xf numFmtId="9" fontId="0" fillId="0" borderId="7" xfId="2" applyFont="1" applyFill="1" applyBorder="1" applyAlignment="1" applyProtection="1">
      <alignment horizontal="center" wrapText="1"/>
      <protection locked="0"/>
    </xf>
    <xf numFmtId="0" fontId="3" fillId="0" borderId="10" xfId="0" applyFont="1" applyFill="1" applyBorder="1" applyAlignment="1" applyProtection="1">
      <alignment horizontal="center" wrapText="1"/>
      <protection locked="0"/>
    </xf>
    <xf numFmtId="9" fontId="3" fillId="0" borderId="10" xfId="2" applyFont="1" applyFill="1" applyBorder="1" applyAlignment="1" applyProtection="1">
      <alignment horizontal="center" wrapText="1"/>
      <protection locked="0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9" fontId="6" fillId="9" borderId="11" xfId="2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>
      <alignment horizontal="center"/>
    </xf>
    <xf numFmtId="0" fontId="3" fillId="0" borderId="13" xfId="0" applyFont="1" applyFill="1" applyBorder="1" applyAlignment="1" applyProtection="1">
      <alignment wrapText="1"/>
      <protection locked="0"/>
    </xf>
    <xf numFmtId="9" fontId="0" fillId="0" borderId="14" xfId="2" applyFont="1" applyFill="1" applyBorder="1" applyAlignment="1" applyProtection="1">
      <alignment horizontal="left" wrapText="1"/>
      <protection locked="0"/>
    </xf>
    <xf numFmtId="9" fontId="0" fillId="0" borderId="12" xfId="2" applyFont="1" applyFill="1" applyBorder="1" applyAlignment="1" applyProtection="1">
      <alignment horizontal="center" wrapText="1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9" fontId="3" fillId="0" borderId="15" xfId="2" applyFont="1" applyFill="1" applyBorder="1" applyAlignment="1" applyProtection="1">
      <alignment horizontal="center" wrapText="1"/>
      <protection locked="0"/>
    </xf>
    <xf numFmtId="9" fontId="0" fillId="0" borderId="14" xfId="2" applyFont="1" applyBorder="1" applyAlignment="1" applyProtection="1">
      <alignment horizontal="center"/>
      <protection locked="0"/>
    </xf>
    <xf numFmtId="9" fontId="0" fillId="0" borderId="16" xfId="2" applyFont="1" applyBorder="1" applyAlignment="1" applyProtection="1">
      <alignment horizontal="center"/>
      <protection locked="0"/>
    </xf>
    <xf numFmtId="9" fontId="6" fillId="9" borderId="11" xfId="2" applyFont="1" applyFill="1" applyBorder="1" applyAlignment="1" applyProtection="1">
      <alignment horizontal="center" vertical="center"/>
      <protection locked="0"/>
    </xf>
    <xf numFmtId="9" fontId="6" fillId="0" borderId="11" xfId="2" applyFont="1" applyFill="1" applyBorder="1" applyAlignment="1" applyProtection="1">
      <alignment horizontal="center" vertical="center"/>
      <protection locked="0"/>
    </xf>
    <xf numFmtId="9" fontId="0" fillId="0" borderId="17" xfId="2" applyFont="1" applyBorder="1" applyAlignment="1" applyProtection="1">
      <alignment horizontal="center"/>
      <protection locked="0"/>
    </xf>
    <xf numFmtId="1" fontId="19" fillId="0" borderId="11" xfId="2" applyNumberFormat="1" applyFont="1" applyFill="1" applyBorder="1" applyAlignment="1" applyProtection="1">
      <alignment horizontal="center" vertical="center"/>
      <protection locked="0"/>
    </xf>
    <xf numFmtId="9" fontId="19" fillId="0" borderId="11" xfId="2" applyFont="1" applyFill="1" applyBorder="1" applyAlignment="1" applyProtection="1">
      <alignment horizontal="center" vertical="center"/>
      <protection locked="0"/>
    </xf>
    <xf numFmtId="9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Border="1"/>
    <xf numFmtId="0" fontId="2" fillId="4" borderId="5" xfId="0" applyFont="1" applyFill="1" applyBorder="1" applyAlignment="1">
      <alignment horizontal="left" wrapText="1"/>
    </xf>
    <xf numFmtId="0" fontId="3" fillId="0" borderId="18" xfId="0" applyFont="1" applyBorder="1" applyAlignment="1" applyProtection="1">
      <alignment wrapText="1"/>
      <protection locked="0"/>
    </xf>
    <xf numFmtId="9" fontId="0" fillId="0" borderId="14" xfId="2" applyFont="1" applyBorder="1" applyAlignment="1" applyProtection="1">
      <alignment horizontal="left" wrapText="1"/>
      <protection locked="0"/>
    </xf>
    <xf numFmtId="9" fontId="0" fillId="0" borderId="12" xfId="2" applyFont="1" applyBorder="1" applyAlignment="1" applyProtection="1">
      <alignment horizontal="center" wrapText="1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>
      <alignment horizontal="left" wrapText="1"/>
    </xf>
    <xf numFmtId="9" fontId="9" fillId="0" borderId="12" xfId="2" applyFont="1" applyFill="1" applyBorder="1" applyAlignment="1">
      <alignment horizontal="center"/>
    </xf>
    <xf numFmtId="9" fontId="2" fillId="0" borderId="19" xfId="2" applyFont="1" applyFill="1" applyBorder="1" applyAlignment="1">
      <alignment horizontal="left" wrapText="1"/>
    </xf>
    <xf numFmtId="9" fontId="3" fillId="0" borderId="13" xfId="2" applyFont="1" applyFill="1" applyBorder="1" applyAlignment="1" applyProtection="1">
      <alignment wrapText="1"/>
      <protection locked="0"/>
    </xf>
    <xf numFmtId="9" fontId="3" fillId="0" borderId="15" xfId="2" applyFont="1" applyFill="1" applyBorder="1" applyAlignment="1" applyProtection="1">
      <alignment horizontal="center"/>
      <protection locked="0"/>
    </xf>
    <xf numFmtId="9" fontId="2" fillId="0" borderId="11" xfId="2" applyFont="1" applyFill="1" applyBorder="1" applyAlignment="1" applyProtection="1">
      <alignment horizontal="center" vertical="center"/>
      <protection locked="0"/>
    </xf>
    <xf numFmtId="0" fontId="9" fillId="3" borderId="12" xfId="0" applyFont="1" applyFill="1" applyBorder="1"/>
    <xf numFmtId="0" fontId="2" fillId="3" borderId="5" xfId="0" applyFont="1" applyFill="1" applyBorder="1" applyAlignment="1">
      <alignment horizontal="left" wrapText="1"/>
    </xf>
    <xf numFmtId="0" fontId="3" fillId="3" borderId="18" xfId="0" applyFont="1" applyFill="1" applyBorder="1" applyAlignment="1" applyProtection="1">
      <alignment wrapText="1"/>
      <protection locked="0"/>
    </xf>
    <xf numFmtId="9" fontId="0" fillId="3" borderId="14" xfId="2" applyFont="1" applyFill="1" applyBorder="1" applyAlignment="1" applyProtection="1">
      <alignment horizontal="left" wrapText="1"/>
      <protection locked="0"/>
    </xf>
    <xf numFmtId="9" fontId="0" fillId="3" borderId="12" xfId="2" applyFont="1" applyFill="1" applyBorder="1" applyAlignment="1" applyProtection="1">
      <alignment horizontal="center"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1" fontId="6" fillId="3" borderId="11" xfId="2" applyNumberFormat="1" applyFont="1" applyFill="1" applyBorder="1" applyAlignment="1" applyProtection="1">
      <alignment horizontal="center" vertical="center"/>
      <protection locked="0"/>
    </xf>
    <xf numFmtId="9" fontId="6" fillId="3" borderId="11" xfId="2" applyFont="1" applyFill="1" applyBorder="1" applyAlignment="1" applyProtection="1">
      <alignment horizontal="center" vertical="center"/>
      <protection locked="0"/>
    </xf>
    <xf numFmtId="9" fontId="0" fillId="0" borderId="6" xfId="2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3" fillId="0" borderId="13" xfId="0" applyFont="1" applyBorder="1" applyAlignment="1" applyProtection="1">
      <alignment wrapText="1"/>
      <protection locked="0"/>
    </xf>
    <xf numFmtId="9" fontId="3" fillId="0" borderId="14" xfId="2" applyFont="1" applyFill="1" applyBorder="1" applyAlignment="1" applyProtection="1">
      <alignment horizontal="left" wrapText="1"/>
      <protection locked="0"/>
    </xf>
    <xf numFmtId="0" fontId="2" fillId="4" borderId="20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vertical="center" wrapText="1"/>
    </xf>
    <xf numFmtId="9" fontId="1" fillId="0" borderId="14" xfId="2" applyFont="1" applyFill="1" applyBorder="1" applyAlignment="1" applyProtection="1">
      <alignment horizontal="left" wrapText="1"/>
      <protection locked="0"/>
    </xf>
    <xf numFmtId="0" fontId="9" fillId="0" borderId="12" xfId="0" applyFont="1" applyFill="1" applyBorder="1"/>
    <xf numFmtId="0" fontId="2" fillId="4" borderId="20" xfId="0" applyFont="1" applyFill="1" applyBorder="1" applyAlignment="1">
      <alignment horizontal="left" vertical="center" wrapText="1"/>
    </xf>
    <xf numFmtId="0" fontId="4" fillId="0" borderId="13" xfId="0" applyFont="1" applyBorder="1" applyAlignment="1" applyProtection="1">
      <alignment wrapText="1"/>
      <protection locked="0"/>
    </xf>
    <xf numFmtId="2" fontId="13" fillId="5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9" fontId="0" fillId="0" borderId="12" xfId="2" applyFont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2" fontId="6" fillId="0" borderId="11" xfId="2" applyNumberFormat="1" applyFont="1" applyFill="1" applyBorder="1" applyAlignment="1" applyProtection="1">
      <alignment horizontal="center" vertical="center"/>
      <protection locked="0"/>
    </xf>
    <xf numFmtId="178" fontId="13" fillId="0" borderId="6" xfId="2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wrapText="1"/>
      <protection locked="0"/>
    </xf>
    <xf numFmtId="0" fontId="6" fillId="0" borderId="5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 applyProtection="1">
      <alignment horizontal="center" wrapText="1"/>
      <protection locked="0"/>
    </xf>
    <xf numFmtId="1" fontId="6" fillId="5" borderId="11" xfId="2" applyNumberFormat="1" applyFont="1" applyFill="1" applyBorder="1" applyAlignment="1" applyProtection="1">
      <alignment horizontal="center" vertical="center"/>
      <protection locked="0"/>
    </xf>
    <xf numFmtId="1" fontId="6" fillId="9" borderId="11" xfId="2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wrapText="1"/>
      <protection locked="0"/>
    </xf>
    <xf numFmtId="10" fontId="6" fillId="5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/>
    <xf numFmtId="1" fontId="2" fillId="0" borderId="11" xfId="2" applyNumberFormat="1" applyFont="1" applyFill="1" applyBorder="1" applyAlignment="1" applyProtection="1">
      <alignment horizontal="center" vertical="center"/>
      <protection locked="0"/>
    </xf>
    <xf numFmtId="9" fontId="6" fillId="4" borderId="11" xfId="2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9" fontId="0" fillId="0" borderId="14" xfId="2" applyFont="1" applyFill="1" applyBorder="1" applyAlignment="1" applyProtection="1">
      <alignment horizontal="center"/>
      <protection locked="0"/>
    </xf>
    <xf numFmtId="9" fontId="0" fillId="0" borderId="16" xfId="2" applyFont="1" applyFill="1" applyBorder="1" applyAlignment="1" applyProtection="1">
      <alignment horizontal="center"/>
      <protection locked="0"/>
    </xf>
    <xf numFmtId="9" fontId="0" fillId="0" borderId="17" xfId="2" applyFont="1" applyFill="1" applyBorder="1" applyAlignment="1" applyProtection="1">
      <alignment horizontal="center"/>
      <protection locked="0"/>
    </xf>
    <xf numFmtId="176" fontId="6" fillId="5" borderId="11" xfId="2" applyNumberFormat="1" applyFont="1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9" fillId="0" borderId="12" xfId="0" applyFont="1" applyBorder="1" applyAlignment="1">
      <alignment horizontal="center" wrapText="1"/>
    </xf>
    <xf numFmtId="9" fontId="10" fillId="5" borderId="5" xfId="2" applyNumberFormat="1" applyFont="1" applyFill="1" applyBorder="1" applyAlignment="1">
      <alignment horizontal="center" vertical="center"/>
    </xf>
    <xf numFmtId="9" fontId="10" fillId="0" borderId="5" xfId="2" applyFont="1" applyFill="1" applyBorder="1" applyAlignment="1">
      <alignment horizontal="center" vertical="center" wrapText="1"/>
    </xf>
    <xf numFmtId="0" fontId="9" fillId="8" borderId="12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justify" vertical="center"/>
    </xf>
    <xf numFmtId="0" fontId="2" fillId="8" borderId="5" xfId="0" applyFont="1" applyFill="1" applyBorder="1" applyAlignment="1">
      <alignment horizontal="left" wrapText="1"/>
    </xf>
    <xf numFmtId="0" fontId="3" fillId="8" borderId="18" xfId="0" applyFont="1" applyFill="1" applyBorder="1" applyAlignment="1" applyProtection="1">
      <alignment wrapText="1"/>
      <protection locked="0"/>
    </xf>
    <xf numFmtId="9" fontId="21" fillId="8" borderId="14" xfId="2" applyFont="1" applyFill="1" applyBorder="1" applyAlignment="1" applyProtection="1">
      <alignment horizontal="left" wrapText="1"/>
      <protection locked="0"/>
    </xf>
    <xf numFmtId="9" fontId="21" fillId="8" borderId="12" xfId="2" applyFont="1" applyFill="1" applyBorder="1" applyAlignment="1" applyProtection="1">
      <alignment horizontal="center" wrapText="1"/>
      <protection locked="0"/>
    </xf>
    <xf numFmtId="0" fontId="3" fillId="8" borderId="15" xfId="0" applyFont="1" applyFill="1" applyBorder="1" applyAlignment="1" applyProtection="1">
      <alignment horizontal="center"/>
      <protection locked="0"/>
    </xf>
    <xf numFmtId="9" fontId="3" fillId="8" borderId="15" xfId="2" applyFont="1" applyFill="1" applyBorder="1" applyAlignment="1" applyProtection="1">
      <alignment horizontal="center"/>
      <protection locked="0"/>
    </xf>
    <xf numFmtId="1" fontId="19" fillId="8" borderId="11" xfId="2" applyNumberFormat="1" applyFont="1" applyFill="1" applyBorder="1" applyAlignment="1" applyProtection="1">
      <alignment horizontal="center" vertical="center"/>
      <protection locked="0"/>
    </xf>
    <xf numFmtId="9" fontId="19" fillId="8" borderId="5" xfId="2" applyFont="1" applyFill="1" applyBorder="1" applyAlignment="1">
      <alignment horizontal="center" vertical="center" wrapText="1"/>
    </xf>
    <xf numFmtId="9" fontId="3" fillId="0" borderId="15" xfId="0" applyNumberFormat="1" applyFont="1" applyFill="1" applyBorder="1" applyAlignment="1" applyProtection="1">
      <alignment horizontal="center"/>
      <protection locked="0"/>
    </xf>
    <xf numFmtId="178" fontId="6" fillId="5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17" xfId="2" applyNumberFormat="1" applyFont="1" applyBorder="1" applyAlignment="1" applyProtection="1">
      <alignment horizontal="center"/>
      <protection locked="0"/>
    </xf>
    <xf numFmtId="0" fontId="0" fillId="0" borderId="16" xfId="2" applyNumberFormat="1" applyFont="1" applyBorder="1" applyAlignment="1" applyProtection="1">
      <alignment horizontal="center"/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9" fontId="6" fillId="9" borderId="11" xfId="2" applyNumberFormat="1" applyFont="1" applyFill="1" applyBorder="1" applyAlignment="1" applyProtection="1">
      <alignment horizontal="center" vertical="center"/>
      <protection locked="0"/>
    </xf>
    <xf numFmtId="178" fontId="6" fillId="0" borderId="11" xfId="2" applyNumberFormat="1" applyFont="1" applyFill="1" applyBorder="1" applyAlignment="1" applyProtection="1">
      <alignment horizontal="center" vertical="center"/>
      <protection locked="0"/>
    </xf>
    <xf numFmtId="1" fontId="6" fillId="0" borderId="21" xfId="2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6" fillId="0" borderId="12" xfId="0" applyFont="1" applyBorder="1"/>
    <xf numFmtId="0" fontId="6" fillId="0" borderId="21" xfId="2" applyNumberFormat="1" applyFont="1" applyFill="1" applyBorder="1" applyAlignment="1" applyProtection="1">
      <alignment horizontal="center" vertical="center"/>
      <protection locked="0"/>
    </xf>
    <xf numFmtId="10" fontId="3" fillId="5" borderId="6" xfId="0" applyNumberFormat="1" applyFont="1" applyFill="1" applyBorder="1" applyAlignment="1">
      <alignment horizontal="center" vertical="center"/>
    </xf>
    <xf numFmtId="10" fontId="3" fillId="5" borderId="5" xfId="2" applyNumberFormat="1" applyFont="1" applyFill="1" applyBorder="1" applyAlignment="1">
      <alignment horizontal="center" vertical="center"/>
    </xf>
    <xf numFmtId="9" fontId="6" fillId="3" borderId="11" xfId="2" applyNumberFormat="1" applyFont="1" applyFill="1" applyBorder="1" applyAlignment="1" applyProtection="1">
      <alignment horizontal="center" vertical="center"/>
      <protection locked="0"/>
    </xf>
    <xf numFmtId="178" fontId="10" fillId="5" borderId="19" xfId="2" applyNumberFormat="1" applyFont="1" applyFill="1" applyBorder="1" applyAlignment="1">
      <alignment horizontal="center" vertical="center" wrapText="1"/>
    </xf>
    <xf numFmtId="9" fontId="6" fillId="8" borderId="11" xfId="2" applyNumberFormat="1" applyFont="1" applyFill="1" applyBorder="1" applyAlignment="1" applyProtection="1">
      <alignment horizontal="center" vertical="center"/>
      <protection locked="0"/>
    </xf>
    <xf numFmtId="0" fontId="9" fillId="0" borderId="22" xfId="0" applyFont="1" applyBorder="1"/>
    <xf numFmtId="0" fontId="3" fillId="0" borderId="23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0" fillId="0" borderId="22" xfId="0" applyFill="1" applyBorder="1" applyAlignment="1">
      <alignment horizontal="center"/>
    </xf>
    <xf numFmtId="0" fontId="0" fillId="0" borderId="22" xfId="0" applyFill="1" applyBorder="1"/>
    <xf numFmtId="1" fontId="19" fillId="8" borderId="11" xfId="2" applyNumberFormat="1" applyFont="1" applyFill="1" applyBorder="1" applyAlignment="1" applyProtection="1">
      <alignment horizontal="center" vertical="center"/>
      <protection locked="0"/>
    </xf>
    <xf numFmtId="9" fontId="6" fillId="9" borderId="11" xfId="2" applyFont="1" applyFill="1" applyBorder="1" applyAlignment="1" applyProtection="1">
      <alignment horizontal="center" vertical="center"/>
      <protection locked="0"/>
    </xf>
    <xf numFmtId="1" fontId="6" fillId="0" borderId="12" xfId="2" applyNumberFormat="1" applyFont="1" applyFill="1" applyBorder="1" applyAlignment="1" applyProtection="1">
      <alignment horizontal="center" vertical="center"/>
      <protection locked="0"/>
    </xf>
    <xf numFmtId="9" fontId="10" fillId="5" borderId="12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 applyProtection="1">
      <alignment horizontal="center" vertical="center"/>
      <protection locked="0"/>
    </xf>
    <xf numFmtId="1" fontId="19" fillId="8" borderId="12" xfId="2" applyNumberFormat="1" applyFont="1" applyFill="1" applyBorder="1" applyAlignment="1" applyProtection="1">
      <alignment horizontal="center" vertical="center"/>
      <protection locked="0"/>
    </xf>
    <xf numFmtId="178" fontId="13" fillId="0" borderId="12" xfId="2" applyNumberFormat="1" applyFont="1" applyFill="1" applyBorder="1" applyAlignment="1">
      <alignment horizontal="center" vertical="center" wrapText="1"/>
    </xf>
    <xf numFmtId="1" fontId="6" fillId="9" borderId="11" xfId="2" applyNumberFormat="1" applyFont="1" applyFill="1" applyBorder="1" applyAlignment="1" applyProtection="1">
      <alignment horizontal="center" vertical="center"/>
      <protection locked="0"/>
    </xf>
    <xf numFmtId="9" fontId="10" fillId="0" borderId="12" xfId="2" applyFont="1" applyFill="1" applyBorder="1" applyAlignment="1">
      <alignment horizontal="center" vertical="center" wrapText="1"/>
    </xf>
    <xf numFmtId="9" fontId="19" fillId="8" borderId="12" xfId="2" applyFont="1" applyFill="1" applyBorder="1" applyAlignment="1">
      <alignment horizontal="center" vertical="center" wrapText="1"/>
    </xf>
    <xf numFmtId="9" fontId="6" fillId="9" borderId="11" xfId="2" applyNumberFormat="1" applyFont="1" applyFill="1" applyBorder="1" applyAlignment="1" applyProtection="1">
      <alignment horizontal="center" vertical="center"/>
      <protection locked="0"/>
    </xf>
    <xf numFmtId="9" fontId="6" fillId="8" borderId="11" xfId="2" applyNumberFormat="1" applyFont="1" applyFill="1" applyBorder="1" applyAlignment="1" applyProtection="1">
      <alignment horizontal="center" vertical="center"/>
      <protection locked="0"/>
    </xf>
    <xf numFmtId="2" fontId="13" fillId="5" borderId="12" xfId="0" applyNumberFormat="1" applyFont="1" applyFill="1" applyBorder="1" applyAlignment="1">
      <alignment horizontal="center" vertical="center" wrapText="1"/>
    </xf>
    <xf numFmtId="1" fontId="6" fillId="0" borderId="22" xfId="2" applyNumberFormat="1" applyFont="1" applyFill="1" applyBorder="1" applyAlignment="1" applyProtection="1">
      <alignment horizontal="center" vertical="center"/>
      <protection locked="0"/>
    </xf>
    <xf numFmtId="9" fontId="6" fillId="0" borderId="25" xfId="2" applyFont="1" applyFill="1" applyBorder="1" applyAlignment="1" applyProtection="1">
      <alignment horizontal="center" vertical="center"/>
      <protection locked="0"/>
    </xf>
    <xf numFmtId="1" fontId="6" fillId="3" borderId="25" xfId="2" applyNumberFormat="1" applyFont="1" applyFill="1" applyBorder="1" applyAlignment="1" applyProtection="1">
      <alignment horizontal="center" vertical="center"/>
      <protection locked="0"/>
    </xf>
    <xf numFmtId="1" fontId="6" fillId="0" borderId="25" xfId="2" applyNumberFormat="1" applyFont="1" applyFill="1" applyBorder="1" applyAlignment="1" applyProtection="1">
      <alignment horizontal="center" vertical="center"/>
      <protection locked="0"/>
    </xf>
    <xf numFmtId="9" fontId="6" fillId="0" borderId="26" xfId="2" applyFont="1" applyFill="1" applyBorder="1" applyAlignment="1" applyProtection="1">
      <alignment horizontal="center" vertical="center"/>
      <protection locked="0"/>
    </xf>
    <xf numFmtId="1" fontId="6" fillId="0" borderId="27" xfId="2" applyNumberFormat="1" applyFont="1" applyFill="1" applyBorder="1" applyAlignment="1" applyProtection="1">
      <alignment horizontal="center" vertical="center"/>
      <protection locked="0"/>
    </xf>
    <xf numFmtId="1" fontId="6" fillId="3" borderId="26" xfId="2" applyNumberFormat="1" applyFont="1" applyFill="1" applyBorder="1" applyAlignment="1" applyProtection="1">
      <alignment horizontal="center" vertical="center"/>
      <protection locked="0"/>
    </xf>
    <xf numFmtId="1" fontId="6" fillId="0" borderId="26" xfId="2" applyNumberFormat="1" applyFont="1" applyFill="1" applyBorder="1" applyAlignment="1" applyProtection="1">
      <alignment horizontal="center" vertical="center"/>
      <protection locked="0"/>
    </xf>
    <xf numFmtId="9" fontId="6" fillId="0" borderId="27" xfId="2" applyFont="1" applyFill="1" applyBorder="1" applyAlignment="1" applyProtection="1">
      <alignment horizontal="center" vertical="center"/>
      <protection locked="0"/>
    </xf>
    <xf numFmtId="178" fontId="13" fillId="0" borderId="28" xfId="2" applyNumberFormat="1" applyFont="1" applyFill="1" applyBorder="1" applyAlignment="1">
      <alignment horizontal="center" vertical="center" wrapText="1"/>
    </xf>
    <xf numFmtId="9" fontId="19" fillId="8" borderId="4" xfId="2" applyFont="1" applyFill="1" applyBorder="1" applyAlignment="1">
      <alignment horizontal="center" vertical="center" wrapText="1"/>
    </xf>
    <xf numFmtId="9" fontId="19" fillId="10" borderId="26" xfId="2" applyFont="1" applyFill="1" applyBorder="1" applyAlignment="1" applyProtection="1">
      <alignment horizontal="center" vertical="center"/>
      <protection locked="0"/>
    </xf>
    <xf numFmtId="1" fontId="6" fillId="3" borderId="27" xfId="2" applyNumberFormat="1" applyFont="1" applyFill="1" applyBorder="1" applyAlignment="1" applyProtection="1">
      <alignment horizontal="center" vertical="center"/>
      <protection locked="0"/>
    </xf>
    <xf numFmtId="1" fontId="19" fillId="0" borderId="27" xfId="2" applyNumberFormat="1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>
      <alignment wrapText="1"/>
    </xf>
    <xf numFmtId="0" fontId="3" fillId="11" borderId="5" xfId="0" applyFont="1" applyFill="1" applyBorder="1" applyAlignment="1">
      <alignment vertical="center" wrapText="1"/>
    </xf>
    <xf numFmtId="9" fontId="24" fillId="12" borderId="29" xfId="2" applyFont="1" applyFill="1" applyBorder="1" applyAlignment="1" applyProtection="1">
      <alignment horizontal="center" vertical="center"/>
    </xf>
    <xf numFmtId="0" fontId="3" fillId="0" borderId="0" xfId="0" applyFont="1"/>
    <xf numFmtId="0" fontId="27" fillId="0" borderId="0" xfId="0" applyFont="1"/>
    <xf numFmtId="0" fontId="27" fillId="0" borderId="5" xfId="0" applyFont="1" applyBorder="1" applyAlignment="1">
      <alignment vertical="center" wrapText="1"/>
    </xf>
    <xf numFmtId="0" fontId="28" fillId="13" borderId="5" xfId="0" applyFont="1" applyFill="1" applyBorder="1" applyAlignment="1">
      <alignment horizontal="center" vertical="center"/>
    </xf>
    <xf numFmtId="0" fontId="28" fillId="14" borderId="5" xfId="0" applyFont="1" applyFill="1" applyBorder="1" applyAlignment="1">
      <alignment horizontal="center" vertical="center" wrapText="1"/>
    </xf>
    <xf numFmtId="0" fontId="30" fillId="0" borderId="0" xfId="0" applyFont="1"/>
    <xf numFmtId="0" fontId="29" fillId="0" borderId="0" xfId="0" applyFont="1" applyAlignment="1">
      <alignment horizontal="right" wrapText="1"/>
    </xf>
    <xf numFmtId="0" fontId="31" fillId="0" borderId="5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32" fillId="0" borderId="0" xfId="0" applyFont="1"/>
    <xf numFmtId="0" fontId="34" fillId="0" borderId="5" xfId="0" applyFont="1" applyBorder="1" applyAlignment="1">
      <alignment vertical="center" wrapText="1"/>
    </xf>
    <xf numFmtId="0" fontId="33" fillId="0" borderId="22" xfId="0" applyFont="1" applyFill="1" applyBorder="1" applyAlignment="1">
      <alignment horizontal="right" vertical="center" wrapText="1"/>
    </xf>
    <xf numFmtId="0" fontId="9" fillId="0" borderId="30" xfId="0" applyFont="1" applyBorder="1" applyAlignment="1">
      <alignment horizontal="center" vertical="center"/>
    </xf>
    <xf numFmtId="9" fontId="36" fillId="0" borderId="5" xfId="0" applyNumberFormat="1" applyFont="1" applyBorder="1" applyAlignment="1">
      <alignment horizontal="center" vertical="center"/>
    </xf>
    <xf numFmtId="9" fontId="35" fillId="0" borderId="5" xfId="0" applyNumberFormat="1" applyFont="1" applyBorder="1" applyAlignment="1">
      <alignment horizontal="center" vertical="center"/>
    </xf>
    <xf numFmtId="9" fontId="37" fillId="0" borderId="5" xfId="0" applyNumberFormat="1" applyFont="1" applyBorder="1" applyAlignment="1">
      <alignment horizontal="center" vertical="center"/>
    </xf>
    <xf numFmtId="9" fontId="35" fillId="15" borderId="31" xfId="0" applyNumberFormat="1" applyFont="1" applyFill="1" applyBorder="1" applyAlignment="1">
      <alignment horizontal="center" vertical="center"/>
    </xf>
    <xf numFmtId="9" fontId="38" fillId="0" borderId="5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justify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9" fontId="3" fillId="0" borderId="0" xfId="2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right" vertical="center"/>
    </xf>
    <xf numFmtId="0" fontId="9" fillId="15" borderId="7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9" fillId="0" borderId="0" xfId="0" applyFont="1" applyAlignment="1" applyProtection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</xf>
    <xf numFmtId="0" fontId="40" fillId="0" borderId="0" xfId="0" applyFont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 wrapText="1"/>
    </xf>
    <xf numFmtId="0" fontId="0" fillId="0" borderId="0" xfId="0" applyProtection="1"/>
    <xf numFmtId="0" fontId="39" fillId="0" borderId="3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9" fillId="0" borderId="0" xfId="0" applyFont="1" applyFill="1" applyAlignment="1" applyProtection="1">
      <alignment horizontal="center"/>
    </xf>
    <xf numFmtId="0" fontId="9" fillId="0" borderId="38" xfId="0" applyFont="1" applyFill="1" applyBorder="1" applyAlignment="1" applyProtection="1">
      <alignment horizontal="center" vertical="center"/>
    </xf>
    <xf numFmtId="0" fontId="13" fillId="0" borderId="38" xfId="0" applyFont="1" applyFill="1" applyBorder="1" applyAlignment="1" applyProtection="1">
      <alignment horizontal="justify" vertical="center"/>
    </xf>
    <xf numFmtId="0" fontId="2" fillId="0" borderId="39" xfId="0" applyFont="1" applyFill="1" applyBorder="1" applyAlignment="1" applyProtection="1">
      <alignment horizontal="left" vertical="center" wrapText="1"/>
    </xf>
    <xf numFmtId="0" fontId="3" fillId="0" borderId="40" xfId="0" applyFont="1" applyFill="1" applyBorder="1" applyAlignment="1" applyProtection="1">
      <alignment horizontal="left" vertical="center" wrapText="1"/>
    </xf>
    <xf numFmtId="9" fontId="21" fillId="0" borderId="40" xfId="2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9" fontId="3" fillId="0" borderId="40" xfId="2" applyFont="1" applyFill="1" applyBorder="1" applyAlignment="1" applyProtection="1">
      <alignment horizontal="center" vertical="center" wrapText="1"/>
    </xf>
    <xf numFmtId="9" fontId="21" fillId="0" borderId="40" xfId="2" applyFont="1" applyFill="1" applyBorder="1" applyAlignment="1" applyProtection="1">
      <alignment horizontal="left" vertical="center" wrapText="1"/>
    </xf>
    <xf numFmtId="0" fontId="3" fillId="0" borderId="40" xfId="0" applyFont="1" applyFill="1" applyBorder="1" applyAlignment="1" applyProtection="1">
      <alignment horizontal="center" vertical="center"/>
    </xf>
    <xf numFmtId="0" fontId="24" fillId="16" borderId="41" xfId="2" applyNumberFormat="1" applyFont="1" applyFill="1" applyBorder="1" applyAlignment="1" applyProtection="1">
      <alignment horizontal="center" vertical="center" wrapText="1"/>
    </xf>
    <xf numFmtId="0" fontId="41" fillId="16" borderId="42" xfId="2" applyNumberFormat="1" applyFont="1" applyFill="1" applyBorder="1" applyAlignment="1" applyProtection="1">
      <alignment horizontal="center" vertical="center" wrapText="1"/>
    </xf>
    <xf numFmtId="1" fontId="24" fillId="16" borderId="41" xfId="2" applyNumberFormat="1" applyFont="1" applyFill="1" applyBorder="1" applyAlignment="1" applyProtection="1">
      <alignment horizontal="center" vertical="center" wrapText="1"/>
    </xf>
    <xf numFmtId="1" fontId="41" fillId="16" borderId="42" xfId="2" applyNumberFormat="1" applyFont="1" applyFill="1" applyBorder="1" applyAlignment="1" applyProtection="1">
      <alignment horizontal="center" vertical="center" wrapText="1"/>
    </xf>
    <xf numFmtId="0" fontId="24" fillId="16" borderId="33" xfId="2" applyNumberFormat="1" applyFont="1" applyFill="1" applyBorder="1" applyAlignment="1" applyProtection="1">
      <alignment horizontal="center" vertical="center" wrapText="1"/>
    </xf>
    <xf numFmtId="0" fontId="41" fillId="16" borderId="34" xfId="2" applyNumberFormat="1" applyFont="1" applyFill="1" applyBorder="1" applyAlignment="1" applyProtection="1">
      <alignment horizontal="center" vertical="center" wrapText="1"/>
    </xf>
    <xf numFmtId="9" fontId="24" fillId="12" borderId="41" xfId="2" applyFont="1" applyFill="1" applyBorder="1" applyAlignment="1" applyProtection="1">
      <alignment horizontal="center" vertical="center" wrapText="1"/>
    </xf>
    <xf numFmtId="9" fontId="41" fillId="13" borderId="42" xfId="2" applyFont="1" applyFill="1" applyBorder="1" applyAlignment="1" applyProtection="1">
      <alignment horizontal="center" vertical="center" wrapText="1"/>
    </xf>
    <xf numFmtId="9" fontId="24" fillId="16" borderId="41" xfId="2" applyNumberFormat="1" applyFont="1" applyFill="1" applyBorder="1" applyAlignment="1" applyProtection="1">
      <alignment horizontal="center" vertical="center" wrapText="1"/>
    </xf>
    <xf numFmtId="9" fontId="41" fillId="16" borderId="42" xfId="2" applyNumberFormat="1" applyFont="1" applyFill="1" applyBorder="1" applyAlignment="1" applyProtection="1">
      <alignment horizontal="center" vertical="center" wrapText="1"/>
    </xf>
    <xf numFmtId="0" fontId="41" fillId="16" borderId="35" xfId="2" applyNumberFormat="1" applyFont="1" applyFill="1" applyBorder="1" applyAlignment="1" applyProtection="1">
      <alignment horizontal="center" vertical="center" wrapText="1"/>
    </xf>
    <xf numFmtId="9" fontId="24" fillId="12" borderId="43" xfId="2" applyFont="1" applyFill="1" applyBorder="1" applyAlignment="1" applyProtection="1">
      <alignment horizontal="center" vertical="center" wrapText="1"/>
    </xf>
    <xf numFmtId="9" fontId="41" fillId="13" borderId="44" xfId="2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9" fontId="42" fillId="13" borderId="45" xfId="0" applyNumberFormat="1" applyFont="1" applyFill="1" applyBorder="1" applyAlignment="1" applyProtection="1">
      <alignment horizontal="center" vertical="center"/>
    </xf>
    <xf numFmtId="9" fontId="3" fillId="0" borderId="40" xfId="2" applyNumberFormat="1" applyFont="1" applyFill="1" applyBorder="1" applyAlignment="1" applyProtection="1">
      <alignment horizontal="center" vertical="center"/>
    </xf>
    <xf numFmtId="9" fontId="24" fillId="16" borderId="41" xfId="2" applyFont="1" applyFill="1" applyBorder="1" applyAlignment="1" applyProtection="1">
      <alignment horizontal="center" vertical="center" wrapText="1"/>
    </xf>
    <xf numFmtId="9" fontId="41" fillId="16" borderId="42" xfId="2" applyFont="1" applyFill="1" applyBorder="1" applyAlignment="1" applyProtection="1">
      <alignment horizontal="center" vertical="center" wrapText="1"/>
    </xf>
    <xf numFmtId="9" fontId="24" fillId="8" borderId="43" xfId="2" applyFont="1" applyFill="1" applyBorder="1" applyAlignment="1" applyProtection="1">
      <alignment horizontal="center" vertical="center" wrapText="1"/>
    </xf>
    <xf numFmtId="9" fontId="41" fillId="13" borderId="44" xfId="0" applyNumberFormat="1" applyFont="1" applyFill="1" applyBorder="1" applyAlignment="1" applyProtection="1">
      <alignment horizontal="center" vertical="center" wrapText="1"/>
    </xf>
    <xf numFmtId="9" fontId="3" fillId="0" borderId="40" xfId="2" applyFont="1" applyFill="1" applyBorder="1" applyAlignment="1" applyProtection="1">
      <alignment horizontal="center" vertical="center"/>
    </xf>
    <xf numFmtId="1" fontId="24" fillId="16" borderId="33" xfId="2" applyNumberFormat="1" applyFont="1" applyFill="1" applyBorder="1" applyAlignment="1" applyProtection="1">
      <alignment horizontal="center" vertical="center" wrapText="1"/>
    </xf>
    <xf numFmtId="1" fontId="41" fillId="16" borderId="34" xfId="2" applyNumberFormat="1" applyFont="1" applyFill="1" applyBorder="1" applyAlignment="1" applyProtection="1">
      <alignment horizontal="center" vertical="center" wrapText="1"/>
    </xf>
    <xf numFmtId="9" fontId="24" fillId="0" borderId="41" xfId="2" applyFont="1" applyFill="1" applyBorder="1" applyAlignment="1" applyProtection="1">
      <alignment horizontal="center" vertical="center" wrapText="1"/>
    </xf>
    <xf numFmtId="9" fontId="24" fillId="16" borderId="33" xfId="2" applyFont="1" applyFill="1" applyBorder="1" applyAlignment="1" applyProtection="1">
      <alignment horizontal="center" vertical="center" wrapText="1"/>
    </xf>
    <xf numFmtId="9" fontId="41" fillId="16" borderId="34" xfId="2" applyFont="1" applyFill="1" applyBorder="1" applyAlignment="1" applyProtection="1">
      <alignment horizontal="center" vertical="center" wrapText="1"/>
    </xf>
    <xf numFmtId="1" fontId="41" fillId="16" borderId="35" xfId="2" applyNumberFormat="1" applyFont="1" applyFill="1" applyBorder="1" applyAlignment="1" applyProtection="1">
      <alignment horizontal="center" vertical="center" wrapText="1"/>
    </xf>
    <xf numFmtId="9" fontId="3" fillId="0" borderId="40" xfId="2" applyFont="1" applyFill="1" applyBorder="1" applyAlignment="1" applyProtection="1">
      <alignment horizontal="left" vertical="center" wrapText="1"/>
    </xf>
    <xf numFmtId="9" fontId="24" fillId="8" borderId="41" xfId="2" applyFont="1" applyFill="1" applyBorder="1" applyAlignment="1" applyProtection="1">
      <alignment horizontal="center" vertical="center" wrapText="1"/>
    </xf>
    <xf numFmtId="10" fontId="24" fillId="8" borderId="41" xfId="2" applyNumberFormat="1" applyFont="1" applyFill="1" applyBorder="1" applyAlignment="1" applyProtection="1">
      <alignment horizontal="center" vertical="center" wrapText="1"/>
    </xf>
    <xf numFmtId="1" fontId="24" fillId="0" borderId="43" xfId="2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42" fillId="13" borderId="45" xfId="0" applyFont="1" applyFill="1" applyBorder="1" applyAlignment="1" applyProtection="1">
      <alignment horizontal="center" vertical="center"/>
    </xf>
    <xf numFmtId="9" fontId="24" fillId="12" borderId="41" xfId="2" applyNumberFormat="1" applyFont="1" applyFill="1" applyBorder="1" applyAlignment="1" applyProtection="1">
      <alignment horizontal="center" vertical="center" wrapText="1"/>
    </xf>
    <xf numFmtId="9" fontId="41" fillId="13" borderId="42" xfId="2" applyNumberFormat="1" applyFont="1" applyFill="1" applyBorder="1" applyAlignment="1" applyProtection="1">
      <alignment horizontal="center" vertical="center" wrapText="1"/>
    </xf>
    <xf numFmtId="9" fontId="41" fillId="13" borderId="34" xfId="2" applyFont="1" applyFill="1" applyBorder="1" applyAlignment="1" applyProtection="1">
      <alignment horizontal="center" vertical="center" wrapText="1"/>
    </xf>
    <xf numFmtId="9" fontId="41" fillId="13" borderId="35" xfId="2" applyFont="1" applyFill="1" applyBorder="1" applyAlignment="1" applyProtection="1">
      <alignment horizontal="center" vertical="center" wrapText="1"/>
    </xf>
    <xf numFmtId="9" fontId="24" fillId="0" borderId="43" xfId="2" applyFont="1" applyFill="1" applyBorder="1" applyAlignment="1" applyProtection="1">
      <alignment horizontal="center" vertical="center" wrapText="1"/>
    </xf>
    <xf numFmtId="9" fontId="22" fillId="0" borderId="40" xfId="2" applyFont="1" applyFill="1" applyBorder="1" applyAlignment="1" applyProtection="1">
      <alignment horizontal="left" vertical="center" wrapText="1"/>
    </xf>
    <xf numFmtId="2" fontId="24" fillId="8" borderId="41" xfId="2" applyNumberFormat="1" applyFont="1" applyFill="1" applyBorder="1" applyAlignment="1" applyProtection="1">
      <alignment horizontal="center" vertical="center" wrapText="1"/>
    </xf>
    <xf numFmtId="175" fontId="24" fillId="12" borderId="43" xfId="2" applyNumberFormat="1" applyFont="1" applyFill="1" applyBorder="1" applyAlignment="1" applyProtection="1">
      <alignment horizontal="center" vertical="center" wrapText="1"/>
    </xf>
    <xf numFmtId="175" fontId="24" fillId="8" borderId="43" xfId="2" applyNumberFormat="1" applyFont="1" applyFill="1" applyBorder="1" applyAlignment="1" applyProtection="1">
      <alignment horizontal="center" vertical="center" wrapText="1"/>
    </xf>
    <xf numFmtId="9" fontId="41" fillId="16" borderId="35" xfId="2" applyFont="1" applyFill="1" applyBorder="1" applyAlignment="1" applyProtection="1">
      <alignment horizontal="center" vertical="center" wrapText="1"/>
    </xf>
    <xf numFmtId="9" fontId="4" fillId="0" borderId="40" xfId="2" applyFont="1" applyFill="1" applyBorder="1" applyAlignment="1" applyProtection="1">
      <alignment horizontal="left" vertical="center" wrapText="1"/>
    </xf>
    <xf numFmtId="2" fontId="24" fillId="0" borderId="43" xfId="2" applyNumberFormat="1" applyFont="1" applyFill="1" applyBorder="1" applyAlignment="1" applyProtection="1">
      <alignment horizontal="center" vertical="center" wrapText="1"/>
    </xf>
    <xf numFmtId="9" fontId="24" fillId="10" borderId="41" xfId="2" applyFont="1" applyFill="1" applyBorder="1" applyAlignment="1" applyProtection="1">
      <alignment horizontal="center" vertical="center" wrapText="1"/>
    </xf>
    <xf numFmtId="2" fontId="24" fillId="16" borderId="33" xfId="2" applyNumberFormat="1" applyFont="1" applyFill="1" applyBorder="1" applyAlignment="1" applyProtection="1">
      <alignment horizontal="center" vertical="center" wrapText="1"/>
    </xf>
    <xf numFmtId="2" fontId="41" fillId="16" borderId="34" xfId="2" applyNumberFormat="1" applyFont="1" applyFill="1" applyBorder="1" applyAlignment="1" applyProtection="1">
      <alignment horizontal="center" vertical="center" wrapText="1"/>
    </xf>
    <xf numFmtId="0" fontId="4" fillId="0" borderId="40" xfId="0" applyFont="1" applyFill="1" applyBorder="1" applyAlignment="1" applyProtection="1">
      <alignment horizontal="left" vertical="center" wrapText="1"/>
    </xf>
    <xf numFmtId="9" fontId="24" fillId="8" borderId="41" xfId="2" applyNumberFormat="1" applyFont="1" applyFill="1" applyBorder="1" applyAlignment="1" applyProtection="1">
      <alignment horizontal="center" vertical="center" wrapText="1"/>
    </xf>
    <xf numFmtId="9" fontId="41" fillId="13" borderId="34" xfId="2" applyNumberFormat="1" applyFont="1" applyFill="1" applyBorder="1" applyAlignment="1" applyProtection="1">
      <alignment horizontal="center" vertical="center" wrapText="1"/>
    </xf>
    <xf numFmtId="9" fontId="24" fillId="0" borderId="41" xfId="2" applyNumberFormat="1" applyFont="1" applyFill="1" applyBorder="1" applyAlignment="1" applyProtection="1">
      <alignment horizontal="center" vertical="center" wrapText="1"/>
    </xf>
    <xf numFmtId="9" fontId="41" fillId="13" borderId="35" xfId="2" applyNumberFormat="1" applyFont="1" applyFill="1" applyBorder="1" applyAlignment="1" applyProtection="1">
      <alignment horizontal="center" vertical="center" wrapText="1"/>
    </xf>
    <xf numFmtId="9" fontId="24" fillId="0" borderId="43" xfId="2" applyNumberFormat="1" applyFont="1" applyFill="1" applyBorder="1" applyAlignment="1" applyProtection="1">
      <alignment horizontal="center" vertical="center" wrapText="1"/>
    </xf>
    <xf numFmtId="178" fontId="24" fillId="0" borderId="41" xfId="2" applyNumberFormat="1" applyFont="1" applyFill="1" applyBorder="1" applyAlignment="1" applyProtection="1">
      <alignment horizontal="center" vertical="center" wrapText="1"/>
    </xf>
    <xf numFmtId="178" fontId="24" fillId="0" borderId="43" xfId="2" applyNumberFormat="1" applyFont="1" applyFill="1" applyBorder="1" applyAlignment="1" applyProtection="1">
      <alignment horizontal="center" vertical="center" wrapText="1"/>
    </xf>
    <xf numFmtId="9" fontId="24" fillId="16" borderId="43" xfId="2" applyFont="1" applyFill="1" applyBorder="1" applyAlignment="1" applyProtection="1">
      <alignment horizontal="center" vertical="center" wrapText="1"/>
    </xf>
    <xf numFmtId="9" fontId="41" fillId="16" borderId="44" xfId="0" applyNumberFormat="1" applyFont="1" applyFill="1" applyBorder="1" applyAlignment="1" applyProtection="1">
      <alignment horizontal="center" vertical="center" wrapText="1"/>
    </xf>
    <xf numFmtId="9" fontId="3" fillId="0" borderId="40" xfId="0" applyNumberFormat="1" applyFont="1" applyFill="1" applyBorder="1" applyAlignment="1" applyProtection="1">
      <alignment horizontal="center" vertical="center"/>
    </xf>
    <xf numFmtId="9" fontId="24" fillId="16" borderId="33" xfId="2" applyNumberFormat="1" applyFont="1" applyFill="1" applyBorder="1" applyAlignment="1" applyProtection="1">
      <alignment horizontal="center" vertical="center" wrapText="1"/>
    </xf>
    <xf numFmtId="9" fontId="41" fillId="16" borderId="34" xfId="2" applyNumberFormat="1" applyFont="1" applyFill="1" applyBorder="1" applyAlignment="1" applyProtection="1">
      <alignment horizontal="center" vertical="center" wrapText="1"/>
    </xf>
    <xf numFmtId="9" fontId="41" fillId="16" borderId="35" xfId="2" applyNumberFormat="1" applyFont="1" applyFill="1" applyBorder="1" applyAlignment="1" applyProtection="1">
      <alignment horizontal="center" vertical="center" wrapText="1"/>
    </xf>
    <xf numFmtId="9" fontId="24" fillId="16" borderId="43" xfId="2" applyNumberFormat="1" applyFont="1" applyFill="1" applyBorder="1" applyAlignment="1" applyProtection="1">
      <alignment horizontal="center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2" fontId="24" fillId="10" borderId="41" xfId="2" applyNumberFormat="1" applyFont="1" applyFill="1" applyBorder="1" applyAlignment="1" applyProtection="1">
      <alignment horizontal="center" vertical="center" wrapText="1"/>
    </xf>
    <xf numFmtId="1" fontId="24" fillId="12" borderId="41" xfId="2" applyNumberFormat="1" applyFont="1" applyFill="1" applyBorder="1" applyAlignment="1" applyProtection="1">
      <alignment horizontal="center" vertical="center" wrapText="1"/>
    </xf>
    <xf numFmtId="1" fontId="24" fillId="12" borderId="43" xfId="2" applyNumberFormat="1" applyFont="1" applyFill="1" applyBorder="1" applyAlignment="1" applyProtection="1">
      <alignment horizontal="center" vertical="center" wrapText="1"/>
    </xf>
    <xf numFmtId="1" fontId="24" fillId="8" borderId="41" xfId="2" applyNumberFormat="1" applyFont="1" applyFill="1" applyBorder="1" applyAlignment="1" applyProtection="1">
      <alignment horizontal="center" vertical="center" wrapText="1"/>
    </xf>
    <xf numFmtId="1" fontId="24" fillId="0" borderId="41" xfId="2" applyNumberFormat="1" applyFont="1" applyFill="1" applyBorder="1" applyAlignment="1" applyProtection="1">
      <alignment horizontal="center" vertical="center" wrapText="1"/>
    </xf>
    <xf numFmtId="1" fontId="24" fillId="8" borderId="43" xfId="2" applyNumberFormat="1" applyFont="1" applyFill="1" applyBorder="1" applyAlignment="1" applyProtection="1">
      <alignment horizontal="center" vertical="center" wrapText="1"/>
    </xf>
    <xf numFmtId="9" fontId="24" fillId="12" borderId="43" xfId="2" applyNumberFormat="1" applyFont="1" applyFill="1" applyBorder="1" applyAlignment="1" applyProtection="1">
      <alignment horizontal="center" vertical="center" wrapText="1"/>
    </xf>
    <xf numFmtId="9" fontId="3" fillId="0" borderId="40" xfId="0" applyNumberFormat="1" applyFont="1" applyFill="1" applyBorder="1" applyAlignment="1" applyProtection="1">
      <alignment horizontal="center" vertical="center" wrapText="1"/>
    </xf>
    <xf numFmtId="1" fontId="41" fillId="16" borderId="46" xfId="2" applyNumberFormat="1" applyFont="1" applyFill="1" applyBorder="1" applyAlignment="1" applyProtection="1">
      <alignment horizontal="center" vertical="center" wrapText="1"/>
    </xf>
    <xf numFmtId="9" fontId="41" fillId="13" borderId="46" xfId="2" applyNumberFormat="1" applyFont="1" applyFill="1" applyBorder="1" applyAlignment="1" applyProtection="1">
      <alignment horizontal="center" vertical="center" wrapText="1"/>
    </xf>
    <xf numFmtId="9" fontId="13" fillId="0" borderId="38" xfId="2" applyFont="1" applyFill="1" applyBorder="1" applyAlignment="1" applyProtection="1">
      <alignment horizontal="justify" vertical="center"/>
    </xf>
    <xf numFmtId="178" fontId="24" fillId="16" borderId="41" xfId="2" applyNumberFormat="1" applyFont="1" applyFill="1" applyBorder="1" applyAlignment="1" applyProtection="1">
      <alignment horizontal="center" vertical="center" wrapText="1"/>
    </xf>
    <xf numFmtId="178" fontId="41" fillId="16" borderId="42" xfId="2" applyNumberFormat="1" applyFont="1" applyFill="1" applyBorder="1" applyAlignment="1" applyProtection="1">
      <alignment horizontal="center" vertical="center" wrapText="1"/>
    </xf>
    <xf numFmtId="178" fontId="24" fillId="16" borderId="33" xfId="2" applyNumberFormat="1" applyFont="1" applyFill="1" applyBorder="1" applyAlignment="1" applyProtection="1">
      <alignment horizontal="center" vertical="center" wrapText="1"/>
    </xf>
    <xf numFmtId="178" fontId="41" fillId="16" borderId="34" xfId="2" applyNumberFormat="1" applyFont="1" applyFill="1" applyBorder="1" applyAlignment="1" applyProtection="1">
      <alignment horizontal="center" vertical="center" wrapText="1"/>
    </xf>
    <xf numFmtId="9" fontId="41" fillId="13" borderId="44" xfId="2" applyNumberFormat="1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vertical="center" wrapText="1"/>
    </xf>
    <xf numFmtId="0" fontId="43" fillId="0" borderId="38" xfId="0" applyFont="1" applyFill="1" applyBorder="1" applyAlignment="1" applyProtection="1">
      <alignment horizontal="justify" vertical="center"/>
    </xf>
    <xf numFmtId="0" fontId="1" fillId="0" borderId="40" xfId="0" applyFont="1" applyFill="1" applyBorder="1" applyAlignment="1" applyProtection="1">
      <alignment horizontal="left" vertical="center" wrapText="1"/>
    </xf>
    <xf numFmtId="9" fontId="18" fillId="0" borderId="40" xfId="2" applyFont="1" applyFill="1" applyBorder="1" applyAlignment="1" applyProtection="1">
      <alignment horizontal="center" vertical="center" wrapText="1"/>
    </xf>
    <xf numFmtId="10" fontId="9" fillId="0" borderId="0" xfId="0" applyNumberFormat="1" applyFont="1" applyFill="1" applyAlignment="1" applyProtection="1">
      <alignment horizontal="center"/>
    </xf>
    <xf numFmtId="1" fontId="9" fillId="0" borderId="38" xfId="0" applyNumberFormat="1" applyFont="1" applyFill="1" applyBorder="1" applyAlignment="1" applyProtection="1">
      <alignment horizontal="center" vertical="center"/>
    </xf>
    <xf numFmtId="10" fontId="43" fillId="0" borderId="38" xfId="0" applyNumberFormat="1" applyFont="1" applyFill="1" applyBorder="1" applyAlignment="1" applyProtection="1">
      <alignment horizontal="justify" vertical="center"/>
    </xf>
    <xf numFmtId="10" fontId="2" fillId="0" borderId="39" xfId="0" applyNumberFormat="1" applyFont="1" applyFill="1" applyBorder="1" applyAlignment="1" applyProtection="1">
      <alignment horizontal="left" vertical="center" wrapText="1"/>
    </xf>
    <xf numFmtId="10" fontId="3" fillId="0" borderId="40" xfId="0" applyNumberFormat="1" applyFont="1" applyFill="1" applyBorder="1" applyAlignment="1" applyProtection="1">
      <alignment horizontal="left" vertical="center" wrapText="1"/>
    </xf>
    <xf numFmtId="10" fontId="1" fillId="0" borderId="40" xfId="0" applyNumberFormat="1" applyFont="1" applyFill="1" applyBorder="1" applyAlignment="1" applyProtection="1">
      <alignment horizontal="left" vertical="center" wrapText="1"/>
    </xf>
    <xf numFmtId="10" fontId="3" fillId="0" borderId="40" xfId="0" applyNumberFormat="1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left" vertical="center" wrapText="1"/>
    </xf>
    <xf numFmtId="2" fontId="24" fillId="16" borderId="41" xfId="2" applyNumberFormat="1" applyFont="1" applyFill="1" applyBorder="1" applyAlignment="1" applyProtection="1">
      <alignment horizontal="center" vertical="center" wrapText="1"/>
    </xf>
    <xf numFmtId="2" fontId="41" fillId="16" borderId="42" xfId="2" applyNumberFormat="1" applyFont="1" applyFill="1" applyBorder="1" applyAlignment="1" applyProtection="1">
      <alignment horizontal="center" vertical="center" wrapText="1"/>
    </xf>
    <xf numFmtId="178" fontId="24" fillId="12" borderId="43" xfId="2" applyNumberFormat="1" applyFont="1" applyFill="1" applyBorder="1" applyAlignment="1" applyProtection="1">
      <alignment horizontal="center" vertical="center" wrapText="1"/>
    </xf>
    <xf numFmtId="10" fontId="0" fillId="0" borderId="0" xfId="0" applyNumberFormat="1" applyFill="1" applyProtection="1"/>
    <xf numFmtId="178" fontId="24" fillId="12" borderId="41" xfId="2" applyNumberFormat="1" applyFont="1" applyFill="1" applyBorder="1" applyAlignment="1" applyProtection="1">
      <alignment horizontal="center" vertical="center" wrapText="1"/>
    </xf>
    <xf numFmtId="10" fontId="24" fillId="12" borderId="41" xfId="2" applyNumberFormat="1" applyFont="1" applyFill="1" applyBorder="1" applyAlignment="1" applyProtection="1">
      <alignment horizontal="center" vertical="center" wrapText="1"/>
    </xf>
    <xf numFmtId="10" fontId="24" fillId="12" borderId="33" xfId="2" applyNumberFormat="1" applyFont="1" applyFill="1" applyBorder="1" applyAlignment="1" applyProtection="1">
      <alignment horizontal="center" vertical="center" wrapText="1"/>
    </xf>
    <xf numFmtId="10" fontId="24" fillId="10" borderId="33" xfId="2" applyNumberFormat="1" applyFont="1" applyFill="1" applyBorder="1" applyAlignment="1" applyProtection="1">
      <alignment horizontal="center" vertical="center" wrapText="1"/>
    </xf>
    <xf numFmtId="10" fontId="24" fillId="10" borderId="41" xfId="2" applyNumberFormat="1" applyFont="1" applyFill="1" applyBorder="1" applyAlignment="1" applyProtection="1">
      <alignment horizontal="center" vertical="center" wrapText="1"/>
    </xf>
    <xf numFmtId="10" fontId="24" fillId="12" borderId="43" xfId="2" applyNumberFormat="1" applyFont="1" applyFill="1" applyBorder="1" applyAlignment="1" applyProtection="1">
      <alignment horizontal="center" vertical="center" wrapText="1"/>
    </xf>
    <xf numFmtId="9" fontId="24" fillId="10" borderId="41" xfId="2" applyNumberFormat="1" applyFont="1" applyFill="1" applyBorder="1" applyAlignment="1" applyProtection="1">
      <alignment horizontal="center" vertical="center" wrapText="1"/>
    </xf>
    <xf numFmtId="0" fontId="24" fillId="16" borderId="47" xfId="0" applyFont="1" applyFill="1" applyBorder="1" applyAlignment="1" applyProtection="1">
      <alignment horizontal="center" vertical="center" wrapText="1"/>
    </xf>
    <xf numFmtId="0" fontId="41" fillId="16" borderId="48" xfId="0" applyFont="1" applyFill="1" applyBorder="1" applyAlignment="1" applyProtection="1">
      <alignment horizontal="center" vertical="center" wrapText="1"/>
    </xf>
    <xf numFmtId="9" fontId="24" fillId="16" borderId="49" xfId="0" applyNumberFormat="1" applyFont="1" applyFill="1" applyBorder="1" applyAlignment="1" applyProtection="1">
      <alignment horizontal="center" vertical="center" wrapText="1"/>
    </xf>
    <xf numFmtId="9" fontId="24" fillId="12" borderId="49" xfId="2" applyFont="1" applyFill="1" applyBorder="1" applyAlignment="1" applyProtection="1">
      <alignment horizontal="center" vertical="center" wrapText="1"/>
    </xf>
    <xf numFmtId="0" fontId="25" fillId="16" borderId="47" xfId="0" applyFont="1" applyFill="1" applyBorder="1" applyAlignment="1" applyProtection="1">
      <alignment horizontal="center" vertical="center" wrapText="1"/>
    </xf>
    <xf numFmtId="0" fontId="40" fillId="16" borderId="42" xfId="0" applyFont="1" applyFill="1" applyBorder="1" applyAlignment="1" applyProtection="1">
      <alignment horizontal="center" vertical="center" wrapText="1"/>
    </xf>
    <xf numFmtId="10" fontId="24" fillId="8" borderId="43" xfId="2" applyNumberFormat="1" applyFont="1" applyFill="1" applyBorder="1" applyAlignment="1" applyProtection="1">
      <alignment horizontal="center" vertical="center" wrapText="1"/>
    </xf>
    <xf numFmtId="9" fontId="24" fillId="12" borderId="49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justify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justify" vertical="center"/>
    </xf>
    <xf numFmtId="0" fontId="10" fillId="0" borderId="0" xfId="0" applyFont="1" applyFill="1" applyAlignment="1" applyProtection="1">
      <alignment horizontal="left" vertical="center"/>
    </xf>
    <xf numFmtId="9" fontId="10" fillId="0" borderId="0" xfId="2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1" fontId="0" fillId="0" borderId="0" xfId="2" applyNumberFormat="1" applyFont="1" applyFill="1" applyAlignment="1" applyProtection="1">
      <alignment horizontal="center" vertical="center"/>
    </xf>
    <xf numFmtId="2" fontId="0" fillId="0" borderId="0" xfId="0" applyNumberForma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20" fillId="0" borderId="0" xfId="0" applyFont="1" applyFill="1" applyAlignment="1" applyProtection="1">
      <alignment horizontal="center" vertical="center" wrapText="1"/>
    </xf>
    <xf numFmtId="0" fontId="44" fillId="0" borderId="0" xfId="0" applyFont="1" applyFill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 wrapText="1"/>
    </xf>
    <xf numFmtId="0" fontId="40" fillId="0" borderId="0" xfId="0" applyFont="1" applyFill="1" applyAlignment="1" applyProtection="1">
      <alignment horizontal="center" vertical="center" wrapText="1"/>
    </xf>
    <xf numFmtId="0" fontId="41" fillId="0" borderId="0" xfId="0" applyFont="1" applyFill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center" vertical="center" wrapText="1"/>
    </xf>
    <xf numFmtId="9" fontId="45" fillId="13" borderId="50" xfId="2" applyFont="1" applyFill="1" applyBorder="1" applyAlignment="1" applyProtection="1">
      <alignment horizontal="center" vertical="center" wrapText="1"/>
    </xf>
    <xf numFmtId="9" fontId="45" fillId="13" borderId="5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 wrapText="1"/>
    </xf>
    <xf numFmtId="0" fontId="45" fillId="0" borderId="0" xfId="0" applyFont="1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39" fillId="0" borderId="0" xfId="0" applyFont="1" applyFill="1" applyAlignment="1" applyProtection="1">
      <alignment horizontal="center" vertical="center" wrapText="1"/>
    </xf>
    <xf numFmtId="9" fontId="39" fillId="0" borderId="0" xfId="0" applyNumberFormat="1" applyFont="1" applyFill="1" applyAlignment="1" applyProtection="1">
      <alignment horizontal="center" vertical="center" wrapText="1"/>
    </xf>
    <xf numFmtId="0" fontId="23" fillId="6" borderId="0" xfId="0" applyFont="1" applyFill="1" applyBorder="1" applyAlignment="1" applyProtection="1">
      <alignment horizontal="center" vertical="center" wrapText="1"/>
    </xf>
    <xf numFmtId="0" fontId="47" fillId="13" borderId="0" xfId="0" applyFont="1" applyFill="1" applyBorder="1" applyAlignment="1" applyProtection="1">
      <alignment horizontal="center" vertical="center" wrapText="1"/>
    </xf>
    <xf numFmtId="0" fontId="26" fillId="6" borderId="0" xfId="0" applyFont="1" applyFill="1" applyBorder="1" applyAlignment="1" applyProtection="1">
      <alignment horizontal="center" vertical="center" wrapText="1"/>
    </xf>
    <xf numFmtId="9" fontId="0" fillId="0" borderId="0" xfId="0" applyNumberFormat="1" applyFill="1" applyProtection="1"/>
    <xf numFmtId="0" fontId="3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0" fontId="9" fillId="0" borderId="0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39" fillId="13" borderId="5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9" fillId="0" borderId="5" xfId="0" applyFont="1" applyBorder="1" applyAlignment="1" applyProtection="1">
      <alignment horizontal="left" vertical="center" wrapText="1"/>
    </xf>
    <xf numFmtId="0" fontId="25" fillId="0" borderId="5" xfId="0" applyFont="1" applyBorder="1" applyAlignment="1" applyProtection="1">
      <alignment horizontal="left" vertical="center" wrapText="1"/>
    </xf>
    <xf numFmtId="0" fontId="0" fillId="8" borderId="19" xfId="0" applyFill="1" applyBorder="1" applyAlignment="1" applyProtection="1">
      <alignment horizontal="center" vertical="center" wrapText="1"/>
    </xf>
    <xf numFmtId="0" fontId="39" fillId="8" borderId="6" xfId="0" applyFont="1" applyFill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 wrapText="1"/>
    </xf>
    <xf numFmtId="0" fontId="19" fillId="0" borderId="5" xfId="0" applyFont="1" applyBorder="1" applyAlignment="1" applyProtection="1">
      <alignment horizontal="center" vertical="center"/>
    </xf>
    <xf numFmtId="0" fontId="8" fillId="19" borderId="0" xfId="0" applyFont="1" applyFill="1" applyBorder="1" applyAlignment="1" applyProtection="1">
      <alignment horizontal="center" vertical="center"/>
    </xf>
    <xf numFmtId="0" fontId="8" fillId="19" borderId="37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3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36" xfId="0" applyFont="1" applyFill="1" applyBorder="1" applyAlignment="1" applyProtection="1">
      <alignment horizontal="center" vertical="center" wrapText="1"/>
    </xf>
    <xf numFmtId="0" fontId="53" fillId="0" borderId="5" xfId="0" applyFont="1" applyFill="1" applyBorder="1" applyAlignment="1" applyProtection="1">
      <alignment horizontal="center" vertical="center" wrapText="1"/>
    </xf>
    <xf numFmtId="9" fontId="28" fillId="13" borderId="51" xfId="0" applyNumberFormat="1" applyFont="1" applyFill="1" applyBorder="1" applyAlignment="1" applyProtection="1">
      <alignment horizontal="center" vertical="center" wrapText="1"/>
    </xf>
    <xf numFmtId="9" fontId="28" fillId="13" borderId="52" xfId="0" applyNumberFormat="1" applyFont="1" applyFill="1" applyBorder="1" applyAlignment="1" applyProtection="1">
      <alignment horizontal="center" vertical="center" wrapText="1"/>
    </xf>
    <xf numFmtId="0" fontId="28" fillId="13" borderId="0" xfId="0" applyFont="1" applyFill="1" applyAlignment="1" applyProtection="1">
      <alignment horizontal="center" vertical="center"/>
    </xf>
    <xf numFmtId="9" fontId="45" fillId="13" borderId="53" xfId="0" applyNumberFormat="1" applyFont="1" applyFill="1" applyBorder="1" applyAlignment="1" applyProtection="1">
      <alignment horizontal="center" vertical="center" wrapText="1"/>
    </xf>
    <xf numFmtId="0" fontId="45" fillId="13" borderId="54" xfId="0" applyFont="1" applyFill="1" applyBorder="1" applyAlignment="1" applyProtection="1">
      <alignment horizontal="center" vertical="center" wrapText="1"/>
    </xf>
    <xf numFmtId="0" fontId="48" fillId="17" borderId="5" xfId="0" applyFont="1" applyFill="1" applyBorder="1" applyAlignment="1" applyProtection="1">
      <alignment horizontal="center" vertical="center" wrapText="1"/>
    </xf>
    <xf numFmtId="0" fontId="49" fillId="17" borderId="5" xfId="0" applyFont="1" applyFill="1" applyBorder="1" applyAlignment="1" applyProtection="1">
      <alignment horizontal="center" vertical="center" wrapText="1"/>
    </xf>
    <xf numFmtId="0" fontId="50" fillId="17" borderId="5" xfId="0" applyFont="1" applyFill="1" applyBorder="1" applyAlignment="1" applyProtection="1">
      <alignment horizontal="center" vertical="center" wrapText="1"/>
    </xf>
    <xf numFmtId="0" fontId="51" fillId="18" borderId="0" xfId="0" applyFont="1" applyFill="1" applyAlignment="1" applyProtection="1">
      <alignment horizontal="center" vertical="center" wrapText="1"/>
    </xf>
    <xf numFmtId="0" fontId="41" fillId="18" borderId="0" xfId="0" applyFont="1" applyFill="1" applyAlignment="1" applyProtection="1">
      <alignment horizontal="center" vertical="center" wrapText="1"/>
    </xf>
    <xf numFmtId="0" fontId="52" fillId="18" borderId="0" xfId="0" applyFont="1" applyFill="1" applyAlignment="1" applyProtection="1">
      <alignment horizontal="center" vertical="center" wrapText="1"/>
    </xf>
    <xf numFmtId="0" fontId="0" fillId="16" borderId="5" xfId="0" applyFill="1" applyBorder="1" applyAlignment="1" applyProtection="1">
      <alignment horizontal="center" vertical="center" wrapText="1"/>
    </xf>
    <xf numFmtId="0" fontId="39" fillId="16" borderId="5" xfId="0" applyFont="1" applyFill="1" applyBorder="1" applyAlignment="1" applyProtection="1">
      <alignment horizontal="center" vertical="center" wrapText="1"/>
    </xf>
    <xf numFmtId="0" fontId="0" fillId="10" borderId="19" xfId="0" applyFill="1" applyBorder="1" applyAlignment="1" applyProtection="1">
      <alignment horizontal="center" vertical="center" wrapText="1"/>
    </xf>
    <xf numFmtId="0" fontId="39" fillId="10" borderId="6" xfId="0" applyFont="1" applyFill="1" applyBorder="1" applyAlignment="1" applyProtection="1">
      <alignment horizontal="center" vertical="center" wrapText="1"/>
    </xf>
    <xf numFmtId="0" fontId="0" fillId="7" borderId="19" xfId="0" applyFill="1" applyBorder="1" applyAlignment="1" applyProtection="1">
      <alignment horizontal="center" vertical="center" wrapText="1"/>
    </xf>
    <xf numFmtId="0" fontId="39" fillId="7" borderId="6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/>
    </xf>
    <xf numFmtId="0" fontId="54" fillId="13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1"/>
    <cellStyle name="Porcentaje" xfId="2" builtinId="5"/>
  </cellStyles>
  <dxfs count="4">
    <dxf>
      <fill>
        <patternFill>
          <bgColor rgb="FFCCFF33"/>
        </patternFill>
      </fill>
    </dxf>
    <dxf>
      <fill>
        <patternFill>
          <bgColor rgb="FFFFFF99"/>
        </patternFill>
      </fill>
    </dxf>
    <dxf>
      <font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'Cumplimiento ObjetivoQ'!$C$5</c:f>
              <c:strCache>
                <c:ptCount val="1"/>
                <c:pt idx="0">
                  <c:v>% EFICACIA O CUMPLIMIENTO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'Cumplimiento ObjetivoQ'!$B$6:$B$11</c:f>
              <c:strCache>
                <c:ptCount val="6"/>
                <c:pt idx="0">
                  <c:v>Dar atención y respuesta oportuna a las quejas, reclamos y consultas, formuladas por la ciudadania.</c:v>
                </c:pt>
                <c:pt idx="1">
                  <c:v>Formular, desarrollar y ejecutar, oportunamente, los proyectos de inversión de la entidad.</c:v>
                </c:pt>
                <c:pt idx="2">
                  <c:v>Supervisar las organizaciones de la economía solidaria, que estan bajo su competencia.</c:v>
                </c:pt>
                <c:pt idx="3">
                  <c:v>Mejorar los canales internos y externos de comunicación de la entidad.</c:v>
                </c:pt>
                <c:pt idx="4">
                  <c:v>Mantener la certificación y la mejora continua del Sistema de Gestión de la Calidad de la entidad bajo los requisitos de las normas ISO 9001 y NTCGP 1000. </c:v>
                </c:pt>
                <c:pt idx="5">
                  <c:v>Mejorar la calidad del servicio fortaleciendo el Talento Humano.</c:v>
                </c:pt>
              </c:strCache>
            </c:strRef>
          </c:cat>
          <c:val>
            <c:numRef>
              <c:f>'Cumplimiento ObjetivoQ'!$C$6:$C$11</c:f>
              <c:numCache>
                <c:formatCode>0%</c:formatCode>
                <c:ptCount val="6"/>
                <c:pt idx="0">
                  <c:v>0.55052083333333335</c:v>
                </c:pt>
                <c:pt idx="1">
                  <c:v>1.1227513227513228</c:v>
                </c:pt>
                <c:pt idx="2">
                  <c:v>0.94525841680207767</c:v>
                </c:pt>
                <c:pt idx="3">
                  <c:v>0.9903386708390205</c:v>
                </c:pt>
                <c:pt idx="4">
                  <c:v>1.4978795041178496</c:v>
                </c:pt>
                <c:pt idx="5">
                  <c:v>1.1729824561403508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48566016"/>
        <c:axId val="171889152"/>
        <c:axId val="0"/>
      </c:bar3DChart>
      <c:catAx>
        <c:axId val="1485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1889152"/>
        <c:crosses val="autoZero"/>
        <c:auto val="1"/>
        <c:lblAlgn val="ctr"/>
        <c:lblOffset val="100"/>
        <c:noMultiLvlLbl val="0"/>
      </c:catAx>
      <c:valAx>
        <c:axId val="1718891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48566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0901376613637581"/>
          <c:y val="0.92669995252672421"/>
          <c:w val="0.8"/>
          <c:h val="0.9768027021570329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CANTIDAD DE INDICADORES DE GESTIÓN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1360767404074489E-2"/>
          <c:y val="0.16476770462339935"/>
          <c:w val="0.841516529183852"/>
          <c:h val="0.3904080550975976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'No. Indicadores'!$C$2</c:f>
              <c:strCache>
                <c:ptCount val="1"/>
                <c:pt idx="0">
                  <c:v>CANTIDAD DE INDICADORES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'No. Indicadores'!$B$3:$B$20</c:f>
              <c:strCache>
                <c:ptCount val="18"/>
                <c:pt idx="0">
                  <c:v>PLANIFICACIÓN</c:v>
                </c:pt>
                <c:pt idx="1">
                  <c:v>GESTION DE COMUNICACIONES</c:v>
                </c:pt>
                <c:pt idx="2">
                  <c:v>MEJORAMIENTO CONTINUO</c:v>
                </c:pt>
                <c:pt idx="3">
                  <c:v>VIGILANCIA ASOCIATIVA</c:v>
                </c:pt>
                <c:pt idx="4">
                  <c:v>VIGILANCIA FINANCIERA</c:v>
                </c:pt>
                <c:pt idx="5">
                  <c:v>INSPECCIÓN ASOCIATIVA</c:v>
                </c:pt>
                <c:pt idx="6">
                  <c:v>INSPECCIÓN FINANCIERA</c:v>
                </c:pt>
                <c:pt idx="7">
                  <c:v>CONTROL ASOCIATIVA</c:v>
                </c:pt>
                <c:pt idx="8">
                  <c:v>CONTROL FINANCIERA</c:v>
                </c:pt>
                <c:pt idx="9">
                  <c:v>G. INTERACCION CIUDADANA ASOCIATIVA</c:v>
                </c:pt>
                <c:pt idx="10">
                  <c:v>G. INTERACCION CIUDADANA FINANCIERA</c:v>
                </c:pt>
                <c:pt idx="11">
                  <c:v>RECURSOS FINANCIEROS</c:v>
                </c:pt>
                <c:pt idx="12">
                  <c:v>TALENTO HUMANO</c:v>
                </c:pt>
                <c:pt idx="13">
                  <c:v>GESTIÓN INFRAESTRUCTURA</c:v>
                </c:pt>
                <c:pt idx="14">
                  <c:v>CONTRATACIÓN</c:v>
                </c:pt>
                <c:pt idx="15">
                  <c:v>GESTIÓN ASESORÍA JURÍDICA</c:v>
                </c:pt>
                <c:pt idx="16">
                  <c:v>GESTIÓN DOCUMENTAL</c:v>
                </c:pt>
                <c:pt idx="17">
                  <c:v>CONTROL INTERNO</c:v>
                </c:pt>
              </c:strCache>
            </c:strRef>
          </c:cat>
          <c:val>
            <c:numRef>
              <c:f>'No. Indicadores'!$C$3:$C$20</c:f>
              <c:numCache>
                <c:formatCode>General</c:formatCode>
                <c:ptCount val="18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2</c:v>
                </c:pt>
                <c:pt idx="16">
                  <c:v>4</c:v>
                </c:pt>
                <c:pt idx="17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310912"/>
        <c:axId val="172000960"/>
        <c:axId val="0"/>
      </c:bar3DChart>
      <c:catAx>
        <c:axId val="16631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72000960"/>
        <c:crosses val="autoZero"/>
        <c:auto val="1"/>
        <c:lblAlgn val="ctr"/>
        <c:lblOffset val="100"/>
        <c:noMultiLvlLbl val="0"/>
      </c:catAx>
      <c:valAx>
        <c:axId val="172000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66310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803602674665669"/>
          <c:y val="0.89724309388012713"/>
          <c:w val="1"/>
          <c:h val="0.96815634116116711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4297" name="AutoShape 210" descr="vacio1x1"/>
        <xdr:cNvSpPr>
          <a:spLocks noChangeAspect="1" noChangeArrowheads="1"/>
        </xdr:cNvSpPr>
      </xdr:nvSpPr>
      <xdr:spPr bwMode="auto">
        <a:xfrm>
          <a:off x="9420225" y="7362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26</xdr:row>
      <xdr:rowOff>0</xdr:rowOff>
    </xdr:from>
    <xdr:to>
      <xdr:col>7</xdr:col>
      <xdr:colOff>9525</xdr:colOff>
      <xdr:row>26</xdr:row>
      <xdr:rowOff>0</xdr:rowOff>
    </xdr:to>
    <xdr:sp macro="" textlink="">
      <xdr:nvSpPr>
        <xdr:cNvPr id="84298" name="AutoShape 211" descr="vacio1x1"/>
        <xdr:cNvSpPr>
          <a:spLocks noChangeAspect="1" noChangeArrowheads="1"/>
        </xdr:cNvSpPr>
      </xdr:nvSpPr>
      <xdr:spPr bwMode="auto">
        <a:xfrm>
          <a:off x="9420225" y="7362825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151</xdr:row>
      <xdr:rowOff>0</xdr:rowOff>
    </xdr:from>
    <xdr:to>
      <xdr:col>7</xdr:col>
      <xdr:colOff>9525</xdr:colOff>
      <xdr:row>151</xdr:row>
      <xdr:rowOff>0</xdr:rowOff>
    </xdr:to>
    <xdr:sp macro="" textlink="">
      <xdr:nvSpPr>
        <xdr:cNvPr id="84299" name="AutoShape 212" descr="vacio1x1"/>
        <xdr:cNvSpPr>
          <a:spLocks noChangeAspect="1" noChangeArrowheads="1"/>
        </xdr:cNvSpPr>
      </xdr:nvSpPr>
      <xdr:spPr bwMode="auto">
        <a:xfrm>
          <a:off x="9420225" y="61245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152</xdr:row>
      <xdr:rowOff>0</xdr:rowOff>
    </xdr:from>
    <xdr:to>
      <xdr:col>7</xdr:col>
      <xdr:colOff>9525</xdr:colOff>
      <xdr:row>151</xdr:row>
      <xdr:rowOff>0</xdr:rowOff>
    </xdr:to>
    <xdr:sp macro="" textlink="">
      <xdr:nvSpPr>
        <xdr:cNvPr id="84300" name="AutoShape 213" descr="vacio1x1"/>
        <xdr:cNvSpPr>
          <a:spLocks noChangeAspect="1" noChangeArrowheads="1"/>
        </xdr:cNvSpPr>
      </xdr:nvSpPr>
      <xdr:spPr bwMode="auto">
        <a:xfrm>
          <a:off x="9420225" y="612457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28575</xdr:rowOff>
    </xdr:from>
    <xdr:to>
      <xdr:col>3</xdr:col>
      <xdr:colOff>1666875</xdr:colOff>
      <xdr:row>3</xdr:row>
      <xdr:rowOff>104775</xdr:rowOff>
    </xdr:to>
    <xdr:pic>
      <xdr:nvPicPr>
        <xdr:cNvPr id="84301" name="Picture 3" descr="SUPERSOLIDARI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57175"/>
          <a:ext cx="15335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4</xdr:row>
      <xdr:rowOff>123825</xdr:rowOff>
    </xdr:from>
    <xdr:to>
      <xdr:col>16</xdr:col>
      <xdr:colOff>609600</xdr:colOff>
      <xdr:row>12</xdr:row>
      <xdr:rowOff>438150</xdr:rowOff>
    </xdr:to>
    <xdr:graphicFrame macro="">
      <xdr:nvGraphicFramePr>
        <xdr:cNvPr id="1034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285750</xdr:colOff>
      <xdr:row>4</xdr:row>
      <xdr:rowOff>152400</xdr:rowOff>
    </xdr:from>
    <xdr:to>
      <xdr:col>12</xdr:col>
      <xdr:colOff>590550</xdr:colOff>
      <xdr:row>18</xdr:row>
      <xdr:rowOff>200025</xdr:rowOff>
    </xdr:to>
    <xdr:graphicFrame macro="">
      <xdr:nvGraphicFramePr>
        <xdr:cNvPr id="1750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AT550"/>
  <sheetViews>
    <sheetView showGridLines="0" tabSelected="1" topLeftCell="B1" zoomScale="70" zoomScaleNormal="70" zoomScaleSheetLayoutView="59" workbookViewId="0">
      <selection activeCell="D14" sqref="D14"/>
    </sheetView>
  </sheetViews>
  <sheetFormatPr baseColWidth="10" defaultRowHeight="18" x14ac:dyDescent="0.25"/>
  <cols>
    <col min="1" max="1" width="5.7109375" hidden="1" customWidth="1"/>
    <col min="2" max="2" width="7.28515625" style="207" customWidth="1"/>
    <col min="3" max="3" width="7.28515625" style="208" customWidth="1"/>
    <col min="4" max="4" width="35" style="210" customWidth="1"/>
    <col min="5" max="5" width="32.85546875" style="210" customWidth="1"/>
    <col min="6" max="6" width="31.140625" style="211" customWidth="1"/>
    <col min="7" max="7" width="27.7109375" style="211" customWidth="1"/>
    <col min="8" max="8" width="29.28515625" style="211" customWidth="1"/>
    <col min="9" max="9" width="18.85546875" style="212" customWidth="1"/>
    <col min="10" max="10" width="18" style="212" customWidth="1"/>
    <col min="11" max="11" width="12.28515625" style="212" customWidth="1"/>
    <col min="12" max="13" width="11.42578125" hidden="1" customWidth="1"/>
    <col min="14" max="14" width="10.5703125" style="218" customWidth="1"/>
    <col min="15" max="15" width="13.85546875" style="219" customWidth="1"/>
    <col min="16" max="16" width="12" style="218" customWidth="1"/>
    <col min="17" max="17" width="9.140625" style="219" customWidth="1"/>
    <col min="18" max="18" width="10.5703125" style="218" customWidth="1"/>
    <col min="19" max="19" width="9" style="219" customWidth="1"/>
    <col min="20" max="20" width="10.5703125" style="220" customWidth="1"/>
    <col min="21" max="21" width="9" style="219" customWidth="1"/>
    <col min="22" max="22" width="10.5703125" style="220" customWidth="1"/>
    <col min="23" max="23" width="9" style="221" customWidth="1"/>
    <col min="24" max="24" width="10.5703125" style="220" customWidth="1"/>
    <col min="25" max="25" width="11.5703125" style="221" customWidth="1"/>
    <col min="26" max="26" width="10.5703125" style="220" customWidth="1"/>
    <col min="27" max="27" width="10.5703125" style="221" customWidth="1"/>
    <col min="28" max="28" width="10.5703125" style="220" customWidth="1"/>
    <col min="29" max="29" width="9" style="221" customWidth="1"/>
    <col min="30" max="30" width="12.5703125" style="220" customWidth="1"/>
    <col min="31" max="31" width="10.5703125" style="221" customWidth="1"/>
    <col min="32" max="32" width="10.5703125" style="220" customWidth="1"/>
    <col min="33" max="33" width="9" style="221" customWidth="1"/>
    <col min="34" max="34" width="10.5703125" style="220" customWidth="1"/>
    <col min="35" max="35" width="9" style="221" customWidth="1"/>
    <col min="36" max="36" width="10.5703125" style="220" customWidth="1"/>
    <col min="37" max="37" width="10.7109375" style="222" customWidth="1"/>
    <col min="38" max="38" width="5.5703125" style="223" customWidth="1"/>
    <col min="39" max="39" width="24.28515625" style="223" customWidth="1"/>
    <col min="40" max="16384" width="11.42578125" style="223"/>
  </cols>
  <sheetData>
    <row r="1" spans="1:39" x14ac:dyDescent="0.25">
      <c r="D1" s="209"/>
    </row>
    <row r="2" spans="1:39" x14ac:dyDescent="0.25">
      <c r="C2" s="393"/>
      <c r="D2" s="393"/>
      <c r="E2" s="394" t="s">
        <v>466</v>
      </c>
      <c r="F2" s="395"/>
      <c r="G2" s="395"/>
      <c r="H2" s="395"/>
      <c r="I2" s="395"/>
      <c r="K2" s="213"/>
      <c r="L2" s="24">
        <v>293</v>
      </c>
      <c r="P2" s="408" t="s">
        <v>435</v>
      </c>
      <c r="Q2" s="409"/>
      <c r="R2" s="408"/>
      <c r="S2" s="409"/>
      <c r="T2" s="410"/>
      <c r="U2" s="409"/>
      <c r="V2" s="410"/>
    </row>
    <row r="3" spans="1:39" x14ac:dyDescent="0.25">
      <c r="C3" s="393"/>
      <c r="D3" s="393"/>
      <c r="E3" s="395"/>
      <c r="F3" s="395"/>
      <c r="G3" s="395"/>
      <c r="H3" s="395"/>
      <c r="I3" s="395"/>
      <c r="K3" s="214" t="s">
        <v>305</v>
      </c>
      <c r="L3" s="24">
        <v>379</v>
      </c>
      <c r="O3" s="224"/>
      <c r="P3" s="416"/>
      <c r="Q3" s="417"/>
      <c r="R3" s="388" t="s">
        <v>432</v>
      </c>
      <c r="S3" s="389"/>
      <c r="T3" s="390"/>
      <c r="U3" s="389"/>
      <c r="V3" s="390"/>
    </row>
    <row r="4" spans="1:39" x14ac:dyDescent="0.25">
      <c r="C4" s="393"/>
      <c r="D4" s="393"/>
      <c r="E4" s="395"/>
      <c r="F4" s="395"/>
      <c r="G4" s="395"/>
      <c r="H4" s="395"/>
      <c r="I4" s="395"/>
      <c r="K4" s="214"/>
      <c r="L4" s="18"/>
      <c r="O4" s="224"/>
      <c r="P4" s="418"/>
      <c r="Q4" s="419"/>
      <c r="R4" s="388" t="s">
        <v>433</v>
      </c>
      <c r="S4" s="389"/>
      <c r="T4" s="390"/>
      <c r="U4" s="389"/>
      <c r="V4" s="390"/>
    </row>
    <row r="5" spans="1:39" x14ac:dyDescent="0.25">
      <c r="D5" s="209"/>
      <c r="K5" s="214"/>
      <c r="L5" s="18"/>
      <c r="O5" s="224"/>
      <c r="P5" s="391"/>
      <c r="Q5" s="392"/>
      <c r="R5" s="388" t="s">
        <v>434</v>
      </c>
      <c r="S5" s="389"/>
      <c r="T5" s="390"/>
      <c r="U5" s="389"/>
      <c r="V5" s="390"/>
    </row>
    <row r="6" spans="1:39" ht="24" customHeight="1" x14ac:dyDescent="0.25">
      <c r="D6" s="209"/>
      <c r="E6" s="215" t="s">
        <v>440</v>
      </c>
      <c r="F6" s="216">
        <v>2013</v>
      </c>
      <c r="P6" s="414"/>
      <c r="Q6" s="415"/>
      <c r="R6" s="388" t="s">
        <v>446</v>
      </c>
      <c r="S6" s="389"/>
      <c r="T6" s="390"/>
      <c r="U6" s="389"/>
      <c r="V6" s="390"/>
    </row>
    <row r="7" spans="1:39" x14ac:dyDescent="0.25">
      <c r="D7" s="209"/>
      <c r="E7" s="215"/>
      <c r="F7" s="217"/>
      <c r="P7" s="387" t="s">
        <v>437</v>
      </c>
      <c r="Q7" s="387"/>
      <c r="R7" s="388" t="s">
        <v>441</v>
      </c>
      <c r="S7" s="389"/>
      <c r="T7" s="390"/>
      <c r="U7" s="389"/>
      <c r="V7" s="390"/>
    </row>
    <row r="8" spans="1:39" x14ac:dyDescent="0.25">
      <c r="D8" s="209"/>
      <c r="E8" s="215"/>
      <c r="F8" s="217"/>
      <c r="P8" s="402" t="s">
        <v>447</v>
      </c>
      <c r="Q8" s="402"/>
      <c r="R8" s="388" t="s">
        <v>450</v>
      </c>
      <c r="S8" s="389"/>
      <c r="T8" s="390"/>
      <c r="U8" s="389"/>
      <c r="V8" s="390"/>
    </row>
    <row r="9" spans="1:39" ht="18.75" thickBot="1" x14ac:dyDescent="0.3">
      <c r="D9" s="209"/>
    </row>
    <row r="10" spans="1:39" ht="16.5" customHeight="1" thickTop="1" thickBot="1" x14ac:dyDescent="0.3">
      <c r="C10" s="385" t="s">
        <v>429</v>
      </c>
      <c r="D10" s="396" t="s">
        <v>376</v>
      </c>
      <c r="E10" s="396" t="s">
        <v>388</v>
      </c>
      <c r="F10" s="398" t="s">
        <v>0</v>
      </c>
      <c r="G10" s="398" t="s">
        <v>45</v>
      </c>
      <c r="H10" s="398" t="s">
        <v>64</v>
      </c>
      <c r="I10" s="398" t="s">
        <v>167</v>
      </c>
      <c r="J10" s="400" t="s">
        <v>114</v>
      </c>
      <c r="K10" s="400" t="s">
        <v>173</v>
      </c>
      <c r="N10" s="411" t="s">
        <v>436</v>
      </c>
      <c r="O10" s="412"/>
      <c r="P10" s="411"/>
      <c r="Q10" s="412"/>
      <c r="R10" s="411"/>
      <c r="S10" s="412"/>
      <c r="T10" s="413"/>
      <c r="U10" s="412"/>
      <c r="V10" s="413"/>
      <c r="W10" s="412"/>
      <c r="X10" s="413"/>
      <c r="Y10" s="412"/>
      <c r="Z10" s="413"/>
      <c r="AA10" s="412"/>
      <c r="AB10" s="413"/>
      <c r="AC10" s="412"/>
      <c r="AD10" s="413"/>
      <c r="AE10" s="412"/>
      <c r="AF10" s="413"/>
      <c r="AG10" s="412"/>
      <c r="AH10" s="413"/>
      <c r="AI10" s="412"/>
      <c r="AJ10" s="413"/>
      <c r="AK10" s="412"/>
      <c r="AM10" s="403" t="s">
        <v>456</v>
      </c>
    </row>
    <row r="11" spans="1:39" s="225" customFormat="1" ht="18" customHeight="1" thickTop="1" thickBot="1" x14ac:dyDescent="0.3">
      <c r="A11"/>
      <c r="B11" s="207" t="s">
        <v>244</v>
      </c>
      <c r="C11" s="386"/>
      <c r="D11" s="397"/>
      <c r="E11" s="397"/>
      <c r="F11" s="399"/>
      <c r="G11" s="399"/>
      <c r="H11" s="399"/>
      <c r="I11" s="399"/>
      <c r="J11" s="401"/>
      <c r="K11" s="401"/>
      <c r="L11" s="5" t="s">
        <v>100</v>
      </c>
      <c r="M11" s="5" t="s">
        <v>101</v>
      </c>
      <c r="N11" s="377" t="s">
        <v>102</v>
      </c>
      <c r="O11" s="378" t="s">
        <v>437</v>
      </c>
      <c r="P11" s="377" t="s">
        <v>103</v>
      </c>
      <c r="Q11" s="378" t="s">
        <v>437</v>
      </c>
      <c r="R11" s="377" t="s">
        <v>104</v>
      </c>
      <c r="S11" s="378" t="s">
        <v>437</v>
      </c>
      <c r="T11" s="377" t="s">
        <v>105</v>
      </c>
      <c r="U11" s="378" t="s">
        <v>437</v>
      </c>
      <c r="V11" s="377" t="s">
        <v>106</v>
      </c>
      <c r="W11" s="378" t="s">
        <v>437</v>
      </c>
      <c r="X11" s="377" t="s">
        <v>107</v>
      </c>
      <c r="Y11" s="378" t="s">
        <v>437</v>
      </c>
      <c r="Z11" s="377" t="s">
        <v>108</v>
      </c>
      <c r="AA11" s="378" t="s">
        <v>437</v>
      </c>
      <c r="AB11" s="377" t="s">
        <v>109</v>
      </c>
      <c r="AC11" s="378" t="s">
        <v>437</v>
      </c>
      <c r="AD11" s="379" t="s">
        <v>110</v>
      </c>
      <c r="AE11" s="378" t="s">
        <v>437</v>
      </c>
      <c r="AF11" s="379" t="s">
        <v>111</v>
      </c>
      <c r="AG11" s="378" t="s">
        <v>437</v>
      </c>
      <c r="AH11" s="379" t="s">
        <v>112</v>
      </c>
      <c r="AI11" s="378" t="s">
        <v>437</v>
      </c>
      <c r="AJ11" s="379" t="s">
        <v>113</v>
      </c>
      <c r="AK11" s="378" t="s">
        <v>437</v>
      </c>
      <c r="AM11" s="404"/>
    </row>
    <row r="12" spans="1:39" s="3" customFormat="1" ht="53.25" hidden="1" customHeight="1" thickTop="1" x14ac:dyDescent="0.25">
      <c r="B12" s="9" t="s">
        <v>243</v>
      </c>
      <c r="C12" s="46"/>
      <c r="D12" s="46"/>
      <c r="E12" s="46"/>
      <c r="F12" s="47" t="s">
        <v>1</v>
      </c>
      <c r="G12" s="48" t="s">
        <v>288</v>
      </c>
      <c r="H12" s="49" t="s">
        <v>65</v>
      </c>
      <c r="I12" s="50" t="s">
        <v>168</v>
      </c>
      <c r="J12" s="51" t="s">
        <v>172</v>
      </c>
      <c r="K12" s="52">
        <v>1</v>
      </c>
      <c r="L12" s="1">
        <v>0.95</v>
      </c>
      <c r="M12" s="2">
        <v>1</v>
      </c>
      <c r="N12" s="53"/>
      <c r="O12" s="53"/>
      <c r="P12" s="54">
        <v>1</v>
      </c>
      <c r="Q12" s="159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</row>
    <row r="13" spans="1:39" s="3" customFormat="1" ht="53.25" hidden="1" customHeight="1" x14ac:dyDescent="0.25">
      <c r="B13" s="9" t="s">
        <v>243</v>
      </c>
      <c r="C13" s="55"/>
      <c r="D13" s="55"/>
      <c r="E13" s="55"/>
      <c r="F13" s="47" t="s">
        <v>2</v>
      </c>
      <c r="G13" s="56" t="s">
        <v>288</v>
      </c>
      <c r="H13" s="57" t="s">
        <v>133</v>
      </c>
      <c r="I13" s="58" t="s">
        <v>168</v>
      </c>
      <c r="J13" s="59" t="s">
        <v>116</v>
      </c>
      <c r="K13" s="60" t="s">
        <v>319</v>
      </c>
      <c r="L13" s="61">
        <v>0.95</v>
      </c>
      <c r="M13" s="62">
        <v>1</v>
      </c>
      <c r="N13" s="53"/>
      <c r="O13" s="53"/>
      <c r="P13" s="53"/>
      <c r="Q13" s="53"/>
      <c r="R13" s="63">
        <f>+(0.25)</f>
        <v>0.25</v>
      </c>
      <c r="S13" s="159"/>
      <c r="T13" s="53"/>
      <c r="U13" s="53"/>
      <c r="V13" s="53"/>
      <c r="W13" s="53"/>
      <c r="X13" s="63">
        <f>+(2/4)</f>
        <v>0.5</v>
      </c>
      <c r="Y13" s="159"/>
      <c r="Z13" s="53"/>
      <c r="AA13" s="53"/>
      <c r="AB13" s="53"/>
      <c r="AC13" s="53"/>
      <c r="AD13" s="63">
        <f>+(3/4)</f>
        <v>0.75</v>
      </c>
      <c r="AE13" s="159"/>
      <c r="AF13" s="53"/>
      <c r="AG13" s="53"/>
      <c r="AH13" s="53"/>
      <c r="AI13" s="53"/>
      <c r="AJ13" s="172"/>
      <c r="AK13" s="4"/>
    </row>
    <row r="14" spans="1:39" s="249" customFormat="1" ht="94.5" customHeight="1" thickTop="1" x14ac:dyDescent="0.25">
      <c r="A14" s="3"/>
      <c r="B14" s="226" t="s">
        <v>242</v>
      </c>
      <c r="C14" s="227">
        <v>1</v>
      </c>
      <c r="D14" s="228" t="s">
        <v>381</v>
      </c>
      <c r="E14" s="228"/>
      <c r="F14" s="229" t="s">
        <v>287</v>
      </c>
      <c r="G14" s="230" t="s">
        <v>288</v>
      </c>
      <c r="H14" s="230" t="s">
        <v>289</v>
      </c>
      <c r="I14" s="231" t="s">
        <v>169</v>
      </c>
      <c r="J14" s="232" t="s">
        <v>117</v>
      </c>
      <c r="K14" s="233" t="s">
        <v>325</v>
      </c>
      <c r="L14" s="65"/>
      <c r="M14" s="62"/>
      <c r="N14" s="236"/>
      <c r="O14" s="237"/>
      <c r="P14" s="236"/>
      <c r="Q14" s="237"/>
      <c r="R14" s="238"/>
      <c r="S14" s="239"/>
      <c r="T14" s="240"/>
      <c r="U14" s="241"/>
      <c r="V14" s="240"/>
      <c r="W14" s="241"/>
      <c r="X14" s="242">
        <v>0.64</v>
      </c>
      <c r="Y14" s="243">
        <f>+(X14/50)*100</f>
        <v>1.28</v>
      </c>
      <c r="Z14" s="240"/>
      <c r="AA14" s="241"/>
      <c r="AB14" s="236"/>
      <c r="AC14" s="237"/>
      <c r="AD14" s="244"/>
      <c r="AE14" s="245"/>
      <c r="AF14" s="236"/>
      <c r="AG14" s="237"/>
      <c r="AH14" s="240"/>
      <c r="AI14" s="246"/>
      <c r="AJ14" s="247">
        <v>0.97</v>
      </c>
      <c r="AK14" s="248">
        <f>+(AJ14/95)*100</f>
        <v>1.0210526315789474</v>
      </c>
      <c r="AM14" s="250">
        <f>AVERAGE(Y14,AK14)</f>
        <v>1.1505263157894738</v>
      </c>
    </row>
    <row r="15" spans="1:39" s="249" customFormat="1" ht="87" customHeight="1" x14ac:dyDescent="0.25">
      <c r="A15" s="3"/>
      <c r="B15" s="226" t="s">
        <v>242</v>
      </c>
      <c r="C15" s="227">
        <v>2</v>
      </c>
      <c r="D15" s="228" t="s">
        <v>381</v>
      </c>
      <c r="E15" s="228"/>
      <c r="F15" s="229" t="s">
        <v>3</v>
      </c>
      <c r="G15" s="230" t="s">
        <v>288</v>
      </c>
      <c r="H15" s="234" t="s">
        <v>66</v>
      </c>
      <c r="I15" s="231" t="s">
        <v>168</v>
      </c>
      <c r="J15" s="235" t="s">
        <v>116</v>
      </c>
      <c r="K15" s="233" t="s">
        <v>414</v>
      </c>
      <c r="L15" s="65">
        <v>0.95</v>
      </c>
      <c r="M15" s="62">
        <v>1</v>
      </c>
      <c r="N15" s="236"/>
      <c r="O15" s="237"/>
      <c r="P15" s="236"/>
      <c r="Q15" s="237"/>
      <c r="R15" s="187">
        <v>0.25</v>
      </c>
      <c r="S15" s="243">
        <f>+(R15/25)*100</f>
        <v>1</v>
      </c>
      <c r="T15" s="240"/>
      <c r="U15" s="241"/>
      <c r="V15" s="240"/>
      <c r="W15" s="241"/>
      <c r="X15" s="242">
        <v>0.5</v>
      </c>
      <c r="Y15" s="243">
        <f>+(X15/50)*100</f>
        <v>1</v>
      </c>
      <c r="Z15" s="240"/>
      <c r="AA15" s="241"/>
      <c r="AB15" s="236"/>
      <c r="AC15" s="237"/>
      <c r="AD15" s="242">
        <v>0.75</v>
      </c>
      <c r="AE15" s="243">
        <f>+(AD15/75)*100</f>
        <v>1</v>
      </c>
      <c r="AF15" s="236"/>
      <c r="AG15" s="237"/>
      <c r="AH15" s="240"/>
      <c r="AI15" s="246"/>
      <c r="AJ15" s="247">
        <v>1</v>
      </c>
      <c r="AK15" s="248">
        <f>+(AJ15/100)*100</f>
        <v>1</v>
      </c>
      <c r="AM15" s="250">
        <f>AVERAGE(S15,Y15,AE15,AK15)</f>
        <v>1</v>
      </c>
    </row>
    <row r="16" spans="1:39" s="3" customFormat="1" ht="45" hidden="1" customHeight="1" x14ac:dyDescent="0.25">
      <c r="B16" s="9"/>
      <c r="C16" s="55"/>
      <c r="D16" s="55"/>
      <c r="E16" s="55"/>
      <c r="F16" s="47" t="s">
        <v>294</v>
      </c>
      <c r="G16" s="56" t="s">
        <v>288</v>
      </c>
      <c r="H16" s="57" t="s">
        <v>295</v>
      </c>
      <c r="I16" s="58" t="s">
        <v>169</v>
      </c>
      <c r="J16" s="59" t="s">
        <v>115</v>
      </c>
      <c r="K16" s="59">
        <v>100</v>
      </c>
      <c r="L16" s="61"/>
      <c r="M16" s="62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63"/>
      <c r="Y16" s="63"/>
      <c r="Z16" s="53"/>
      <c r="AA16" s="53"/>
      <c r="AB16" s="53"/>
      <c r="AC16" s="53"/>
      <c r="AD16" s="68"/>
      <c r="AE16" s="68"/>
      <c r="AF16" s="53"/>
      <c r="AG16" s="53"/>
      <c r="AH16" s="53"/>
      <c r="AI16" s="53"/>
      <c r="AJ16" s="175"/>
      <c r="AK16" s="4"/>
    </row>
    <row r="17" spans="1:46" s="249" customFormat="1" ht="53.25" customHeight="1" x14ac:dyDescent="0.25">
      <c r="A17" s="3"/>
      <c r="B17" s="226" t="s">
        <v>242</v>
      </c>
      <c r="C17" s="227">
        <v>3</v>
      </c>
      <c r="D17" s="228" t="s">
        <v>377</v>
      </c>
      <c r="E17" s="228"/>
      <c r="F17" s="229" t="s">
        <v>131</v>
      </c>
      <c r="G17" s="230" t="s">
        <v>288</v>
      </c>
      <c r="H17" s="234" t="s">
        <v>132</v>
      </c>
      <c r="I17" s="231" t="s">
        <v>168</v>
      </c>
      <c r="J17" s="235" t="s">
        <v>116</v>
      </c>
      <c r="K17" s="233" t="s">
        <v>413</v>
      </c>
      <c r="L17" s="65">
        <v>0.95</v>
      </c>
      <c r="M17" s="62">
        <v>1</v>
      </c>
      <c r="N17" s="236"/>
      <c r="O17" s="237"/>
      <c r="P17" s="236"/>
      <c r="Q17" s="237"/>
      <c r="R17" s="242">
        <v>0.25</v>
      </c>
      <c r="S17" s="243">
        <f>+(R17/25)*100</f>
        <v>1</v>
      </c>
      <c r="T17" s="240"/>
      <c r="U17" s="241"/>
      <c r="V17" s="240"/>
      <c r="W17" s="241"/>
      <c r="X17" s="242">
        <v>0.5</v>
      </c>
      <c r="Y17" s="243">
        <f>+(X17/50)*100</f>
        <v>1</v>
      </c>
      <c r="Z17" s="240"/>
      <c r="AA17" s="241"/>
      <c r="AB17" s="236"/>
      <c r="AC17" s="237"/>
      <c r="AD17" s="242">
        <v>0.75</v>
      </c>
      <c r="AE17" s="243">
        <f>+(AD17/75)*100</f>
        <v>1</v>
      </c>
      <c r="AF17" s="236"/>
      <c r="AG17" s="237"/>
      <c r="AH17" s="240"/>
      <c r="AI17" s="246"/>
      <c r="AJ17" s="247">
        <v>1</v>
      </c>
      <c r="AK17" s="248">
        <f>+(AJ17/100)*100</f>
        <v>1</v>
      </c>
      <c r="AM17" s="250">
        <f>AVERAGE(S17,Y17,AE17,AK17)</f>
        <v>1</v>
      </c>
    </row>
    <row r="18" spans="1:46" s="249" customFormat="1" ht="69" customHeight="1" x14ac:dyDescent="0.25">
      <c r="A18" s="3"/>
      <c r="B18" s="226" t="s">
        <v>242</v>
      </c>
      <c r="C18" s="227">
        <v>4</v>
      </c>
      <c r="D18" s="228" t="s">
        <v>381</v>
      </c>
      <c r="E18" s="228"/>
      <c r="F18" s="229" t="s">
        <v>307</v>
      </c>
      <c r="G18" s="230" t="s">
        <v>288</v>
      </c>
      <c r="H18" s="234" t="s">
        <v>295</v>
      </c>
      <c r="I18" s="231" t="s">
        <v>168</v>
      </c>
      <c r="J18" s="235" t="s">
        <v>115</v>
      </c>
      <c r="K18" s="251">
        <v>0.85</v>
      </c>
      <c r="L18" s="65"/>
      <c r="M18" s="62"/>
      <c r="N18" s="236"/>
      <c r="O18" s="237"/>
      <c r="P18" s="236"/>
      <c r="Q18" s="237"/>
      <c r="R18" s="252"/>
      <c r="S18" s="253"/>
      <c r="T18" s="240"/>
      <c r="U18" s="241"/>
      <c r="V18" s="240"/>
      <c r="W18" s="241"/>
      <c r="X18" s="252"/>
      <c r="Y18" s="253"/>
      <c r="Z18" s="240"/>
      <c r="AA18" s="241"/>
      <c r="AB18" s="236"/>
      <c r="AC18" s="237"/>
      <c r="AD18" s="252"/>
      <c r="AE18" s="253"/>
      <c r="AF18" s="236"/>
      <c r="AG18" s="237"/>
      <c r="AH18" s="240"/>
      <c r="AI18" s="246"/>
      <c r="AJ18" s="254">
        <v>0.61</v>
      </c>
      <c r="AK18" s="255">
        <f>+AJ18/K18</f>
        <v>0.71764705882352942</v>
      </c>
      <c r="AM18" s="250">
        <f>AVERAGE(AK18)</f>
        <v>0.71764705882352942</v>
      </c>
    </row>
    <row r="19" spans="1:46" customFormat="1" ht="15.75" hidden="1" customHeight="1" x14ac:dyDescent="0.25">
      <c r="B19" s="7" t="s">
        <v>243</v>
      </c>
      <c r="C19" s="69"/>
      <c r="D19" s="69"/>
      <c r="E19" s="69"/>
      <c r="F19" s="70" t="s">
        <v>37</v>
      </c>
      <c r="G19" s="71" t="s">
        <v>61</v>
      </c>
      <c r="H19" s="72" t="s">
        <v>92</v>
      </c>
      <c r="I19" s="73" t="s">
        <v>168</v>
      </c>
      <c r="J19" s="74" t="s">
        <v>118</v>
      </c>
      <c r="K19" s="74">
        <v>100</v>
      </c>
      <c r="L19" s="61">
        <v>0.99</v>
      </c>
      <c r="M19" s="62">
        <v>1</v>
      </c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176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customFormat="1" ht="15" hidden="1" customHeight="1" x14ac:dyDescent="0.25">
      <c r="B20" s="7" t="s">
        <v>243</v>
      </c>
      <c r="C20" s="69"/>
      <c r="D20" s="69"/>
      <c r="E20" s="69"/>
      <c r="F20" s="70" t="s">
        <v>38</v>
      </c>
      <c r="G20" s="71" t="s">
        <v>61</v>
      </c>
      <c r="H20" s="72" t="s">
        <v>93</v>
      </c>
      <c r="I20" s="73" t="s">
        <v>168</v>
      </c>
      <c r="J20" s="74" t="s">
        <v>118</v>
      </c>
      <c r="K20" s="74">
        <v>100</v>
      </c>
      <c r="L20" s="61">
        <v>0.99</v>
      </c>
      <c r="M20" s="62">
        <v>1</v>
      </c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customFormat="1" ht="15.75" hidden="1" customHeight="1" x14ac:dyDescent="0.25">
      <c r="B21" s="7" t="s">
        <v>243</v>
      </c>
      <c r="C21" s="69"/>
      <c r="D21" s="69"/>
      <c r="E21" s="69"/>
      <c r="F21" s="70" t="s">
        <v>39</v>
      </c>
      <c r="G21" s="71" t="s">
        <v>61</v>
      </c>
      <c r="H21" s="72" t="s">
        <v>94</v>
      </c>
      <c r="I21" s="58" t="s">
        <v>168</v>
      </c>
      <c r="J21" s="74" t="s">
        <v>118</v>
      </c>
      <c r="K21" s="74">
        <v>100</v>
      </c>
      <c r="L21" s="61">
        <v>0.99</v>
      </c>
      <c r="M21" s="62">
        <v>1</v>
      </c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customFormat="1" ht="30" hidden="1" customHeight="1" x14ac:dyDescent="0.25">
      <c r="B22" s="7" t="s">
        <v>243</v>
      </c>
      <c r="C22" s="69"/>
      <c r="D22" s="69"/>
      <c r="E22" s="69"/>
      <c r="F22" s="70" t="s">
        <v>40</v>
      </c>
      <c r="G22" s="71" t="s">
        <v>61</v>
      </c>
      <c r="H22" s="72" t="s">
        <v>95</v>
      </c>
      <c r="I22" s="58" t="s">
        <v>168</v>
      </c>
      <c r="J22" s="74" t="s">
        <v>117</v>
      </c>
      <c r="K22" s="74">
        <v>83</v>
      </c>
      <c r="L22" s="61">
        <v>0.66</v>
      </c>
      <c r="M22" s="62">
        <v>0.83</v>
      </c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customFormat="1" ht="18.75" hidden="1" customHeight="1" x14ac:dyDescent="0.25">
      <c r="B23" s="7" t="s">
        <v>243</v>
      </c>
      <c r="C23" s="69"/>
      <c r="D23" s="69"/>
      <c r="E23" s="69"/>
      <c r="F23" s="70" t="s">
        <v>41</v>
      </c>
      <c r="G23" s="71" t="s">
        <v>61</v>
      </c>
      <c r="H23" s="72" t="s">
        <v>96</v>
      </c>
      <c r="I23" s="58" t="s">
        <v>168</v>
      </c>
      <c r="J23" s="74" t="s">
        <v>117</v>
      </c>
      <c r="K23" s="74">
        <v>70</v>
      </c>
      <c r="L23" s="61">
        <v>0.6</v>
      </c>
      <c r="M23" s="62">
        <v>0.7</v>
      </c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customFormat="1" ht="17.25" hidden="1" customHeight="1" x14ac:dyDescent="0.25">
      <c r="B24" s="7" t="s">
        <v>243</v>
      </c>
      <c r="C24" s="69"/>
      <c r="D24" s="69"/>
      <c r="E24" s="69"/>
      <c r="F24" s="76" t="s">
        <v>161</v>
      </c>
      <c r="G24" s="71" t="s">
        <v>61</v>
      </c>
      <c r="H24" s="72" t="s">
        <v>162</v>
      </c>
      <c r="I24" s="58" t="s">
        <v>170</v>
      </c>
      <c r="J24" s="74" t="s">
        <v>116</v>
      </c>
      <c r="K24" s="74">
        <v>75</v>
      </c>
      <c r="L24" s="61">
        <v>0.7</v>
      </c>
      <c r="M24" s="62">
        <v>0.75</v>
      </c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s="23" customFormat="1" ht="44.25" hidden="1" customHeight="1" x14ac:dyDescent="0.25">
      <c r="B25" s="25" t="s">
        <v>243</v>
      </c>
      <c r="C25" s="77"/>
      <c r="D25" s="77"/>
      <c r="E25" s="77"/>
      <c r="F25" s="78" t="s">
        <v>4</v>
      </c>
      <c r="G25" s="79" t="s">
        <v>47</v>
      </c>
      <c r="H25" s="57" t="s">
        <v>67</v>
      </c>
      <c r="I25" s="58" t="s">
        <v>168</v>
      </c>
      <c r="J25" s="80" t="s">
        <v>117</v>
      </c>
      <c r="K25" s="80">
        <v>1</v>
      </c>
      <c r="L25" s="61">
        <v>0.95</v>
      </c>
      <c r="M25" s="62">
        <v>1</v>
      </c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81" t="s">
        <v>306</v>
      </c>
      <c r="Y25" s="81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172"/>
    </row>
    <row r="26" spans="1:46" s="249" customFormat="1" ht="72.75" customHeight="1" x14ac:dyDescent="0.25">
      <c r="A26" s="3"/>
      <c r="B26" s="226" t="s">
        <v>242</v>
      </c>
      <c r="C26" s="227">
        <v>5</v>
      </c>
      <c r="D26" s="228" t="s">
        <v>381</v>
      </c>
      <c r="E26" s="228"/>
      <c r="F26" s="229" t="s">
        <v>5</v>
      </c>
      <c r="G26" s="230" t="s">
        <v>47</v>
      </c>
      <c r="H26" s="230" t="s">
        <v>68</v>
      </c>
      <c r="I26" s="231" t="s">
        <v>168</v>
      </c>
      <c r="J26" s="235" t="s">
        <v>117</v>
      </c>
      <c r="K26" s="256">
        <v>1</v>
      </c>
      <c r="L26" s="65">
        <v>0.8</v>
      </c>
      <c r="M26" s="62">
        <v>1</v>
      </c>
      <c r="N26" s="238"/>
      <c r="O26" s="239"/>
      <c r="P26" s="238"/>
      <c r="Q26" s="239"/>
      <c r="R26" s="238"/>
      <c r="S26" s="239"/>
      <c r="T26" s="257"/>
      <c r="U26" s="258"/>
      <c r="V26" s="257"/>
      <c r="W26" s="258"/>
      <c r="X26" s="259" t="s">
        <v>447</v>
      </c>
      <c r="Y26" s="243"/>
      <c r="Z26" s="260"/>
      <c r="AA26" s="261"/>
      <c r="AB26" s="238"/>
      <c r="AC26" s="239"/>
      <c r="AD26" s="238"/>
      <c r="AE26" s="239"/>
      <c r="AF26" s="238"/>
      <c r="AG26" s="239"/>
      <c r="AH26" s="257"/>
      <c r="AI26" s="262"/>
      <c r="AJ26" s="247">
        <v>1</v>
      </c>
      <c r="AK26" s="255">
        <f>+AJ26/K26</f>
        <v>1</v>
      </c>
      <c r="AM26" s="250">
        <f>AVERAGE(AK26)</f>
        <v>1</v>
      </c>
    </row>
    <row r="27" spans="1:46" s="14" customFormat="1" ht="44.25" hidden="1" customHeight="1" x14ac:dyDescent="0.25">
      <c r="B27" s="10" t="s">
        <v>243</v>
      </c>
      <c r="C27" s="82"/>
      <c r="D27" s="82"/>
      <c r="E27" s="82"/>
      <c r="F27" s="83" t="s">
        <v>269</v>
      </c>
      <c r="G27" s="84" t="s">
        <v>47</v>
      </c>
      <c r="H27" s="85" t="s">
        <v>266</v>
      </c>
      <c r="I27" s="86" t="s">
        <v>169</v>
      </c>
      <c r="J27" s="87" t="s">
        <v>117</v>
      </c>
      <c r="K27" s="87">
        <v>90</v>
      </c>
      <c r="L27" s="61">
        <v>0.85</v>
      </c>
      <c r="M27" s="62">
        <v>0.9</v>
      </c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>
        <f>+(133/223)*100%</f>
        <v>0.5964125560538116</v>
      </c>
      <c r="Y27" s="89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177"/>
      <c r="AK27" s="11"/>
      <c r="AL27" s="12"/>
      <c r="AM27" s="13"/>
    </row>
    <row r="28" spans="1:46" s="249" customFormat="1" ht="52.5" customHeight="1" x14ac:dyDescent="0.25">
      <c r="A28" s="3"/>
      <c r="B28" s="226" t="s">
        <v>242</v>
      </c>
      <c r="C28" s="227">
        <v>6</v>
      </c>
      <c r="D28" s="228" t="s">
        <v>378</v>
      </c>
      <c r="E28" s="228"/>
      <c r="F28" s="229" t="s">
        <v>375</v>
      </c>
      <c r="G28" s="230" t="s">
        <v>48</v>
      </c>
      <c r="H28" s="263" t="s">
        <v>338</v>
      </c>
      <c r="I28" s="231" t="s">
        <v>168</v>
      </c>
      <c r="J28" s="235" t="s">
        <v>117</v>
      </c>
      <c r="K28" s="256">
        <v>0.8</v>
      </c>
      <c r="L28" s="65">
        <v>0.7</v>
      </c>
      <c r="M28" s="90">
        <v>0.8</v>
      </c>
      <c r="N28" s="238"/>
      <c r="O28" s="239"/>
      <c r="P28" s="238"/>
      <c r="Q28" s="239"/>
      <c r="R28" s="238"/>
      <c r="S28" s="239"/>
      <c r="T28" s="257"/>
      <c r="U28" s="258"/>
      <c r="V28" s="257"/>
      <c r="W28" s="258"/>
      <c r="X28" s="264">
        <v>0.18</v>
      </c>
      <c r="Y28" s="243">
        <f>+X28/K28</f>
        <v>0.22499999999999998</v>
      </c>
      <c r="Z28" s="257"/>
      <c r="AA28" s="258"/>
      <c r="AB28" s="238"/>
      <c r="AC28" s="239"/>
      <c r="AD28" s="252"/>
      <c r="AE28" s="253"/>
      <c r="AF28" s="238"/>
      <c r="AG28" s="239"/>
      <c r="AH28" s="257"/>
      <c r="AI28" s="262"/>
      <c r="AJ28" s="247">
        <v>0.93</v>
      </c>
      <c r="AK28" s="255">
        <f>+AJ28/K28</f>
        <v>1.1625000000000001</v>
      </c>
      <c r="AM28" s="250">
        <f>+AVERAGE(Y28,AK28)</f>
        <v>0.69375000000000009</v>
      </c>
    </row>
    <row r="29" spans="1:46" customFormat="1" ht="15.75" hidden="1" customHeight="1" x14ac:dyDescent="0.25">
      <c r="B29" s="6" t="s">
        <v>243</v>
      </c>
      <c r="C29" s="91"/>
      <c r="D29" s="91"/>
      <c r="E29" s="91"/>
      <c r="F29" s="70" t="s">
        <v>136</v>
      </c>
      <c r="G29" s="92" t="s">
        <v>48</v>
      </c>
      <c r="H29" s="57" t="s">
        <v>137</v>
      </c>
      <c r="I29" s="58" t="s">
        <v>168</v>
      </c>
      <c r="J29" s="74" t="s">
        <v>118</v>
      </c>
      <c r="K29" s="74">
        <v>80</v>
      </c>
      <c r="L29" s="61">
        <v>0.7</v>
      </c>
      <c r="M29" s="90">
        <v>0.8</v>
      </c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178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s="249" customFormat="1" ht="61.5" customHeight="1" x14ac:dyDescent="0.25">
      <c r="A30" s="3"/>
      <c r="B30" s="226" t="s">
        <v>242</v>
      </c>
      <c r="C30" s="227">
        <v>7</v>
      </c>
      <c r="D30" s="228" t="s">
        <v>378</v>
      </c>
      <c r="E30" s="228"/>
      <c r="F30" s="229" t="s">
        <v>138</v>
      </c>
      <c r="G30" s="230" t="s">
        <v>48</v>
      </c>
      <c r="H30" s="234" t="s">
        <v>139</v>
      </c>
      <c r="I30" s="231" t="s">
        <v>168</v>
      </c>
      <c r="J30" s="235" t="s">
        <v>116</v>
      </c>
      <c r="K30" s="256">
        <v>0.95</v>
      </c>
      <c r="L30" s="65">
        <v>0.8</v>
      </c>
      <c r="M30" s="90">
        <v>0.95</v>
      </c>
      <c r="N30" s="238"/>
      <c r="O30" s="239"/>
      <c r="P30" s="252"/>
      <c r="Q30" s="253"/>
      <c r="R30" s="265">
        <v>0.94740000000000002</v>
      </c>
      <c r="S30" s="243">
        <f>+R30/K30</f>
        <v>0.99726315789473696</v>
      </c>
      <c r="T30" s="257"/>
      <c r="U30" s="258"/>
      <c r="V30" s="257"/>
      <c r="W30" s="258"/>
      <c r="X30" s="242">
        <v>0.97</v>
      </c>
      <c r="Y30" s="243">
        <f>+X30/K30</f>
        <v>1.0210526315789474</v>
      </c>
      <c r="Z30" s="257"/>
      <c r="AA30" s="261"/>
      <c r="AB30" s="238"/>
      <c r="AC30" s="239"/>
      <c r="AD30" s="242">
        <v>1</v>
      </c>
      <c r="AE30" s="243">
        <f>+AD30/K30</f>
        <v>1.0526315789473684</v>
      </c>
      <c r="AF30" s="238"/>
      <c r="AG30" s="239"/>
      <c r="AH30" s="257"/>
      <c r="AI30" s="262"/>
      <c r="AJ30" s="247">
        <v>1</v>
      </c>
      <c r="AK30" s="255">
        <f>+AJ30/K30</f>
        <v>1.0526315789473684</v>
      </c>
      <c r="AM30" s="250">
        <f>+AVERAGE(S30,Y30,AE30,AK30)</f>
        <v>1.0308947368421053</v>
      </c>
    </row>
    <row r="31" spans="1:46" customFormat="1" ht="12.75" hidden="1" customHeight="1" x14ac:dyDescent="0.25">
      <c r="B31" s="6" t="s">
        <v>243</v>
      </c>
      <c r="C31" s="91"/>
      <c r="D31" s="91"/>
      <c r="E31" s="91"/>
      <c r="F31" s="70" t="s">
        <v>140</v>
      </c>
      <c r="G31" s="92" t="s">
        <v>48</v>
      </c>
      <c r="H31" s="57" t="s">
        <v>141</v>
      </c>
      <c r="I31" s="58" t="s">
        <v>168</v>
      </c>
      <c r="J31" s="74" t="s">
        <v>116</v>
      </c>
      <c r="K31" s="74">
        <v>80</v>
      </c>
      <c r="L31" s="61">
        <v>0.7</v>
      </c>
      <c r="M31" s="90">
        <v>0.8</v>
      </c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176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customFormat="1" ht="12.75" hidden="1" customHeight="1" x14ac:dyDescent="0.25">
      <c r="B32" s="6" t="s">
        <v>243</v>
      </c>
      <c r="C32" s="91"/>
      <c r="D32" s="91"/>
      <c r="E32" s="91"/>
      <c r="F32" s="70" t="s">
        <v>142</v>
      </c>
      <c r="G32" s="92" t="s">
        <v>48</v>
      </c>
      <c r="H32" s="57" t="s">
        <v>143</v>
      </c>
      <c r="I32" s="58" t="s">
        <v>168</v>
      </c>
      <c r="J32" s="74" t="s">
        <v>117</v>
      </c>
      <c r="K32" s="74">
        <v>50</v>
      </c>
      <c r="L32" s="61">
        <v>0.5</v>
      </c>
      <c r="M32" s="90">
        <v>0.8</v>
      </c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4"/>
      <c r="AL32" s="4"/>
      <c r="AM32" s="3"/>
      <c r="AN32" s="3"/>
      <c r="AO32" s="3"/>
      <c r="AP32" s="3"/>
      <c r="AQ32" s="3"/>
      <c r="AR32" s="3"/>
      <c r="AS32" s="3"/>
      <c r="AT32" s="3"/>
    </row>
    <row r="33" spans="1:46" customFormat="1" ht="18" hidden="1" customHeight="1" x14ac:dyDescent="0.25">
      <c r="B33" s="6" t="s">
        <v>243</v>
      </c>
      <c r="C33" s="91"/>
      <c r="D33" s="91"/>
      <c r="E33" s="91"/>
      <c r="F33" s="70" t="s">
        <v>171</v>
      </c>
      <c r="G33" s="92" t="s">
        <v>48</v>
      </c>
      <c r="H33" s="57" t="s">
        <v>144</v>
      </c>
      <c r="I33" s="58" t="s">
        <v>169</v>
      </c>
      <c r="J33" s="74" t="s">
        <v>117</v>
      </c>
      <c r="K33" s="74">
        <v>0</v>
      </c>
      <c r="L33" s="61">
        <v>0</v>
      </c>
      <c r="M33" s="90">
        <v>0</v>
      </c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174"/>
      <c r="AK33" s="4"/>
      <c r="AL33" s="4"/>
      <c r="AM33" s="3"/>
      <c r="AN33" s="3"/>
      <c r="AO33" s="3"/>
      <c r="AP33" s="3"/>
      <c r="AQ33" s="3"/>
      <c r="AR33" s="3"/>
      <c r="AS33" s="3"/>
      <c r="AT33" s="3"/>
    </row>
    <row r="34" spans="1:46" s="249" customFormat="1" ht="84" customHeight="1" x14ac:dyDescent="0.25">
      <c r="A34" s="3"/>
      <c r="B34" s="226" t="s">
        <v>242</v>
      </c>
      <c r="C34" s="227">
        <v>8</v>
      </c>
      <c r="D34" s="228" t="s">
        <v>378</v>
      </c>
      <c r="E34" s="228"/>
      <c r="F34" s="229" t="s">
        <v>340</v>
      </c>
      <c r="G34" s="230" t="s">
        <v>48</v>
      </c>
      <c r="H34" s="263" t="s">
        <v>341</v>
      </c>
      <c r="I34" s="231" t="s">
        <v>170</v>
      </c>
      <c r="J34" s="235" t="s">
        <v>115</v>
      </c>
      <c r="K34" s="235" t="s">
        <v>219</v>
      </c>
      <c r="L34" s="65">
        <v>0</v>
      </c>
      <c r="M34" s="90">
        <v>0</v>
      </c>
      <c r="N34" s="238"/>
      <c r="O34" s="239"/>
      <c r="P34" s="238"/>
      <c r="Q34" s="239"/>
      <c r="R34" s="238"/>
      <c r="S34" s="239"/>
      <c r="T34" s="257"/>
      <c r="U34" s="258"/>
      <c r="V34" s="257"/>
      <c r="W34" s="258"/>
      <c r="X34" s="238"/>
      <c r="Y34" s="239"/>
      <c r="Z34" s="257"/>
      <c r="AA34" s="258"/>
      <c r="AB34" s="238"/>
      <c r="AC34" s="239"/>
      <c r="AD34" s="238"/>
      <c r="AE34" s="239"/>
      <c r="AF34" s="238"/>
      <c r="AG34" s="239"/>
      <c r="AH34" s="257"/>
      <c r="AI34" s="262"/>
      <c r="AJ34" s="266"/>
      <c r="AK34" s="255">
        <f>+(AJ34/1)</f>
        <v>0</v>
      </c>
      <c r="AL34" s="267"/>
      <c r="AM34" s="268"/>
    </row>
    <row r="35" spans="1:46" customFormat="1" ht="15" hidden="1" customHeight="1" x14ac:dyDescent="0.25">
      <c r="B35" s="6" t="s">
        <v>243</v>
      </c>
      <c r="C35" s="91"/>
      <c r="D35" s="91"/>
      <c r="E35" s="91"/>
      <c r="F35" s="70" t="s">
        <v>215</v>
      </c>
      <c r="G35" s="92" t="s">
        <v>48</v>
      </c>
      <c r="H35" s="57" t="s">
        <v>216</v>
      </c>
      <c r="I35" s="58" t="s">
        <v>168</v>
      </c>
      <c r="J35" s="74" t="s">
        <v>117</v>
      </c>
      <c r="K35" s="74">
        <v>70</v>
      </c>
      <c r="L35" s="61"/>
      <c r="M35" s="90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178"/>
      <c r="AK35" s="4"/>
      <c r="AL35" s="4"/>
      <c r="AM35" s="3"/>
      <c r="AN35" s="3"/>
      <c r="AO35" s="3"/>
      <c r="AP35" s="3"/>
      <c r="AQ35" s="3"/>
      <c r="AR35" s="3"/>
      <c r="AS35" s="3"/>
      <c r="AT35" s="3"/>
    </row>
    <row r="36" spans="1:46" s="249" customFormat="1" ht="69" customHeight="1" x14ac:dyDescent="0.25">
      <c r="A36" s="3"/>
      <c r="B36" s="226" t="s">
        <v>242</v>
      </c>
      <c r="C36" s="227">
        <v>9</v>
      </c>
      <c r="D36" s="228" t="s">
        <v>378</v>
      </c>
      <c r="E36" s="228"/>
      <c r="F36" s="229" t="s">
        <v>342</v>
      </c>
      <c r="G36" s="230" t="s">
        <v>48</v>
      </c>
      <c r="H36" s="263" t="s">
        <v>420</v>
      </c>
      <c r="I36" s="231" t="s">
        <v>168</v>
      </c>
      <c r="J36" s="235" t="s">
        <v>117</v>
      </c>
      <c r="K36" s="256">
        <v>0.9</v>
      </c>
      <c r="L36" s="65"/>
      <c r="M36" s="90"/>
      <c r="N36" s="238"/>
      <c r="O36" s="239"/>
      <c r="P36" s="238"/>
      <c r="Q36" s="239"/>
      <c r="R36" s="238"/>
      <c r="S36" s="239"/>
      <c r="T36" s="257"/>
      <c r="U36" s="258"/>
      <c r="V36" s="257"/>
      <c r="W36" s="258"/>
      <c r="X36" s="269">
        <v>1.5</v>
      </c>
      <c r="Y36" s="270">
        <f>+X36/K36</f>
        <v>1.6666666666666665</v>
      </c>
      <c r="Z36" s="257"/>
      <c r="AA36" s="258"/>
      <c r="AB36" s="238"/>
      <c r="AC36" s="239"/>
      <c r="AD36" s="238"/>
      <c r="AE36" s="239"/>
      <c r="AF36" s="238"/>
      <c r="AG36" s="239"/>
      <c r="AH36" s="257"/>
      <c r="AI36" s="262"/>
      <c r="AJ36" s="254">
        <v>0.77</v>
      </c>
      <c r="AK36" s="255">
        <f>+AJ36/K36</f>
        <v>0.85555555555555551</v>
      </c>
      <c r="AL36" s="267"/>
      <c r="AM36" s="250">
        <f>+AVERAGE(Y36,AK36)</f>
        <v>1.2611111111111111</v>
      </c>
    </row>
    <row r="37" spans="1:46" s="249" customFormat="1" ht="58.5" customHeight="1" x14ac:dyDescent="0.25">
      <c r="A37" s="3"/>
      <c r="B37" s="226" t="s">
        <v>242</v>
      </c>
      <c r="C37" s="227">
        <v>10</v>
      </c>
      <c r="D37" s="228" t="s">
        <v>378</v>
      </c>
      <c r="E37" s="228"/>
      <c r="F37" s="229" t="s">
        <v>217</v>
      </c>
      <c r="G37" s="230" t="s">
        <v>48</v>
      </c>
      <c r="H37" s="263" t="s">
        <v>343</v>
      </c>
      <c r="I37" s="231" t="s">
        <v>168</v>
      </c>
      <c r="J37" s="235" t="s">
        <v>118</v>
      </c>
      <c r="K37" s="256">
        <v>0.8</v>
      </c>
      <c r="L37" s="65"/>
      <c r="M37" s="90"/>
      <c r="N37" s="242">
        <v>0.85</v>
      </c>
      <c r="O37" s="243">
        <f>+N37/K37</f>
        <v>1.0625</v>
      </c>
      <c r="P37" s="264">
        <v>0.56999999999999995</v>
      </c>
      <c r="Q37" s="243">
        <f>+P37/K37</f>
        <v>0.71249999999999991</v>
      </c>
      <c r="R37" s="264">
        <v>0.77</v>
      </c>
      <c r="S37" s="243">
        <f>+R37/K37</f>
        <v>0.96250000000000002</v>
      </c>
      <c r="T37" s="264">
        <v>0.18</v>
      </c>
      <c r="U37" s="271">
        <f>+T37/K37</f>
        <v>0.22499999999999998</v>
      </c>
      <c r="V37" s="264">
        <v>0.28999999999999998</v>
      </c>
      <c r="W37" s="271">
        <f>+V37/K37</f>
        <v>0.36249999999999993</v>
      </c>
      <c r="X37" s="264">
        <v>0.23</v>
      </c>
      <c r="Y37" s="243">
        <f>+X37/K37</f>
        <v>0.28749999999999998</v>
      </c>
      <c r="Z37" s="264">
        <v>0.72</v>
      </c>
      <c r="AA37" s="271">
        <f>+Z37/K37</f>
        <v>0.89999999999999991</v>
      </c>
      <c r="AB37" s="242">
        <v>1.78</v>
      </c>
      <c r="AC37" s="243">
        <f>+AB37/K37</f>
        <v>2.2250000000000001</v>
      </c>
      <c r="AD37" s="242">
        <v>0.88</v>
      </c>
      <c r="AE37" s="243">
        <f>+AD37/K37</f>
        <v>1.0999999999999999</v>
      </c>
      <c r="AF37" s="264">
        <v>0.39</v>
      </c>
      <c r="AG37" s="243">
        <f>+AF37/K37</f>
        <v>0.48749999999999999</v>
      </c>
      <c r="AH37" s="242">
        <v>3.83</v>
      </c>
      <c r="AI37" s="272">
        <f>+AH37/K37</f>
        <v>4.7874999999999996</v>
      </c>
      <c r="AJ37" s="273"/>
      <c r="AK37" s="255">
        <f>+AJ37/K37</f>
        <v>0</v>
      </c>
      <c r="AL37" s="267"/>
      <c r="AM37" s="250">
        <f>+AVERAGE(O37,Q37,S37,U37,W37,Y37,AA37,AC37,AE37,AG37,AI37,AK37)</f>
        <v>1.0927083333333332</v>
      </c>
    </row>
    <row r="38" spans="1:46" s="249" customFormat="1" ht="64.5" customHeight="1" x14ac:dyDescent="0.25">
      <c r="A38" s="3"/>
      <c r="B38" s="226" t="s">
        <v>242</v>
      </c>
      <c r="C38" s="227">
        <v>11</v>
      </c>
      <c r="D38" s="228" t="s">
        <v>378</v>
      </c>
      <c r="E38" s="228"/>
      <c r="F38" s="229" t="s">
        <v>218</v>
      </c>
      <c r="G38" s="230" t="s">
        <v>48</v>
      </c>
      <c r="H38" s="263" t="s">
        <v>344</v>
      </c>
      <c r="I38" s="231" t="s">
        <v>168</v>
      </c>
      <c r="J38" s="235" t="s">
        <v>116</v>
      </c>
      <c r="K38" s="256">
        <v>0.95</v>
      </c>
      <c r="L38" s="65"/>
      <c r="M38" s="90"/>
      <c r="N38" s="238"/>
      <c r="O38" s="239"/>
      <c r="P38" s="238"/>
      <c r="Q38" s="239"/>
      <c r="R38" s="264">
        <v>0.86</v>
      </c>
      <c r="S38" s="243">
        <f>+R38/K38</f>
        <v>0.90526315789473688</v>
      </c>
      <c r="T38" s="257"/>
      <c r="U38" s="258"/>
      <c r="V38" s="257"/>
      <c r="W38" s="258"/>
      <c r="X38" s="242">
        <v>0.96</v>
      </c>
      <c r="Y38" s="243">
        <f>+X38/K38</f>
        <v>1.0105263157894737</v>
      </c>
      <c r="Z38" s="257"/>
      <c r="AA38" s="258"/>
      <c r="AB38" s="238"/>
      <c r="AC38" s="239"/>
      <c r="AD38" s="242">
        <v>1</v>
      </c>
      <c r="AE38" s="243">
        <f>+AD38/K38</f>
        <v>1.0526315789473684</v>
      </c>
      <c r="AF38" s="238"/>
      <c r="AG38" s="239"/>
      <c r="AH38" s="257"/>
      <c r="AI38" s="262"/>
      <c r="AJ38" s="247">
        <v>1</v>
      </c>
      <c r="AK38" s="255">
        <f>+AJ38/K38</f>
        <v>1.0526315789473684</v>
      </c>
      <c r="AL38" s="267"/>
      <c r="AM38" s="250">
        <f>+AVERAGE(S38,Y38,AE38,AK38)</f>
        <v>1.0052631578947369</v>
      </c>
    </row>
    <row r="39" spans="1:46" s="3" customFormat="1" ht="64.5" hidden="1" customHeight="1" x14ac:dyDescent="0.25">
      <c r="B39" s="9" t="s">
        <v>243</v>
      </c>
      <c r="C39" s="55"/>
      <c r="D39" s="55"/>
      <c r="E39" s="55"/>
      <c r="F39" s="47" t="s">
        <v>347</v>
      </c>
      <c r="G39" s="56" t="s">
        <v>48</v>
      </c>
      <c r="H39" s="93" t="s">
        <v>348</v>
      </c>
      <c r="I39" s="58" t="s">
        <v>168</v>
      </c>
      <c r="J39" s="59" t="s">
        <v>117</v>
      </c>
      <c r="K39" s="80">
        <v>0.7</v>
      </c>
      <c r="L39" s="61"/>
      <c r="M39" s="90"/>
      <c r="N39" s="75"/>
      <c r="O39" s="75"/>
      <c r="P39" s="75"/>
      <c r="Q39" s="75"/>
      <c r="R39" s="64"/>
      <c r="S39" s="64"/>
      <c r="T39" s="75"/>
      <c r="U39" s="75"/>
      <c r="V39" s="75"/>
      <c r="W39" s="75"/>
      <c r="X39" s="81"/>
      <c r="Y39" s="81"/>
      <c r="Z39" s="75"/>
      <c r="AA39" s="75"/>
      <c r="AB39" s="75"/>
      <c r="AC39" s="75"/>
      <c r="AD39" s="64"/>
      <c r="AE39" s="64"/>
      <c r="AF39" s="75"/>
      <c r="AG39" s="75"/>
      <c r="AH39" s="75"/>
      <c r="AI39" s="75"/>
      <c r="AJ39" s="179"/>
      <c r="AK39" s="4"/>
      <c r="AL39" s="4"/>
    </row>
    <row r="40" spans="1:46" s="3" customFormat="1" ht="79.5" hidden="1" customHeight="1" x14ac:dyDescent="0.25">
      <c r="B40" s="9" t="s">
        <v>243</v>
      </c>
      <c r="C40" s="55"/>
      <c r="D40" s="55"/>
      <c r="E40" s="55"/>
      <c r="F40" s="47" t="s">
        <v>350</v>
      </c>
      <c r="G40" s="56" t="s">
        <v>48</v>
      </c>
      <c r="H40" s="93" t="s">
        <v>349</v>
      </c>
      <c r="I40" s="58" t="s">
        <v>168</v>
      </c>
      <c r="J40" s="59" t="s">
        <v>117</v>
      </c>
      <c r="K40" s="80">
        <v>0.8</v>
      </c>
      <c r="L40" s="61"/>
      <c r="M40" s="90"/>
      <c r="N40" s="75"/>
      <c r="O40" s="75"/>
      <c r="P40" s="75"/>
      <c r="Q40" s="75"/>
      <c r="R40" s="64"/>
      <c r="S40" s="64"/>
      <c r="T40" s="75"/>
      <c r="U40" s="75"/>
      <c r="V40" s="75"/>
      <c r="W40" s="75"/>
      <c r="X40" s="81"/>
      <c r="Y40" s="81"/>
      <c r="Z40" s="75"/>
      <c r="AA40" s="75"/>
      <c r="AB40" s="75"/>
      <c r="AC40" s="75"/>
      <c r="AD40" s="64"/>
      <c r="AE40" s="64"/>
      <c r="AF40" s="75"/>
      <c r="AG40" s="75"/>
      <c r="AH40" s="75"/>
      <c r="AI40" s="75"/>
      <c r="AJ40" s="172"/>
      <c r="AK40" s="4"/>
      <c r="AL40" s="4"/>
    </row>
    <row r="41" spans="1:46" s="249" customFormat="1" ht="68.25" customHeight="1" x14ac:dyDescent="0.25">
      <c r="A41" s="3"/>
      <c r="B41" s="226" t="s">
        <v>242</v>
      </c>
      <c r="C41" s="227">
        <v>12</v>
      </c>
      <c r="D41" s="228" t="s">
        <v>378</v>
      </c>
      <c r="E41" s="228"/>
      <c r="F41" s="229" t="s">
        <v>421</v>
      </c>
      <c r="G41" s="230" t="s">
        <v>48</v>
      </c>
      <c r="H41" s="263" t="s">
        <v>345</v>
      </c>
      <c r="I41" s="231" t="s">
        <v>169</v>
      </c>
      <c r="J41" s="235" t="s">
        <v>117</v>
      </c>
      <c r="K41" s="235" t="s">
        <v>221</v>
      </c>
      <c r="L41" s="65"/>
      <c r="M41" s="90"/>
      <c r="N41" s="238"/>
      <c r="O41" s="239"/>
      <c r="P41" s="238"/>
      <c r="Q41" s="239"/>
      <c r="R41" s="238"/>
      <c r="S41" s="239"/>
      <c r="T41" s="257"/>
      <c r="U41" s="258"/>
      <c r="V41" s="257"/>
      <c r="W41" s="258"/>
      <c r="X41" s="275">
        <v>7.0000000000000007E-2</v>
      </c>
      <c r="Y41" s="243">
        <f>+X41/1</f>
        <v>7.0000000000000007E-2</v>
      </c>
      <c r="Z41" s="257"/>
      <c r="AA41" s="258"/>
      <c r="AB41" s="238"/>
      <c r="AC41" s="239"/>
      <c r="AD41" s="238"/>
      <c r="AE41" s="239"/>
      <c r="AF41" s="238"/>
      <c r="AG41" s="239"/>
      <c r="AH41" s="257"/>
      <c r="AI41" s="262"/>
      <c r="AJ41" s="276">
        <v>1.6759999999999999</v>
      </c>
      <c r="AK41" s="255">
        <v>1</v>
      </c>
      <c r="AL41" s="267"/>
      <c r="AM41" s="250">
        <f>+AVERAGE(Y41,AK41)</f>
        <v>0.53500000000000003</v>
      </c>
    </row>
    <row r="42" spans="1:46" s="249" customFormat="1" ht="49.5" customHeight="1" x14ac:dyDescent="0.25">
      <c r="A42" s="3"/>
      <c r="B42" s="226" t="s">
        <v>242</v>
      </c>
      <c r="C42" s="227">
        <v>13</v>
      </c>
      <c r="D42" s="228" t="s">
        <v>378</v>
      </c>
      <c r="E42" s="228"/>
      <c r="F42" s="229" t="s">
        <v>220</v>
      </c>
      <c r="G42" s="230" t="s">
        <v>48</v>
      </c>
      <c r="H42" s="263" t="s">
        <v>422</v>
      </c>
      <c r="I42" s="231" t="s">
        <v>170</v>
      </c>
      <c r="J42" s="235" t="s">
        <v>115</v>
      </c>
      <c r="K42" s="235" t="s">
        <v>221</v>
      </c>
      <c r="L42" s="65"/>
      <c r="M42" s="90"/>
      <c r="N42" s="238"/>
      <c r="O42" s="239"/>
      <c r="P42" s="238"/>
      <c r="Q42" s="239"/>
      <c r="R42" s="238"/>
      <c r="S42" s="239"/>
      <c r="T42" s="257"/>
      <c r="U42" s="258"/>
      <c r="V42" s="257"/>
      <c r="W42" s="258"/>
      <c r="X42" s="252"/>
      <c r="Y42" s="253"/>
      <c r="Z42" s="257"/>
      <c r="AA42" s="258"/>
      <c r="AB42" s="238"/>
      <c r="AC42" s="239"/>
      <c r="AD42" s="238"/>
      <c r="AE42" s="239"/>
      <c r="AF42" s="238"/>
      <c r="AG42" s="239"/>
      <c r="AH42" s="257"/>
      <c r="AI42" s="262"/>
      <c r="AJ42" s="277">
        <v>0.85099999999999998</v>
      </c>
      <c r="AK42" s="255">
        <f>+AJ42/1</f>
        <v>0.85099999999999998</v>
      </c>
      <c r="AL42" s="267"/>
      <c r="AM42" s="250">
        <f>+AVERAGE(AK42)</f>
        <v>0.85099999999999998</v>
      </c>
    </row>
    <row r="43" spans="1:46" s="249" customFormat="1" ht="42" customHeight="1" x14ac:dyDescent="0.25">
      <c r="A43" s="3"/>
      <c r="B43" s="226" t="s">
        <v>242</v>
      </c>
      <c r="C43" s="227">
        <v>14</v>
      </c>
      <c r="D43" s="228" t="s">
        <v>378</v>
      </c>
      <c r="E43" s="228"/>
      <c r="F43" s="229" t="s">
        <v>145</v>
      </c>
      <c r="G43" s="230" t="s">
        <v>49</v>
      </c>
      <c r="H43" s="234" t="s">
        <v>69</v>
      </c>
      <c r="I43" s="231" t="s">
        <v>168</v>
      </c>
      <c r="J43" s="235" t="s">
        <v>116</v>
      </c>
      <c r="K43" s="256">
        <v>0.9</v>
      </c>
      <c r="L43" s="65">
        <v>0.8</v>
      </c>
      <c r="M43" s="90">
        <v>0.9</v>
      </c>
      <c r="N43" s="252"/>
      <c r="O43" s="253"/>
      <c r="P43" s="252"/>
      <c r="Q43" s="253"/>
      <c r="R43" s="242">
        <v>1</v>
      </c>
      <c r="S43" s="243">
        <f>+R43/K43</f>
        <v>1.1111111111111112</v>
      </c>
      <c r="T43" s="260"/>
      <c r="U43" s="261"/>
      <c r="V43" s="260"/>
      <c r="W43" s="261"/>
      <c r="X43" s="242">
        <v>1</v>
      </c>
      <c r="Y43" s="243">
        <f>+X43/K43</f>
        <v>1.1111111111111112</v>
      </c>
      <c r="Z43" s="260"/>
      <c r="AA43" s="261"/>
      <c r="AB43" s="252"/>
      <c r="AC43" s="253"/>
      <c r="AD43" s="242">
        <v>1</v>
      </c>
      <c r="AE43" s="243">
        <f>+AD43/K43</f>
        <v>1.1111111111111112</v>
      </c>
      <c r="AF43" s="252"/>
      <c r="AG43" s="253"/>
      <c r="AH43" s="260"/>
      <c r="AI43" s="278"/>
      <c r="AJ43" s="247">
        <v>0.94</v>
      </c>
      <c r="AK43" s="255">
        <f>+AJ43/K43</f>
        <v>1.0444444444444443</v>
      </c>
      <c r="AM43" s="250">
        <f>+AVERAGE(S43,Y43,AE43)</f>
        <v>1.1111111111111112</v>
      </c>
    </row>
    <row r="44" spans="1:46" s="249" customFormat="1" ht="62.25" customHeight="1" x14ac:dyDescent="0.25">
      <c r="A44" s="3"/>
      <c r="B44" s="226" t="s">
        <v>242</v>
      </c>
      <c r="C44" s="227">
        <v>15</v>
      </c>
      <c r="D44" s="228" t="s">
        <v>378</v>
      </c>
      <c r="E44" s="228"/>
      <c r="F44" s="229" t="s">
        <v>146</v>
      </c>
      <c r="G44" s="230" t="s">
        <v>49</v>
      </c>
      <c r="H44" s="274" t="s">
        <v>410</v>
      </c>
      <c r="I44" s="231" t="s">
        <v>168</v>
      </c>
      <c r="J44" s="235" t="s">
        <v>117</v>
      </c>
      <c r="K44" s="256">
        <v>0.9</v>
      </c>
      <c r="L44" s="65">
        <v>0.7</v>
      </c>
      <c r="M44" s="90">
        <v>0.9</v>
      </c>
      <c r="N44" s="238"/>
      <c r="O44" s="239"/>
      <c r="P44" s="238"/>
      <c r="Q44" s="239"/>
      <c r="R44" s="238"/>
      <c r="S44" s="239"/>
      <c r="T44" s="257"/>
      <c r="U44" s="258"/>
      <c r="V44" s="257"/>
      <c r="W44" s="258"/>
      <c r="X44" s="264">
        <v>0.82</v>
      </c>
      <c r="Y44" s="243">
        <f>+X44/K44</f>
        <v>0.91111111111111098</v>
      </c>
      <c r="Z44" s="257"/>
      <c r="AA44" s="258"/>
      <c r="AB44" s="238"/>
      <c r="AC44" s="239"/>
      <c r="AD44" s="238"/>
      <c r="AE44" s="239"/>
      <c r="AF44" s="238"/>
      <c r="AG44" s="239"/>
      <c r="AH44" s="257"/>
      <c r="AI44" s="262"/>
      <c r="AJ44" s="247">
        <v>1.29</v>
      </c>
      <c r="AK44" s="255">
        <f>+AJ44/K44</f>
        <v>1.4333333333333333</v>
      </c>
      <c r="AM44" s="250">
        <f>+AVERAGE(Y44,AK44)</f>
        <v>1.1722222222222221</v>
      </c>
    </row>
    <row r="45" spans="1:46" customFormat="1" ht="0.75" hidden="1" customHeight="1" x14ac:dyDescent="0.25">
      <c r="B45" s="6" t="s">
        <v>243</v>
      </c>
      <c r="C45" s="91"/>
      <c r="D45" s="91"/>
      <c r="E45" s="91"/>
      <c r="F45" s="94" t="s">
        <v>147</v>
      </c>
      <c r="G45" s="92" t="s">
        <v>49</v>
      </c>
      <c r="H45" s="57" t="s">
        <v>152</v>
      </c>
      <c r="I45" s="58" t="s">
        <v>170</v>
      </c>
      <c r="J45" s="74" t="s">
        <v>117</v>
      </c>
      <c r="K45" s="74">
        <v>90</v>
      </c>
      <c r="L45" s="61">
        <v>0.7</v>
      </c>
      <c r="M45" s="90">
        <v>0.9</v>
      </c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176" t="s">
        <v>158</v>
      </c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 customFormat="1" ht="0.75" hidden="1" customHeight="1" x14ac:dyDescent="0.25">
      <c r="B46" s="6" t="s">
        <v>243</v>
      </c>
      <c r="C46" s="91"/>
      <c r="D46" s="91"/>
      <c r="E46" s="91"/>
      <c r="F46" s="94" t="s">
        <v>148</v>
      </c>
      <c r="G46" s="92" t="s">
        <v>49</v>
      </c>
      <c r="H46" s="57" t="s">
        <v>150</v>
      </c>
      <c r="I46" s="58" t="s">
        <v>169</v>
      </c>
      <c r="J46" s="74" t="s">
        <v>115</v>
      </c>
      <c r="K46" s="74">
        <v>0</v>
      </c>
      <c r="L46" s="61">
        <v>0</v>
      </c>
      <c r="M46" s="90">
        <v>0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 t="s">
        <v>158</v>
      </c>
      <c r="AK46" s="4"/>
      <c r="AL46" s="4"/>
      <c r="AM46" s="3"/>
      <c r="AN46" s="3"/>
      <c r="AO46" s="3"/>
      <c r="AP46" s="3"/>
      <c r="AQ46" s="3"/>
      <c r="AR46" s="3"/>
      <c r="AS46" s="3"/>
      <c r="AT46" s="3"/>
    </row>
    <row r="47" spans="1:46" customFormat="1" ht="0.75" hidden="1" customHeight="1" x14ac:dyDescent="0.25">
      <c r="B47" s="6" t="s">
        <v>243</v>
      </c>
      <c r="C47" s="91"/>
      <c r="D47" s="91"/>
      <c r="E47" s="91"/>
      <c r="F47" s="94" t="s">
        <v>149</v>
      </c>
      <c r="G47" s="92" t="s">
        <v>49</v>
      </c>
      <c r="H47" s="57" t="s">
        <v>151</v>
      </c>
      <c r="I47" s="58" t="s">
        <v>170</v>
      </c>
      <c r="J47" s="74" t="s">
        <v>115</v>
      </c>
      <c r="K47" s="74">
        <v>0</v>
      </c>
      <c r="L47" s="61">
        <v>0</v>
      </c>
      <c r="M47" s="90">
        <v>0</v>
      </c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174" t="s">
        <v>158</v>
      </c>
      <c r="AK47" s="4"/>
      <c r="AL47" s="4"/>
      <c r="AM47" s="3"/>
      <c r="AN47" s="3"/>
      <c r="AO47" s="3"/>
      <c r="AP47" s="3"/>
      <c r="AQ47" s="3"/>
      <c r="AR47" s="3"/>
      <c r="AS47" s="3"/>
      <c r="AT47" s="3"/>
    </row>
    <row r="48" spans="1:46" s="249" customFormat="1" ht="135" customHeight="1" x14ac:dyDescent="0.25">
      <c r="A48" s="3"/>
      <c r="B48" s="226" t="s">
        <v>242</v>
      </c>
      <c r="C48" s="227">
        <v>16</v>
      </c>
      <c r="D48" s="228" t="s">
        <v>378</v>
      </c>
      <c r="E48" s="228"/>
      <c r="F48" s="229" t="s">
        <v>335</v>
      </c>
      <c r="G48" s="230" t="s">
        <v>49</v>
      </c>
      <c r="H48" s="279" t="s">
        <v>356</v>
      </c>
      <c r="I48" s="231" t="s">
        <v>170</v>
      </c>
      <c r="J48" s="235" t="s">
        <v>115</v>
      </c>
      <c r="K48" s="235" t="s">
        <v>442</v>
      </c>
      <c r="L48" s="65"/>
      <c r="M48" s="90"/>
      <c r="N48" s="238"/>
      <c r="O48" s="239"/>
      <c r="P48" s="238"/>
      <c r="Q48" s="239"/>
      <c r="R48" s="238"/>
      <c r="S48" s="239"/>
      <c r="T48" s="257"/>
      <c r="U48" s="258"/>
      <c r="V48" s="257"/>
      <c r="W48" s="258"/>
      <c r="X48" s="238"/>
      <c r="Y48" s="239"/>
      <c r="Z48" s="257"/>
      <c r="AA48" s="258"/>
      <c r="AB48" s="238"/>
      <c r="AC48" s="239"/>
      <c r="AD48" s="238"/>
      <c r="AE48" s="239"/>
      <c r="AF48" s="238"/>
      <c r="AG48" s="239"/>
      <c r="AH48" s="257"/>
      <c r="AI48" s="262"/>
      <c r="AJ48" s="280" t="s">
        <v>447</v>
      </c>
      <c r="AK48" s="255"/>
      <c r="AL48" s="267"/>
      <c r="AM48" s="268"/>
      <c r="AO48" s="380"/>
    </row>
    <row r="49" spans="1:46" s="3" customFormat="1" ht="64.5" hidden="1" customHeight="1" x14ac:dyDescent="0.25">
      <c r="B49" s="9" t="s">
        <v>243</v>
      </c>
      <c r="C49" s="55"/>
      <c r="D49" s="55"/>
      <c r="E49" s="55"/>
      <c r="F49" s="95" t="s">
        <v>222</v>
      </c>
      <c r="G49" s="56" t="s">
        <v>49</v>
      </c>
      <c r="H49" s="57" t="s">
        <v>223</v>
      </c>
      <c r="I49" s="58" t="s">
        <v>170</v>
      </c>
      <c r="J49" s="59" t="s">
        <v>115</v>
      </c>
      <c r="K49" s="59">
        <v>30</v>
      </c>
      <c r="L49" s="61"/>
      <c r="M49" s="90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176"/>
      <c r="AK49" s="4"/>
      <c r="AL49" s="4"/>
    </row>
    <row r="50" spans="1:46" s="3" customFormat="1" ht="81" hidden="1" customHeight="1" x14ac:dyDescent="0.25">
      <c r="B50" s="9" t="s">
        <v>243</v>
      </c>
      <c r="C50" s="55"/>
      <c r="D50" s="55"/>
      <c r="E50" s="55"/>
      <c r="F50" s="96" t="s">
        <v>326</v>
      </c>
      <c r="G50" s="56" t="s">
        <v>50</v>
      </c>
      <c r="H50" s="97" t="s">
        <v>290</v>
      </c>
      <c r="I50" s="58" t="s">
        <v>168</v>
      </c>
      <c r="J50" s="59" t="s">
        <v>116</v>
      </c>
      <c r="K50" s="80">
        <v>1</v>
      </c>
      <c r="L50" s="61">
        <v>0.8</v>
      </c>
      <c r="M50" s="90">
        <v>0.9</v>
      </c>
      <c r="N50" s="75"/>
      <c r="O50" s="75"/>
      <c r="P50" s="75"/>
      <c r="Q50" s="75"/>
      <c r="R50" s="63">
        <v>1</v>
      </c>
      <c r="S50" s="63"/>
      <c r="T50" s="75"/>
      <c r="U50" s="75"/>
      <c r="V50" s="75"/>
      <c r="W50" s="75"/>
      <c r="X50" s="63">
        <v>1</v>
      </c>
      <c r="Y50" s="159"/>
      <c r="Z50" s="75"/>
      <c r="AA50" s="75"/>
      <c r="AB50" s="75"/>
      <c r="AC50" s="75"/>
      <c r="AD50" s="63">
        <v>1</v>
      </c>
      <c r="AE50" s="159"/>
      <c r="AF50" s="75"/>
      <c r="AG50" s="75"/>
      <c r="AH50" s="75"/>
      <c r="AI50" s="75"/>
      <c r="AJ50" s="64"/>
    </row>
    <row r="51" spans="1:46" s="3" customFormat="1" ht="22.5" hidden="1" customHeight="1" x14ac:dyDescent="0.25">
      <c r="B51" s="8" t="s">
        <v>243</v>
      </c>
      <c r="C51" s="98"/>
      <c r="D51" s="98"/>
      <c r="E51" s="98"/>
      <c r="F51" s="96" t="s">
        <v>153</v>
      </c>
      <c r="G51" s="56" t="s">
        <v>50</v>
      </c>
      <c r="H51" s="57" t="s">
        <v>154</v>
      </c>
      <c r="I51" s="58" t="s">
        <v>168</v>
      </c>
      <c r="J51" s="59" t="s">
        <v>116</v>
      </c>
      <c r="K51" s="59">
        <v>95</v>
      </c>
      <c r="L51" s="61">
        <v>0.85</v>
      </c>
      <c r="M51" s="90">
        <v>0.95</v>
      </c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63">
        <v>0.90909090909090906</v>
      </c>
    </row>
    <row r="52" spans="1:46" s="3" customFormat="1" ht="24" hidden="1" customHeight="1" x14ac:dyDescent="0.25">
      <c r="B52" s="8" t="s">
        <v>243</v>
      </c>
      <c r="C52" s="98"/>
      <c r="D52" s="98"/>
      <c r="E52" s="98"/>
      <c r="F52" s="96" t="s">
        <v>224</v>
      </c>
      <c r="G52" s="56" t="s">
        <v>50</v>
      </c>
      <c r="H52" s="57" t="s">
        <v>226</v>
      </c>
      <c r="I52" s="58" t="s">
        <v>168</v>
      </c>
      <c r="J52" s="59" t="s">
        <v>116</v>
      </c>
      <c r="K52" s="59">
        <v>100</v>
      </c>
      <c r="L52" s="61"/>
      <c r="M52" s="90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63">
        <v>1</v>
      </c>
    </row>
    <row r="53" spans="1:46" s="3" customFormat="1" ht="68.25" hidden="1" customHeight="1" x14ac:dyDescent="0.25">
      <c r="B53" s="9" t="s">
        <v>243</v>
      </c>
      <c r="C53" s="55"/>
      <c r="D53" s="55"/>
      <c r="E53" s="55"/>
      <c r="F53" s="96" t="s">
        <v>331</v>
      </c>
      <c r="G53" s="56" t="s">
        <v>50</v>
      </c>
      <c r="H53" s="57" t="s">
        <v>227</v>
      </c>
      <c r="I53" s="58" t="s">
        <v>169</v>
      </c>
      <c r="J53" s="59" t="s">
        <v>116</v>
      </c>
      <c r="K53" s="80">
        <v>0.5</v>
      </c>
      <c r="L53" s="61"/>
      <c r="M53" s="90"/>
      <c r="N53" s="75"/>
      <c r="O53" s="75"/>
      <c r="P53" s="75"/>
      <c r="Q53" s="75"/>
      <c r="R53" s="64"/>
      <c r="S53" s="64"/>
      <c r="T53" s="75"/>
      <c r="U53" s="75"/>
      <c r="V53" s="75"/>
      <c r="W53" s="75"/>
      <c r="X53" s="63">
        <v>1</v>
      </c>
      <c r="Y53" s="159"/>
      <c r="Z53" s="75"/>
      <c r="AA53" s="75"/>
      <c r="AB53" s="75"/>
      <c r="AC53" s="75"/>
      <c r="AD53" s="63">
        <v>1</v>
      </c>
      <c r="AE53" s="159"/>
      <c r="AF53" s="75"/>
      <c r="AG53" s="75"/>
      <c r="AH53" s="75"/>
      <c r="AI53" s="75"/>
      <c r="AJ53" s="172"/>
    </row>
    <row r="54" spans="1:46" s="249" customFormat="1" ht="54.75" customHeight="1" x14ac:dyDescent="0.25">
      <c r="A54" s="3"/>
      <c r="B54" s="226" t="s">
        <v>242</v>
      </c>
      <c r="C54" s="227">
        <v>17</v>
      </c>
      <c r="D54" s="228" t="s">
        <v>378</v>
      </c>
      <c r="E54" s="228"/>
      <c r="F54" s="229" t="s">
        <v>366</v>
      </c>
      <c r="G54" s="230" t="s">
        <v>50</v>
      </c>
      <c r="H54" s="234" t="s">
        <v>327</v>
      </c>
      <c r="I54" s="231" t="s">
        <v>168</v>
      </c>
      <c r="J54" s="235" t="s">
        <v>116</v>
      </c>
      <c r="K54" s="256">
        <v>0.8</v>
      </c>
      <c r="L54" s="65"/>
      <c r="M54" s="90"/>
      <c r="N54" s="238"/>
      <c r="O54" s="239"/>
      <c r="P54" s="238"/>
      <c r="Q54" s="239"/>
      <c r="R54" s="259" t="s">
        <v>447</v>
      </c>
      <c r="S54" s="243"/>
      <c r="T54" s="257"/>
      <c r="U54" s="258"/>
      <c r="V54" s="257"/>
      <c r="W54" s="258"/>
      <c r="X54" s="264">
        <v>0.55000000000000004</v>
      </c>
      <c r="Y54" s="243">
        <f>+X54/K54</f>
        <v>0.6875</v>
      </c>
      <c r="Z54" s="257"/>
      <c r="AA54" s="258"/>
      <c r="AB54" s="238"/>
      <c r="AC54" s="239"/>
      <c r="AD54" s="281">
        <v>0.96</v>
      </c>
      <c r="AE54" s="243">
        <f>+AD54/K54</f>
        <v>1.2</v>
      </c>
      <c r="AF54" s="238"/>
      <c r="AG54" s="239"/>
      <c r="AH54" s="257"/>
      <c r="AI54" s="262"/>
      <c r="AJ54" s="247">
        <v>1</v>
      </c>
      <c r="AK54" s="255">
        <f>+AJ54/K54</f>
        <v>1.25</v>
      </c>
      <c r="AM54" s="250">
        <f>+AVERAGE(Y54,AE54,AK54)</f>
        <v>1.0458333333333334</v>
      </c>
    </row>
    <row r="55" spans="1:46" s="249" customFormat="1" ht="54.75" customHeight="1" x14ac:dyDescent="0.25">
      <c r="A55" s="3"/>
      <c r="B55" s="226" t="s">
        <v>242</v>
      </c>
      <c r="C55" s="227">
        <v>18</v>
      </c>
      <c r="D55" s="228" t="s">
        <v>378</v>
      </c>
      <c r="E55" s="228"/>
      <c r="F55" s="229" t="s">
        <v>330</v>
      </c>
      <c r="G55" s="230" t="s">
        <v>50</v>
      </c>
      <c r="H55" s="234" t="s">
        <v>399</v>
      </c>
      <c r="I55" s="231" t="s">
        <v>168</v>
      </c>
      <c r="J55" s="235" t="s">
        <v>116</v>
      </c>
      <c r="K55" s="233" t="s">
        <v>367</v>
      </c>
      <c r="L55" s="65"/>
      <c r="M55" s="90"/>
      <c r="N55" s="238"/>
      <c r="O55" s="239"/>
      <c r="P55" s="238"/>
      <c r="Q55" s="239"/>
      <c r="R55" s="242">
        <v>0.27</v>
      </c>
      <c r="S55" s="243">
        <f>+R55/25%</f>
        <v>1.08</v>
      </c>
      <c r="T55" s="257"/>
      <c r="U55" s="258"/>
      <c r="V55" s="257"/>
      <c r="W55" s="258"/>
      <c r="X55" s="264">
        <v>0.31</v>
      </c>
      <c r="Y55" s="243">
        <f>+(X55/50)*100</f>
        <v>0.62</v>
      </c>
      <c r="Z55" s="257"/>
      <c r="AA55" s="258"/>
      <c r="AB55" s="238"/>
      <c r="AC55" s="239"/>
      <c r="AD55" s="264">
        <v>0.41</v>
      </c>
      <c r="AE55" s="243">
        <f>+(AD55/75)*100</f>
        <v>0.54666666666666663</v>
      </c>
      <c r="AF55" s="238"/>
      <c r="AG55" s="239"/>
      <c r="AH55" s="257"/>
      <c r="AI55" s="262"/>
      <c r="AJ55" s="254">
        <v>0.48</v>
      </c>
      <c r="AK55" s="243">
        <f>+(AJ55/100)*100</f>
        <v>0.48</v>
      </c>
      <c r="AM55" s="250">
        <f>+AVERAGE(S55,Y55,AE55,AK55)</f>
        <v>0.68166666666666675</v>
      </c>
      <c r="AP55" s="380"/>
    </row>
    <row r="56" spans="1:46" s="249" customFormat="1" ht="61.5" customHeight="1" x14ac:dyDescent="0.25">
      <c r="A56" s="3"/>
      <c r="B56" s="226" t="s">
        <v>242</v>
      </c>
      <c r="C56" s="227">
        <v>19</v>
      </c>
      <c r="D56" s="228" t="s">
        <v>378</v>
      </c>
      <c r="E56" s="228"/>
      <c r="F56" s="229" t="s">
        <v>225</v>
      </c>
      <c r="G56" s="230" t="s">
        <v>50</v>
      </c>
      <c r="H56" s="234" t="s">
        <v>398</v>
      </c>
      <c r="I56" s="231" t="s">
        <v>170</v>
      </c>
      <c r="J56" s="235" t="s">
        <v>115</v>
      </c>
      <c r="K56" s="235" t="s">
        <v>228</v>
      </c>
      <c r="L56" s="65"/>
      <c r="M56" s="90"/>
      <c r="N56" s="238"/>
      <c r="O56" s="239"/>
      <c r="P56" s="238"/>
      <c r="Q56" s="239"/>
      <c r="R56" s="252"/>
      <c r="S56" s="253"/>
      <c r="T56" s="282"/>
      <c r="U56" s="283"/>
      <c r="V56" s="282"/>
      <c r="W56" s="283"/>
      <c r="X56" s="252"/>
      <c r="Y56" s="253"/>
      <c r="Z56" s="257"/>
      <c r="AA56" s="258"/>
      <c r="AB56" s="238"/>
      <c r="AC56" s="239"/>
      <c r="AD56" s="252"/>
      <c r="AE56" s="253"/>
      <c r="AF56" s="238"/>
      <c r="AG56" s="239"/>
      <c r="AH56" s="257"/>
      <c r="AI56" s="262"/>
      <c r="AJ56" s="273"/>
      <c r="AK56" s="255">
        <f>+AJ56/1</f>
        <v>0</v>
      </c>
      <c r="AM56" s="268"/>
    </row>
    <row r="57" spans="1:46" s="249" customFormat="1" ht="61.5" customHeight="1" x14ac:dyDescent="0.25">
      <c r="A57" s="3"/>
      <c r="B57" s="226" t="s">
        <v>242</v>
      </c>
      <c r="C57" s="227">
        <v>20</v>
      </c>
      <c r="D57" s="228" t="s">
        <v>378</v>
      </c>
      <c r="E57" s="228"/>
      <c r="F57" s="229" t="s">
        <v>373</v>
      </c>
      <c r="G57" s="230" t="s">
        <v>50</v>
      </c>
      <c r="H57" s="263" t="s">
        <v>400</v>
      </c>
      <c r="I57" s="231" t="s">
        <v>168</v>
      </c>
      <c r="J57" s="235" t="s">
        <v>116</v>
      </c>
      <c r="K57" s="233" t="s">
        <v>367</v>
      </c>
      <c r="L57" s="65"/>
      <c r="M57" s="90"/>
      <c r="N57" s="238"/>
      <c r="O57" s="239"/>
      <c r="P57" s="238"/>
      <c r="Q57" s="239"/>
      <c r="R57" s="264">
        <v>0.05</v>
      </c>
      <c r="S57" s="243">
        <f>+R57/25</f>
        <v>2E-3</v>
      </c>
      <c r="T57" s="282"/>
      <c r="U57" s="283"/>
      <c r="V57" s="282"/>
      <c r="W57" s="283"/>
      <c r="X57" s="242">
        <v>0.56999999999999995</v>
      </c>
      <c r="Y57" s="270">
        <f>+X57/50%</f>
        <v>1.1399999999999999</v>
      </c>
      <c r="Z57" s="257"/>
      <c r="AA57" s="258"/>
      <c r="AB57" s="238"/>
      <c r="AC57" s="239"/>
      <c r="AD57" s="281">
        <v>0.84</v>
      </c>
      <c r="AE57" s="243">
        <f>+(AD57/75)*100</f>
        <v>1.1199999999999999</v>
      </c>
      <c r="AF57" s="238"/>
      <c r="AG57" s="239"/>
      <c r="AH57" s="257"/>
      <c r="AI57" s="262"/>
      <c r="AJ57" s="247">
        <v>1.06</v>
      </c>
      <c r="AK57" s="255">
        <f>+(AJ57/100)*100</f>
        <v>1.06</v>
      </c>
      <c r="AM57" s="250">
        <f>+AVERAGE(S57,Y57,AE57,AK57)</f>
        <v>0.8304999999999999</v>
      </c>
      <c r="AP57" s="380"/>
    </row>
    <row r="58" spans="1:46" customFormat="1" ht="25.5" hidden="1" customHeight="1" x14ac:dyDescent="0.25">
      <c r="B58" s="6" t="s">
        <v>243</v>
      </c>
      <c r="C58" s="91"/>
      <c r="D58" s="91"/>
      <c r="E58" s="91"/>
      <c r="F58" s="99" t="s">
        <v>6</v>
      </c>
      <c r="G58" s="100" t="s">
        <v>51</v>
      </c>
      <c r="H58" s="72" t="s">
        <v>70</v>
      </c>
      <c r="I58" s="58" t="s">
        <v>168</v>
      </c>
      <c r="J58" s="74" t="s">
        <v>118</v>
      </c>
      <c r="K58" s="74">
        <v>90</v>
      </c>
      <c r="L58" s="61">
        <v>0.8</v>
      </c>
      <c r="M58" s="90">
        <v>0.9</v>
      </c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176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customFormat="1" ht="25.5" hidden="1" customHeight="1" x14ac:dyDescent="0.25">
      <c r="B59" s="6" t="s">
        <v>243</v>
      </c>
      <c r="C59" s="91"/>
      <c r="D59" s="91"/>
      <c r="E59" s="91"/>
      <c r="F59" s="99" t="s">
        <v>156</v>
      </c>
      <c r="G59" s="100" t="s">
        <v>51</v>
      </c>
      <c r="H59" s="72" t="s">
        <v>157</v>
      </c>
      <c r="I59" s="58" t="s">
        <v>168</v>
      </c>
      <c r="J59" s="74" t="s">
        <v>118</v>
      </c>
      <c r="K59" s="74">
        <v>100</v>
      </c>
      <c r="L59" s="61">
        <v>1</v>
      </c>
      <c r="M59" s="90">
        <v>1</v>
      </c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174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s="249" customFormat="1" ht="54" customHeight="1" x14ac:dyDescent="0.25">
      <c r="A60" s="3"/>
      <c r="B60" s="226" t="s">
        <v>242</v>
      </c>
      <c r="C60" s="227">
        <v>21</v>
      </c>
      <c r="D60" s="228" t="s">
        <v>389</v>
      </c>
      <c r="E60" s="228"/>
      <c r="F60" s="229" t="s">
        <v>229</v>
      </c>
      <c r="G60" s="284" t="s">
        <v>51</v>
      </c>
      <c r="H60" s="234" t="s">
        <v>407</v>
      </c>
      <c r="I60" s="231" t="s">
        <v>168</v>
      </c>
      <c r="J60" s="235" t="s">
        <v>118</v>
      </c>
      <c r="K60" s="256">
        <v>1</v>
      </c>
      <c r="L60" s="65"/>
      <c r="M60" s="90"/>
      <c r="N60" s="285">
        <v>0.05</v>
      </c>
      <c r="O60" s="270">
        <f>+N60/K60</f>
        <v>0.05</v>
      </c>
      <c r="P60" s="285">
        <v>0.03</v>
      </c>
      <c r="Q60" s="270">
        <f>+P60/K60</f>
        <v>0.03</v>
      </c>
      <c r="R60" s="285">
        <v>0.03</v>
      </c>
      <c r="S60" s="270">
        <f>+R60/K60</f>
        <v>0.03</v>
      </c>
      <c r="T60" s="285">
        <v>0.05</v>
      </c>
      <c r="U60" s="286">
        <f>+T60/K60</f>
        <v>0.05</v>
      </c>
      <c r="V60" s="285">
        <v>0.12</v>
      </c>
      <c r="W60" s="286">
        <f>+V60/K60</f>
        <v>0.12</v>
      </c>
      <c r="X60" s="285">
        <v>0.1</v>
      </c>
      <c r="Y60" s="270">
        <f>+X60/K60</f>
        <v>0.1</v>
      </c>
      <c r="Z60" s="285">
        <v>0.38</v>
      </c>
      <c r="AA60" s="286">
        <f>+Z60/K60</f>
        <v>0.38</v>
      </c>
      <c r="AB60" s="285">
        <v>0.38</v>
      </c>
      <c r="AC60" s="270">
        <f>+AB60/K60</f>
        <v>0.38</v>
      </c>
      <c r="AD60" s="269">
        <v>1.58</v>
      </c>
      <c r="AE60" s="270">
        <f>+AD60/K60</f>
        <v>1.58</v>
      </c>
      <c r="AF60" s="287"/>
      <c r="AG60" s="270">
        <f>+AF60/K60</f>
        <v>0</v>
      </c>
      <c r="AH60" s="287"/>
      <c r="AI60" s="288">
        <f>+AH60/K60</f>
        <v>0</v>
      </c>
      <c r="AJ60" s="289"/>
      <c r="AK60" s="255">
        <f>+AJ60/K60</f>
        <v>0</v>
      </c>
      <c r="AM60" s="250">
        <f>+AVERAGE(O60,Q60,S60,U60,W60,Y60,AA60,AC60,AE60,AG60,AI60,AK60)</f>
        <v>0.22666666666666668</v>
      </c>
    </row>
    <row r="61" spans="1:46" s="249" customFormat="1" ht="63.75" customHeight="1" x14ac:dyDescent="0.25">
      <c r="A61" s="3"/>
      <c r="B61" s="226" t="s">
        <v>242</v>
      </c>
      <c r="C61" s="227">
        <v>22</v>
      </c>
      <c r="D61" s="228" t="s">
        <v>389</v>
      </c>
      <c r="E61" s="228"/>
      <c r="F61" s="229" t="s">
        <v>230</v>
      </c>
      <c r="G61" s="284" t="s">
        <v>51</v>
      </c>
      <c r="H61" s="234" t="s">
        <v>231</v>
      </c>
      <c r="I61" s="231" t="s">
        <v>169</v>
      </c>
      <c r="J61" s="235" t="s">
        <v>118</v>
      </c>
      <c r="K61" s="256">
        <v>0.5</v>
      </c>
      <c r="L61" s="65">
        <v>0.3</v>
      </c>
      <c r="M61" s="90">
        <v>0.4</v>
      </c>
      <c r="N61" s="285">
        <v>0</v>
      </c>
      <c r="O61" s="270">
        <f>+N61/K61</f>
        <v>0</v>
      </c>
      <c r="P61" s="285">
        <v>0</v>
      </c>
      <c r="Q61" s="270">
        <f>+P61/K61</f>
        <v>0</v>
      </c>
      <c r="R61" s="285">
        <v>0</v>
      </c>
      <c r="S61" s="270">
        <f>+R61/K61</f>
        <v>0</v>
      </c>
      <c r="T61" s="285">
        <v>0</v>
      </c>
      <c r="U61" s="286">
        <f>+T61/K61</f>
        <v>0</v>
      </c>
      <c r="V61" s="285">
        <v>0</v>
      </c>
      <c r="W61" s="286">
        <f>+V61/K61</f>
        <v>0</v>
      </c>
      <c r="X61" s="285">
        <v>0</v>
      </c>
      <c r="Y61" s="270">
        <f>+X61/K61</f>
        <v>0</v>
      </c>
      <c r="Z61" s="287"/>
      <c r="AA61" s="286">
        <f>+Z61/K61</f>
        <v>0</v>
      </c>
      <c r="AB61" s="287"/>
      <c r="AC61" s="270">
        <f>+AB61/K61</f>
        <v>0</v>
      </c>
      <c r="AD61" s="287"/>
      <c r="AE61" s="270">
        <f>+AD61/K61</f>
        <v>0</v>
      </c>
      <c r="AF61" s="287"/>
      <c r="AG61" s="270">
        <f>+AF61/K61</f>
        <v>0</v>
      </c>
      <c r="AH61" s="290"/>
      <c r="AI61" s="288">
        <f>+AH61/K61</f>
        <v>0</v>
      </c>
      <c r="AJ61" s="291"/>
      <c r="AK61" s="255">
        <f>+AJ61/K61</f>
        <v>0</v>
      </c>
      <c r="AM61" s="250">
        <f>+AVERAGE(O61,Q61,S61,U61,W61,Y61,AA61,AC61,AE61,AG61,AI61,AK61)</f>
        <v>0</v>
      </c>
      <c r="AN61" s="381"/>
      <c r="AO61" s="381"/>
      <c r="AP61" s="213"/>
      <c r="AQ61" s="213"/>
      <c r="AR61" s="382"/>
      <c r="AS61" s="382"/>
    </row>
    <row r="62" spans="1:46" customFormat="1" ht="33" hidden="1" customHeight="1" x14ac:dyDescent="0.25">
      <c r="B62" s="6" t="s">
        <v>243</v>
      </c>
      <c r="C62" s="91"/>
      <c r="D62" s="91"/>
      <c r="E62" s="91"/>
      <c r="F62" s="95" t="s">
        <v>7</v>
      </c>
      <c r="G62" s="100" t="s">
        <v>51</v>
      </c>
      <c r="H62" s="72" t="s">
        <v>71</v>
      </c>
      <c r="I62" s="58" t="s">
        <v>168</v>
      </c>
      <c r="J62" s="74" t="s">
        <v>118</v>
      </c>
      <c r="K62" s="74">
        <v>95</v>
      </c>
      <c r="L62" s="61">
        <v>0.85</v>
      </c>
      <c r="M62" s="90">
        <v>0.95</v>
      </c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160"/>
      <c r="Z62" s="101">
        <f>193/193*100</f>
        <v>100</v>
      </c>
      <c r="AA62" s="170"/>
      <c r="AB62" s="75"/>
      <c r="AC62" s="75"/>
      <c r="AD62" s="75"/>
      <c r="AE62" s="75"/>
      <c r="AF62" s="75"/>
      <c r="AG62" s="75"/>
      <c r="AH62" s="75"/>
      <c r="AI62" s="75"/>
      <c r="AJ62" s="176"/>
      <c r="AK62" s="3"/>
      <c r="AL62" s="3"/>
      <c r="AM62" s="16">
        <v>251</v>
      </c>
      <c r="AN62" s="16">
        <v>509</v>
      </c>
      <c r="AO62" s="16">
        <v>616</v>
      </c>
      <c r="AP62" s="17">
        <v>414</v>
      </c>
      <c r="AQ62" s="3"/>
      <c r="AR62" s="3"/>
      <c r="AS62" s="3"/>
      <c r="AT62" s="3"/>
    </row>
    <row r="63" spans="1:46" customFormat="1" ht="39" hidden="1" customHeight="1" x14ac:dyDescent="0.25">
      <c r="B63" s="6" t="s">
        <v>243</v>
      </c>
      <c r="C63" s="91"/>
      <c r="D63" s="91"/>
      <c r="E63" s="91"/>
      <c r="F63" s="102" t="s">
        <v>8</v>
      </c>
      <c r="G63" s="100" t="s">
        <v>51</v>
      </c>
      <c r="H63" s="57" t="s">
        <v>72</v>
      </c>
      <c r="I63" s="58" t="s">
        <v>168</v>
      </c>
      <c r="J63" s="74" t="s">
        <v>118</v>
      </c>
      <c r="K63" s="74">
        <v>85</v>
      </c>
      <c r="L63" s="61">
        <v>0.8</v>
      </c>
      <c r="M63" s="90">
        <v>0.85</v>
      </c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174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s="249" customFormat="1" ht="53.25" customHeight="1" x14ac:dyDescent="0.25">
      <c r="A64" s="3"/>
      <c r="B64" s="226" t="s">
        <v>242</v>
      </c>
      <c r="C64" s="227">
        <v>23</v>
      </c>
      <c r="D64" s="228" t="s">
        <v>389</v>
      </c>
      <c r="E64" s="228"/>
      <c r="F64" s="229" t="s">
        <v>232</v>
      </c>
      <c r="G64" s="284" t="s">
        <v>51</v>
      </c>
      <c r="H64" s="234" t="s">
        <v>233</v>
      </c>
      <c r="I64" s="231" t="s">
        <v>168</v>
      </c>
      <c r="J64" s="235" t="s">
        <v>118</v>
      </c>
      <c r="K64" s="256">
        <v>1</v>
      </c>
      <c r="L64" s="65"/>
      <c r="M64" s="103"/>
      <c r="N64" s="287" t="s">
        <v>447</v>
      </c>
      <c r="O64" s="270"/>
      <c r="P64" s="287" t="s">
        <v>447</v>
      </c>
      <c r="Q64" s="270"/>
      <c r="R64" s="287" t="s">
        <v>447</v>
      </c>
      <c r="S64" s="270"/>
      <c r="T64" s="287" t="s">
        <v>447</v>
      </c>
      <c r="U64" s="286"/>
      <c r="V64" s="287" t="s">
        <v>447</v>
      </c>
      <c r="W64" s="286"/>
      <c r="X64" s="287" t="s">
        <v>447</v>
      </c>
      <c r="Y64" s="270"/>
      <c r="Z64" s="287"/>
      <c r="AA64" s="286">
        <f>+Z64/K64</f>
        <v>0</v>
      </c>
      <c r="AB64" s="287"/>
      <c r="AC64" s="270">
        <f>+AB64/K64</f>
        <v>0</v>
      </c>
      <c r="AD64" s="287"/>
      <c r="AE64" s="270">
        <f>+AD64/K64</f>
        <v>0</v>
      </c>
      <c r="AF64" s="287"/>
      <c r="AG64" s="270">
        <f>+AF64/K64</f>
        <v>0</v>
      </c>
      <c r="AH64" s="287"/>
      <c r="AI64" s="288">
        <f>+AH64/K64</f>
        <v>0</v>
      </c>
      <c r="AJ64" s="289"/>
      <c r="AK64" s="255">
        <f>+AJ64/K64</f>
        <v>0</v>
      </c>
      <c r="AM64" s="250">
        <f>+AVERAGE(O64,Q64,S64,U64,W64,Y64,AA64,AC64,AE64,AG64,AI64,AK64)</f>
        <v>0</v>
      </c>
      <c r="AN64" s="381"/>
      <c r="AO64" s="381"/>
      <c r="AP64" s="213"/>
      <c r="AQ64" s="382"/>
      <c r="AR64" s="382"/>
      <c r="AS64" s="382"/>
    </row>
    <row r="65" spans="1:46" s="3" customFormat="1" ht="56.25" hidden="1" customHeight="1" x14ac:dyDescent="0.25">
      <c r="B65" s="9" t="s">
        <v>243</v>
      </c>
      <c r="C65" s="55"/>
      <c r="D65" s="55"/>
      <c r="E65" s="55"/>
      <c r="F65" s="102" t="s">
        <v>234</v>
      </c>
      <c r="G65" s="104" t="s">
        <v>51</v>
      </c>
      <c r="H65" s="57" t="s">
        <v>235</v>
      </c>
      <c r="I65" s="58" t="s">
        <v>170</v>
      </c>
      <c r="J65" s="59" t="s">
        <v>117</v>
      </c>
      <c r="K65" s="59">
        <v>10</v>
      </c>
      <c r="L65" s="61"/>
      <c r="M65" s="103"/>
      <c r="N65" s="75"/>
      <c r="O65" s="75"/>
      <c r="P65" s="75"/>
      <c r="Q65" s="75"/>
      <c r="R65" s="75"/>
      <c r="S65" s="75"/>
      <c r="T65" s="105"/>
      <c r="U65" s="105"/>
      <c r="V65" s="105"/>
      <c r="W65" s="162"/>
      <c r="X65" s="106"/>
      <c r="Y65" s="164"/>
      <c r="Z65" s="75"/>
      <c r="AA65" s="75"/>
      <c r="AB65" s="75"/>
      <c r="AC65" s="75"/>
      <c r="AD65" s="75"/>
      <c r="AE65" s="75"/>
      <c r="AF65" s="75"/>
      <c r="AG65" s="75"/>
      <c r="AH65" s="75"/>
      <c r="AI65" s="160"/>
      <c r="AJ65" s="180"/>
      <c r="AM65" s="19"/>
      <c r="AN65" s="20"/>
      <c r="AO65" s="19"/>
      <c r="AP65" s="19"/>
      <c r="AQ65" s="19"/>
      <c r="AR65" s="19"/>
      <c r="AS65" s="19"/>
    </row>
    <row r="66" spans="1:46" s="3" customFormat="1" ht="50.25" hidden="1" customHeight="1" x14ac:dyDescent="0.25">
      <c r="B66" s="9" t="s">
        <v>243</v>
      </c>
      <c r="C66" s="55"/>
      <c r="D66" s="55"/>
      <c r="E66" s="55"/>
      <c r="F66" s="102" t="s">
        <v>236</v>
      </c>
      <c r="G66" s="107" t="s">
        <v>47</v>
      </c>
      <c r="H66" s="57" t="s">
        <v>237</v>
      </c>
      <c r="I66" s="58" t="s">
        <v>168</v>
      </c>
      <c r="J66" s="59" t="s">
        <v>116</v>
      </c>
      <c r="K66" s="80">
        <v>0.9</v>
      </c>
      <c r="L66" s="61"/>
      <c r="M66" s="103"/>
      <c r="N66" s="75"/>
      <c r="O66" s="75"/>
      <c r="P66" s="75"/>
      <c r="Q66" s="75"/>
      <c r="R66" s="64" t="s">
        <v>306</v>
      </c>
      <c r="S66" s="64"/>
      <c r="T66" s="75"/>
      <c r="U66" s="75"/>
      <c r="V66" s="75"/>
      <c r="W66" s="75"/>
      <c r="X66" s="63">
        <v>1</v>
      </c>
      <c r="Y66" s="159"/>
      <c r="Z66" s="75"/>
      <c r="AA66" s="75"/>
      <c r="AB66" s="75"/>
      <c r="AC66" s="75"/>
      <c r="AD66" s="63">
        <v>0</v>
      </c>
      <c r="AE66" s="159"/>
      <c r="AF66" s="75"/>
      <c r="AG66" s="75"/>
      <c r="AH66" s="75"/>
      <c r="AI66" s="75"/>
      <c r="AJ66" s="172"/>
      <c r="AN66" s="21">
        <v>2159</v>
      </c>
    </row>
    <row r="67" spans="1:46" s="249" customFormat="1" ht="55.5" customHeight="1" x14ac:dyDescent="0.25">
      <c r="A67" s="3"/>
      <c r="B67" s="226" t="s">
        <v>242</v>
      </c>
      <c r="C67" s="227">
        <v>24</v>
      </c>
      <c r="D67" s="228" t="s">
        <v>378</v>
      </c>
      <c r="E67" s="228"/>
      <c r="F67" s="229" t="s">
        <v>9</v>
      </c>
      <c r="G67" s="230" t="s">
        <v>52</v>
      </c>
      <c r="H67" s="263" t="s">
        <v>423</v>
      </c>
      <c r="I67" s="231" t="s">
        <v>168</v>
      </c>
      <c r="J67" s="232" t="s">
        <v>116</v>
      </c>
      <c r="K67" s="256">
        <v>0.9</v>
      </c>
      <c r="L67" s="65">
        <v>0.7</v>
      </c>
      <c r="M67" s="62">
        <v>0.9</v>
      </c>
      <c r="N67" s="238"/>
      <c r="O67" s="239"/>
      <c r="P67" s="238"/>
      <c r="Q67" s="239"/>
      <c r="R67" s="242">
        <v>1</v>
      </c>
      <c r="S67" s="270">
        <f>+R67/K67</f>
        <v>1.1111111111111112</v>
      </c>
      <c r="T67" s="257"/>
      <c r="U67" s="258"/>
      <c r="V67" s="257"/>
      <c r="W67" s="258"/>
      <c r="X67" s="269">
        <v>1</v>
      </c>
      <c r="Y67" s="270">
        <f>+X67/K67</f>
        <v>1.1111111111111112</v>
      </c>
      <c r="Z67" s="257"/>
      <c r="AA67" s="258"/>
      <c r="AB67" s="238"/>
      <c r="AC67" s="239"/>
      <c r="AD67" s="242">
        <v>1</v>
      </c>
      <c r="AE67" s="270">
        <f>+AD67/K67</f>
        <v>1.1111111111111112</v>
      </c>
      <c r="AF67" s="238"/>
      <c r="AG67" s="239"/>
      <c r="AH67" s="257"/>
      <c r="AI67" s="262"/>
      <c r="AJ67" s="247">
        <v>1</v>
      </c>
      <c r="AK67" s="255">
        <f>+AJ67/K67</f>
        <v>1.1111111111111112</v>
      </c>
      <c r="AM67" s="250">
        <f>+AVERAGE(S67,Y67,AE67,AK67)</f>
        <v>1.1111111111111112</v>
      </c>
    </row>
    <row r="68" spans="1:46" customFormat="1" ht="19.5" hidden="1" customHeight="1" x14ac:dyDescent="0.25">
      <c r="B68" s="7" t="s">
        <v>243</v>
      </c>
      <c r="C68" s="69"/>
      <c r="D68" s="69"/>
      <c r="E68" s="69"/>
      <c r="F68" s="47" t="s">
        <v>10</v>
      </c>
      <c r="G68" s="71" t="s">
        <v>52</v>
      </c>
      <c r="H68" s="57" t="s">
        <v>73</v>
      </c>
      <c r="I68" s="58" t="s">
        <v>168</v>
      </c>
      <c r="J68" s="74" t="s">
        <v>116</v>
      </c>
      <c r="K68" s="74">
        <v>100</v>
      </c>
      <c r="L68" s="61">
        <v>0.7</v>
      </c>
      <c r="M68" s="62">
        <v>0.9</v>
      </c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176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customFormat="1" ht="20.25" hidden="1" customHeight="1" x14ac:dyDescent="0.25">
      <c r="B69" s="7" t="s">
        <v>243</v>
      </c>
      <c r="C69" s="69"/>
      <c r="D69" s="69"/>
      <c r="E69" s="69"/>
      <c r="F69" s="47" t="s">
        <v>11</v>
      </c>
      <c r="G69" s="71" t="s">
        <v>52</v>
      </c>
      <c r="H69" s="57" t="s">
        <v>74</v>
      </c>
      <c r="I69" s="58" t="s">
        <v>168</v>
      </c>
      <c r="J69" s="74" t="s">
        <v>116</v>
      </c>
      <c r="K69" s="74">
        <v>60</v>
      </c>
      <c r="L69" s="61">
        <v>0.5</v>
      </c>
      <c r="M69" s="62">
        <v>0.6</v>
      </c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customFormat="1" ht="18.75" hidden="1" customHeight="1" x14ac:dyDescent="0.25">
      <c r="B70" s="7" t="s">
        <v>243</v>
      </c>
      <c r="C70" s="69"/>
      <c r="D70" s="69"/>
      <c r="E70" s="69"/>
      <c r="F70" s="47" t="s">
        <v>12</v>
      </c>
      <c r="G70" s="71" t="s">
        <v>52</v>
      </c>
      <c r="H70" s="57" t="s">
        <v>75</v>
      </c>
      <c r="I70" s="58" t="s">
        <v>168</v>
      </c>
      <c r="J70" s="74" t="s">
        <v>116</v>
      </c>
      <c r="K70" s="74">
        <v>90</v>
      </c>
      <c r="L70" s="61">
        <v>0.7</v>
      </c>
      <c r="M70" s="62">
        <v>0.9</v>
      </c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customFormat="1" ht="19.5" hidden="1" customHeight="1" x14ac:dyDescent="0.25">
      <c r="B71" s="7" t="s">
        <v>243</v>
      </c>
      <c r="C71" s="69"/>
      <c r="D71" s="69"/>
      <c r="E71" s="69"/>
      <c r="F71" s="47" t="s">
        <v>174</v>
      </c>
      <c r="G71" s="71" t="s">
        <v>52</v>
      </c>
      <c r="H71" s="57" t="s">
        <v>175</v>
      </c>
      <c r="I71" s="58" t="s">
        <v>168</v>
      </c>
      <c r="J71" s="74" t="s">
        <v>116</v>
      </c>
      <c r="K71" s="74">
        <v>80</v>
      </c>
      <c r="L71" s="61"/>
      <c r="M71" s="62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174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s="249" customFormat="1" ht="39.75" customHeight="1" x14ac:dyDescent="0.25">
      <c r="A72" s="3"/>
      <c r="B72" s="226" t="s">
        <v>242</v>
      </c>
      <c r="C72" s="227">
        <v>25</v>
      </c>
      <c r="D72" s="228" t="s">
        <v>378</v>
      </c>
      <c r="E72" s="228"/>
      <c r="F72" s="229" t="s">
        <v>13</v>
      </c>
      <c r="G72" s="230" t="s">
        <v>52</v>
      </c>
      <c r="H72" s="263" t="s">
        <v>424</v>
      </c>
      <c r="I72" s="231" t="s">
        <v>168</v>
      </c>
      <c r="J72" s="232" t="s">
        <v>425</v>
      </c>
      <c r="K72" s="256">
        <v>0.9</v>
      </c>
      <c r="L72" s="65">
        <v>0.7</v>
      </c>
      <c r="M72" s="62">
        <v>0.9</v>
      </c>
      <c r="N72" s="238"/>
      <c r="O72" s="239"/>
      <c r="P72" s="238"/>
      <c r="Q72" s="239"/>
      <c r="R72" s="238"/>
      <c r="S72" s="239"/>
      <c r="T72" s="257"/>
      <c r="U72" s="258"/>
      <c r="V72" s="257"/>
      <c r="W72" s="258"/>
      <c r="X72" s="242">
        <v>0.96</v>
      </c>
      <c r="Y72" s="270">
        <f>+X72/K72</f>
        <v>1.0666666666666667</v>
      </c>
      <c r="Z72" s="257"/>
      <c r="AA72" s="258"/>
      <c r="AB72" s="238"/>
      <c r="AC72" s="239"/>
      <c r="AD72" s="238"/>
      <c r="AE72" s="239"/>
      <c r="AF72" s="238"/>
      <c r="AG72" s="239"/>
      <c r="AH72" s="257"/>
      <c r="AI72" s="262"/>
      <c r="AJ72" s="292"/>
      <c r="AK72" s="293"/>
      <c r="AM72" s="250">
        <f>+AVERAGE(Y72)</f>
        <v>1.0666666666666667</v>
      </c>
    </row>
    <row r="73" spans="1:46" customFormat="1" ht="11.25" hidden="1" customHeight="1" x14ac:dyDescent="0.25">
      <c r="B73" s="7" t="s">
        <v>243</v>
      </c>
      <c r="C73" s="69"/>
      <c r="D73" s="69"/>
      <c r="E73" s="69"/>
      <c r="F73" s="47" t="s">
        <v>14</v>
      </c>
      <c r="G73" s="71" t="s">
        <v>52</v>
      </c>
      <c r="H73" s="57" t="s">
        <v>76</v>
      </c>
      <c r="I73" s="58" t="s">
        <v>168</v>
      </c>
      <c r="J73" s="74" t="s">
        <v>119</v>
      </c>
      <c r="K73" s="74">
        <v>80</v>
      </c>
      <c r="L73" s="61">
        <v>0.7</v>
      </c>
      <c r="M73" s="62">
        <v>0.8</v>
      </c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176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customFormat="1" ht="17.25" hidden="1" customHeight="1" x14ac:dyDescent="0.25">
      <c r="B74" s="7" t="s">
        <v>243</v>
      </c>
      <c r="C74" s="69"/>
      <c r="D74" s="69"/>
      <c r="E74" s="69"/>
      <c r="F74" s="47" t="s">
        <v>163</v>
      </c>
      <c r="G74" s="71" t="s">
        <v>52</v>
      </c>
      <c r="H74" s="57" t="s">
        <v>164</v>
      </c>
      <c r="I74" s="58" t="s">
        <v>169</v>
      </c>
      <c r="J74" s="74" t="s">
        <v>119</v>
      </c>
      <c r="K74" s="74">
        <v>80</v>
      </c>
      <c r="L74" s="61">
        <v>0.7</v>
      </c>
      <c r="M74" s="62">
        <v>0.8</v>
      </c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174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s="249" customFormat="1" ht="84.75" customHeight="1" x14ac:dyDescent="0.25">
      <c r="A75" s="3"/>
      <c r="B75" s="226" t="s">
        <v>242</v>
      </c>
      <c r="C75" s="227">
        <v>26</v>
      </c>
      <c r="D75" s="228" t="s">
        <v>378</v>
      </c>
      <c r="E75" s="228"/>
      <c r="F75" s="229" t="s">
        <v>180</v>
      </c>
      <c r="G75" s="230" t="s">
        <v>52</v>
      </c>
      <c r="H75" s="263" t="s">
        <v>426</v>
      </c>
      <c r="I75" s="231" t="s">
        <v>170</v>
      </c>
      <c r="J75" s="232" t="s">
        <v>368</v>
      </c>
      <c r="K75" s="294" t="s">
        <v>451</v>
      </c>
      <c r="L75" s="65">
        <v>0.05</v>
      </c>
      <c r="M75" s="62">
        <v>0.1</v>
      </c>
      <c r="N75" s="244"/>
      <c r="O75" s="245"/>
      <c r="P75" s="244"/>
      <c r="Q75" s="245"/>
      <c r="R75" s="269">
        <v>0.09</v>
      </c>
      <c r="S75" s="270">
        <v>1</v>
      </c>
      <c r="T75" s="295"/>
      <c r="U75" s="296"/>
      <c r="V75" s="295"/>
      <c r="W75" s="296"/>
      <c r="X75" s="244"/>
      <c r="Y75" s="245"/>
      <c r="Z75" s="295"/>
      <c r="AA75" s="296"/>
      <c r="AB75" s="244"/>
      <c r="AC75" s="245"/>
      <c r="AD75" s="244"/>
      <c r="AE75" s="245"/>
      <c r="AF75" s="244"/>
      <c r="AG75" s="245"/>
      <c r="AH75" s="295"/>
      <c r="AI75" s="297"/>
      <c r="AJ75" s="298"/>
      <c r="AK75" s="293"/>
      <c r="AM75" s="250">
        <f>+AVERAGE(S75)</f>
        <v>1</v>
      </c>
    </row>
    <row r="76" spans="1:46" s="3" customFormat="1" ht="65.25" hidden="1" customHeight="1" x14ac:dyDescent="0.25">
      <c r="B76" s="9" t="s">
        <v>243</v>
      </c>
      <c r="C76" s="55"/>
      <c r="D76" s="55"/>
      <c r="E76" s="55"/>
      <c r="F76" s="108" t="s">
        <v>181</v>
      </c>
      <c r="G76" s="107" t="s">
        <v>52</v>
      </c>
      <c r="H76" s="57" t="s">
        <v>292</v>
      </c>
      <c r="I76" s="58" t="s">
        <v>169</v>
      </c>
      <c r="J76" s="109" t="s">
        <v>303</v>
      </c>
      <c r="K76" s="59" t="s">
        <v>302</v>
      </c>
      <c r="L76" s="61"/>
      <c r="M76" s="62"/>
      <c r="N76" s="75"/>
      <c r="O76" s="75"/>
      <c r="P76" s="75"/>
      <c r="Q76" s="75"/>
      <c r="R76" s="110">
        <v>20</v>
      </c>
      <c r="S76" s="111"/>
      <c r="T76" s="75"/>
      <c r="U76" s="75"/>
      <c r="V76" s="75"/>
      <c r="W76" s="75"/>
      <c r="X76" s="111">
        <v>18</v>
      </c>
      <c r="Y76" s="165"/>
      <c r="Z76" s="75"/>
      <c r="AA76" s="75"/>
      <c r="AB76" s="75"/>
      <c r="AC76" s="75"/>
      <c r="AD76" s="111">
        <v>27</v>
      </c>
      <c r="AE76" s="165"/>
      <c r="AF76" s="75"/>
      <c r="AG76" s="75"/>
      <c r="AH76" s="75"/>
      <c r="AI76" s="75"/>
      <c r="AJ76" s="178"/>
    </row>
    <row r="77" spans="1:46" s="249" customFormat="1" ht="83.25" customHeight="1" x14ac:dyDescent="0.25">
      <c r="A77" s="3"/>
      <c r="B77" s="226" t="s">
        <v>242</v>
      </c>
      <c r="C77" s="227">
        <v>27</v>
      </c>
      <c r="D77" s="228" t="s">
        <v>378</v>
      </c>
      <c r="E77" s="228"/>
      <c r="F77" s="299" t="s">
        <v>182</v>
      </c>
      <c r="G77" s="230" t="s">
        <v>52</v>
      </c>
      <c r="H77" s="263" t="s">
        <v>427</v>
      </c>
      <c r="I77" s="231" t="s">
        <v>169</v>
      </c>
      <c r="J77" s="232" t="s">
        <v>190</v>
      </c>
      <c r="K77" s="235" t="s">
        <v>438</v>
      </c>
      <c r="L77" s="65"/>
      <c r="M77" s="62"/>
      <c r="N77" s="244"/>
      <c r="O77" s="245"/>
      <c r="P77" s="244"/>
      <c r="Q77" s="245"/>
      <c r="R77" s="300">
        <v>3.44</v>
      </c>
      <c r="S77" s="270">
        <v>1</v>
      </c>
      <c r="T77" s="295"/>
      <c r="U77" s="296"/>
      <c r="V77" s="295"/>
      <c r="W77" s="296"/>
      <c r="X77" s="244"/>
      <c r="Y77" s="245"/>
      <c r="Z77" s="295"/>
      <c r="AA77" s="296"/>
      <c r="AB77" s="244"/>
      <c r="AC77" s="245"/>
      <c r="AD77" s="244"/>
      <c r="AE77" s="245"/>
      <c r="AF77" s="244"/>
      <c r="AG77" s="245"/>
      <c r="AH77" s="295"/>
      <c r="AI77" s="297"/>
      <c r="AJ77" s="298"/>
      <c r="AK77" s="293"/>
      <c r="AM77" s="250">
        <f>+AVERAGE(S77)</f>
        <v>1</v>
      </c>
    </row>
    <row r="78" spans="1:46" s="3" customFormat="1" ht="68.25" hidden="1" customHeight="1" x14ac:dyDescent="0.25">
      <c r="B78" s="9" t="s">
        <v>243</v>
      </c>
      <c r="C78" s="55"/>
      <c r="D78" s="55"/>
      <c r="E78" s="55"/>
      <c r="F78" s="108" t="s">
        <v>183</v>
      </c>
      <c r="G78" s="107" t="s">
        <v>52</v>
      </c>
      <c r="H78" s="57" t="s">
        <v>187</v>
      </c>
      <c r="I78" s="58" t="s">
        <v>170</v>
      </c>
      <c r="J78" s="109" t="s">
        <v>191</v>
      </c>
      <c r="K78" s="80">
        <v>0.1</v>
      </c>
      <c r="L78" s="61"/>
      <c r="M78" s="62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175"/>
    </row>
    <row r="79" spans="1:46" s="249" customFormat="1" ht="68.25" customHeight="1" x14ac:dyDescent="0.25">
      <c r="A79" s="3"/>
      <c r="B79" s="226" t="s">
        <v>242</v>
      </c>
      <c r="C79" s="227">
        <v>28</v>
      </c>
      <c r="D79" s="228" t="s">
        <v>378</v>
      </c>
      <c r="E79" s="228"/>
      <c r="F79" s="299" t="s">
        <v>184</v>
      </c>
      <c r="G79" s="230" t="s">
        <v>52</v>
      </c>
      <c r="H79" s="263" t="s">
        <v>428</v>
      </c>
      <c r="I79" s="231" t="s">
        <v>169</v>
      </c>
      <c r="J79" s="232" t="s">
        <v>304</v>
      </c>
      <c r="K79" s="232" t="s">
        <v>443</v>
      </c>
      <c r="L79" s="65"/>
      <c r="M79" s="62"/>
      <c r="N79" s="238"/>
      <c r="O79" s="239"/>
      <c r="P79" s="238"/>
      <c r="Q79" s="239"/>
      <c r="R79" s="301">
        <v>12</v>
      </c>
      <c r="S79" s="270">
        <v>1</v>
      </c>
      <c r="T79" s="257"/>
      <c r="U79" s="258"/>
      <c r="V79" s="257"/>
      <c r="W79" s="258"/>
      <c r="X79" s="301">
        <v>19</v>
      </c>
      <c r="Y79" s="270">
        <v>1</v>
      </c>
      <c r="Z79" s="257"/>
      <c r="AA79" s="258"/>
      <c r="AB79" s="238"/>
      <c r="AC79" s="239"/>
      <c r="AD79" s="301">
        <v>23</v>
      </c>
      <c r="AE79" s="270">
        <v>1</v>
      </c>
      <c r="AF79" s="238"/>
      <c r="AG79" s="239"/>
      <c r="AH79" s="257"/>
      <c r="AI79" s="262"/>
      <c r="AJ79" s="302">
        <v>23</v>
      </c>
      <c r="AK79" s="255">
        <v>1</v>
      </c>
      <c r="AM79" s="250">
        <f>+AVERAGE(S79,Y79,AE79,AK79)</f>
        <v>1</v>
      </c>
    </row>
    <row r="80" spans="1:46" s="3" customFormat="1" ht="82.5" hidden="1" customHeight="1" x14ac:dyDescent="0.25">
      <c r="B80" s="22" t="s">
        <v>243</v>
      </c>
      <c r="C80" s="22"/>
      <c r="D80" s="22"/>
      <c r="E80" s="22"/>
      <c r="F80" s="108" t="s">
        <v>185</v>
      </c>
      <c r="G80" s="107" t="s">
        <v>52</v>
      </c>
      <c r="H80" s="57" t="s">
        <v>188</v>
      </c>
      <c r="I80" s="58" t="s">
        <v>169</v>
      </c>
      <c r="J80" s="109" t="s">
        <v>116</v>
      </c>
      <c r="K80" s="59" t="s">
        <v>155</v>
      </c>
      <c r="L80" s="61"/>
      <c r="M80" s="62"/>
      <c r="N80" s="75"/>
      <c r="O80" s="75"/>
      <c r="P80" s="75"/>
      <c r="Q80" s="75"/>
      <c r="R80" s="75">
        <f>+(26/4)</f>
        <v>6.5</v>
      </c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64"/>
      <c r="AE80" s="64"/>
      <c r="AF80" s="75"/>
      <c r="AG80" s="75"/>
      <c r="AH80" s="75"/>
      <c r="AI80" s="75"/>
      <c r="AJ80" s="176"/>
    </row>
    <row r="81" spans="1:46" s="3" customFormat="1" ht="114" hidden="1" customHeight="1" x14ac:dyDescent="0.25">
      <c r="B81" s="22" t="s">
        <v>243</v>
      </c>
      <c r="C81" s="22"/>
      <c r="D81" s="22"/>
      <c r="E81" s="22"/>
      <c r="F81" s="108" t="s">
        <v>186</v>
      </c>
      <c r="G81" s="107" t="s">
        <v>52</v>
      </c>
      <c r="H81" s="57" t="s">
        <v>189</v>
      </c>
      <c r="I81" s="58" t="s">
        <v>169</v>
      </c>
      <c r="J81" s="109" t="s">
        <v>116</v>
      </c>
      <c r="K81" s="59" t="s">
        <v>155</v>
      </c>
      <c r="L81" s="61"/>
      <c r="M81" s="62"/>
      <c r="N81" s="75"/>
      <c r="O81" s="75"/>
      <c r="P81" s="75"/>
      <c r="Q81" s="75"/>
      <c r="R81" s="75" t="s">
        <v>286</v>
      </c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174"/>
    </row>
    <row r="82" spans="1:46" s="249" customFormat="1" ht="61.5" customHeight="1" x14ac:dyDescent="0.25">
      <c r="A82" s="3"/>
      <c r="B82" s="226" t="s">
        <v>242</v>
      </c>
      <c r="C82" s="227">
        <v>29</v>
      </c>
      <c r="D82" s="228" t="s">
        <v>378</v>
      </c>
      <c r="E82" s="228"/>
      <c r="F82" s="229" t="s">
        <v>15</v>
      </c>
      <c r="G82" s="230" t="s">
        <v>53</v>
      </c>
      <c r="H82" s="263" t="s">
        <v>411</v>
      </c>
      <c r="I82" s="231" t="s">
        <v>168</v>
      </c>
      <c r="J82" s="232" t="s">
        <v>119</v>
      </c>
      <c r="K82" s="256">
        <v>1</v>
      </c>
      <c r="L82" s="65">
        <v>0.7</v>
      </c>
      <c r="M82" s="62">
        <v>0.9</v>
      </c>
      <c r="N82" s="238"/>
      <c r="O82" s="239"/>
      <c r="P82" s="238"/>
      <c r="Q82" s="239"/>
      <c r="R82" s="238"/>
      <c r="S82" s="239"/>
      <c r="T82" s="257"/>
      <c r="U82" s="258"/>
      <c r="V82" s="257"/>
      <c r="W82" s="258"/>
      <c r="X82" s="259" t="s">
        <v>447</v>
      </c>
      <c r="Y82" s="270"/>
      <c r="Z82" s="257"/>
      <c r="AA82" s="258"/>
      <c r="AB82" s="238"/>
      <c r="AC82" s="239"/>
      <c r="AD82" s="242">
        <v>1</v>
      </c>
      <c r="AE82" s="270">
        <f>+AD82/K82</f>
        <v>1</v>
      </c>
      <c r="AF82" s="238"/>
      <c r="AG82" s="239"/>
      <c r="AH82" s="257"/>
      <c r="AI82" s="262"/>
      <c r="AJ82" s="247">
        <v>1</v>
      </c>
      <c r="AK82" s="255">
        <f>+AJ82/K82</f>
        <v>1</v>
      </c>
      <c r="AM82" s="250">
        <f>+AVERAGE(AE82,AK82)</f>
        <v>1</v>
      </c>
    </row>
    <row r="83" spans="1:46" customFormat="1" ht="0.75" hidden="1" customHeight="1" x14ac:dyDescent="0.25">
      <c r="B83" s="7" t="s">
        <v>243</v>
      </c>
      <c r="C83" s="69"/>
      <c r="D83" s="69"/>
      <c r="E83" s="69"/>
      <c r="F83" s="70" t="s">
        <v>16</v>
      </c>
      <c r="G83" s="71" t="s">
        <v>53</v>
      </c>
      <c r="H83" s="72" t="s">
        <v>77</v>
      </c>
      <c r="I83" s="58" t="s">
        <v>168</v>
      </c>
      <c r="J83" s="74" t="s">
        <v>119</v>
      </c>
      <c r="K83" s="74">
        <v>100</v>
      </c>
      <c r="L83" s="61">
        <v>0.7</v>
      </c>
      <c r="M83" s="62">
        <v>0.9</v>
      </c>
      <c r="N83" s="75"/>
      <c r="O83" s="75"/>
      <c r="P83" s="75"/>
      <c r="Q83" s="75"/>
      <c r="R83" s="75" t="s">
        <v>155</v>
      </c>
      <c r="S83" s="75"/>
      <c r="T83" s="75"/>
      <c r="U83" s="75"/>
      <c r="V83" s="75"/>
      <c r="W83" s="75"/>
      <c r="X83" s="75">
        <f>18/18*100</f>
        <v>100</v>
      </c>
      <c r="Y83" s="75"/>
      <c r="Z83" s="75"/>
      <c r="AA83" s="75"/>
      <c r="AB83" s="75"/>
      <c r="AC83" s="75"/>
      <c r="AD83" s="75">
        <f>10/10*100</f>
        <v>100</v>
      </c>
      <c r="AE83" s="75"/>
      <c r="AF83" s="75"/>
      <c r="AG83" s="75"/>
      <c r="AH83" s="75"/>
      <c r="AI83" s="75"/>
      <c r="AJ83" s="176" t="s">
        <v>158</v>
      </c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customFormat="1" ht="0.75" hidden="1" customHeight="1" x14ac:dyDescent="0.25">
      <c r="B84" s="7" t="s">
        <v>243</v>
      </c>
      <c r="C84" s="69"/>
      <c r="D84" s="69"/>
      <c r="E84" s="69"/>
      <c r="F84" s="70" t="s">
        <v>165</v>
      </c>
      <c r="G84" s="71" t="s">
        <v>53</v>
      </c>
      <c r="H84" s="72" t="s">
        <v>166</v>
      </c>
      <c r="I84" s="58" t="s">
        <v>169</v>
      </c>
      <c r="J84" s="112" t="s">
        <v>119</v>
      </c>
      <c r="K84" s="109">
        <v>90</v>
      </c>
      <c r="L84" s="61">
        <v>0.7</v>
      </c>
      <c r="M84" s="62">
        <v>0.9</v>
      </c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>
        <f>15/18*100</f>
        <v>83.333333333333343</v>
      </c>
      <c r="Y84" s="75"/>
      <c r="Z84" s="75"/>
      <c r="AA84" s="75"/>
      <c r="AB84" s="75"/>
      <c r="AC84" s="75"/>
      <c r="AD84" s="75">
        <f>10/10*100</f>
        <v>100</v>
      </c>
      <c r="AE84" s="75"/>
      <c r="AF84" s="75"/>
      <c r="AG84" s="75"/>
      <c r="AH84" s="75"/>
      <c r="AI84" s="75"/>
      <c r="AJ84" s="174" t="s">
        <v>158</v>
      </c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s="249" customFormat="1" ht="61.5" customHeight="1" x14ac:dyDescent="0.25">
      <c r="A85" s="3"/>
      <c r="B85" s="226" t="s">
        <v>242</v>
      </c>
      <c r="C85" s="227">
        <v>30</v>
      </c>
      <c r="D85" s="228" t="s">
        <v>378</v>
      </c>
      <c r="E85" s="228"/>
      <c r="F85" s="229" t="s">
        <v>192</v>
      </c>
      <c r="G85" s="230" t="s">
        <v>53</v>
      </c>
      <c r="H85" s="263" t="s">
        <v>412</v>
      </c>
      <c r="I85" s="231" t="s">
        <v>169</v>
      </c>
      <c r="J85" s="232" t="s">
        <v>116</v>
      </c>
      <c r="K85" s="232" t="s">
        <v>439</v>
      </c>
      <c r="L85" s="65"/>
      <c r="M85" s="62"/>
      <c r="N85" s="238"/>
      <c r="O85" s="239"/>
      <c r="P85" s="238"/>
      <c r="Q85" s="239"/>
      <c r="R85" s="303">
        <v>170</v>
      </c>
      <c r="S85" s="270">
        <f>(58/R85)</f>
        <v>0.3411764705882353</v>
      </c>
      <c r="T85" s="257"/>
      <c r="U85" s="258"/>
      <c r="V85" s="260"/>
      <c r="W85" s="261"/>
      <c r="X85" s="304" t="s">
        <v>447</v>
      </c>
      <c r="Y85" s="270"/>
      <c r="Z85" s="257"/>
      <c r="AA85" s="258"/>
      <c r="AB85" s="238"/>
      <c r="AC85" s="239"/>
      <c r="AD85" s="275">
        <v>251.83</v>
      </c>
      <c r="AE85" s="270">
        <f>58/AD85</f>
        <v>0.23031410078227374</v>
      </c>
      <c r="AF85" s="238"/>
      <c r="AG85" s="239"/>
      <c r="AH85" s="257"/>
      <c r="AI85" s="262"/>
      <c r="AJ85" s="305">
        <v>113</v>
      </c>
      <c r="AK85" s="255">
        <f>58/AJ85</f>
        <v>0.51327433628318586</v>
      </c>
      <c r="AM85" s="250">
        <f>+AVERAGE(S85,Y85,AE85,AK85)</f>
        <v>0.36158830255123164</v>
      </c>
    </row>
    <row r="86" spans="1:46" s="3" customFormat="1" ht="65.25" hidden="1" customHeight="1" x14ac:dyDescent="0.25">
      <c r="B86" s="9" t="s">
        <v>243</v>
      </c>
      <c r="C86" s="55"/>
      <c r="D86" s="55"/>
      <c r="E86" s="55"/>
      <c r="F86" s="47" t="s">
        <v>193</v>
      </c>
      <c r="G86" s="107" t="s">
        <v>53</v>
      </c>
      <c r="H86" s="57" t="s">
        <v>194</v>
      </c>
      <c r="I86" s="58" t="s">
        <v>170</v>
      </c>
      <c r="J86" s="109" t="s">
        <v>293</v>
      </c>
      <c r="K86" s="60">
        <v>0.03</v>
      </c>
      <c r="L86" s="61"/>
      <c r="M86" s="62"/>
      <c r="N86" s="75"/>
      <c r="O86" s="75"/>
      <c r="P86" s="75"/>
      <c r="Q86" s="75"/>
      <c r="R86" s="113">
        <v>5.8799999999999998E-2</v>
      </c>
      <c r="S86" s="113"/>
      <c r="T86" s="75"/>
      <c r="U86" s="75"/>
      <c r="V86" s="75"/>
      <c r="W86" s="75"/>
      <c r="X86" s="64"/>
      <c r="Y86" s="64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178"/>
    </row>
    <row r="87" spans="1:46" s="249" customFormat="1" ht="61.5" customHeight="1" x14ac:dyDescent="0.25">
      <c r="A87" s="3"/>
      <c r="B87" s="226" t="s">
        <v>242</v>
      </c>
      <c r="C87" s="227">
        <v>31</v>
      </c>
      <c r="D87" s="228" t="s">
        <v>378</v>
      </c>
      <c r="E87" s="228"/>
      <c r="F87" s="229" t="s">
        <v>17</v>
      </c>
      <c r="G87" s="230" t="s">
        <v>54</v>
      </c>
      <c r="H87" s="234" t="s">
        <v>401</v>
      </c>
      <c r="I87" s="231" t="s">
        <v>168</v>
      </c>
      <c r="J87" s="235" t="s">
        <v>116</v>
      </c>
      <c r="K87" s="256">
        <v>1</v>
      </c>
      <c r="L87" s="65">
        <v>0.7</v>
      </c>
      <c r="M87" s="62">
        <v>0.9</v>
      </c>
      <c r="N87" s="244"/>
      <c r="O87" s="245"/>
      <c r="P87" s="244"/>
      <c r="Q87" s="245"/>
      <c r="R87" s="269">
        <v>1</v>
      </c>
      <c r="S87" s="270">
        <f>+R87/K87</f>
        <v>1</v>
      </c>
      <c r="T87" s="295"/>
      <c r="U87" s="296"/>
      <c r="V87" s="295"/>
      <c r="W87" s="296"/>
      <c r="X87" s="287" t="s">
        <v>447</v>
      </c>
      <c r="Y87" s="270"/>
      <c r="Z87" s="295"/>
      <c r="AA87" s="296"/>
      <c r="AB87" s="244"/>
      <c r="AC87" s="245"/>
      <c r="AD87" s="287" t="s">
        <v>447</v>
      </c>
      <c r="AE87" s="270"/>
      <c r="AF87" s="244"/>
      <c r="AG87" s="245"/>
      <c r="AH87" s="295"/>
      <c r="AI87" s="297"/>
      <c r="AJ87" s="306">
        <v>1</v>
      </c>
      <c r="AK87" s="255">
        <f>+AJ87/K87</f>
        <v>1</v>
      </c>
      <c r="AM87" s="250">
        <f>+AVERAGE(S87,Y87,AE87,AK87)</f>
        <v>1</v>
      </c>
    </row>
    <row r="88" spans="1:46" customFormat="1" ht="11.25" hidden="1" customHeight="1" x14ac:dyDescent="0.25">
      <c r="B88" s="7" t="s">
        <v>243</v>
      </c>
      <c r="C88" s="69"/>
      <c r="D88" s="69"/>
      <c r="E88" s="69"/>
      <c r="F88" s="47" t="s">
        <v>18</v>
      </c>
      <c r="G88" s="71" t="s">
        <v>54</v>
      </c>
      <c r="H88" s="57" t="s">
        <v>78</v>
      </c>
      <c r="I88" s="58" t="s">
        <v>168</v>
      </c>
      <c r="J88" s="74" t="s">
        <v>120</v>
      </c>
      <c r="K88" s="74">
        <v>100</v>
      </c>
      <c r="L88" s="61">
        <v>0.7</v>
      </c>
      <c r="M88" s="62">
        <v>0.9</v>
      </c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176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customFormat="1" ht="12" hidden="1" customHeight="1" x14ac:dyDescent="0.25">
      <c r="B89" s="7" t="s">
        <v>243</v>
      </c>
      <c r="C89" s="69"/>
      <c r="D89" s="69"/>
      <c r="E89" s="69"/>
      <c r="F89" s="47" t="s">
        <v>19</v>
      </c>
      <c r="G89" s="71" t="s">
        <v>54</v>
      </c>
      <c r="H89" s="57" t="s">
        <v>79</v>
      </c>
      <c r="I89" s="58" t="s">
        <v>168</v>
      </c>
      <c r="J89" s="74" t="s">
        <v>120</v>
      </c>
      <c r="K89" s="74">
        <v>100</v>
      </c>
      <c r="L89" s="61">
        <v>0.7</v>
      </c>
      <c r="M89" s="62">
        <v>0.9</v>
      </c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customFormat="1" ht="17.25" hidden="1" customHeight="1" x14ac:dyDescent="0.25">
      <c r="B90" s="7" t="s">
        <v>243</v>
      </c>
      <c r="C90" s="69"/>
      <c r="D90" s="69"/>
      <c r="E90" s="69"/>
      <c r="F90" s="47" t="s">
        <v>20</v>
      </c>
      <c r="G90" s="71" t="s">
        <v>54</v>
      </c>
      <c r="H90" s="57" t="s">
        <v>80</v>
      </c>
      <c r="I90" s="58" t="s">
        <v>168</v>
      </c>
      <c r="J90" s="74" t="s">
        <v>120</v>
      </c>
      <c r="K90" s="74">
        <v>100</v>
      </c>
      <c r="L90" s="61">
        <v>0.7</v>
      </c>
      <c r="M90" s="62">
        <v>0.9</v>
      </c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174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s="249" customFormat="1" ht="65.25" customHeight="1" x14ac:dyDescent="0.25">
      <c r="A91" s="3"/>
      <c r="B91" s="226" t="s">
        <v>242</v>
      </c>
      <c r="C91" s="227">
        <v>32</v>
      </c>
      <c r="D91" s="228" t="s">
        <v>378</v>
      </c>
      <c r="E91" s="228"/>
      <c r="F91" s="229" t="s">
        <v>402</v>
      </c>
      <c r="G91" s="230" t="s">
        <v>54</v>
      </c>
      <c r="H91" s="234" t="s">
        <v>134</v>
      </c>
      <c r="I91" s="231" t="s">
        <v>169</v>
      </c>
      <c r="J91" s="235" t="s">
        <v>117</v>
      </c>
      <c r="K91" s="256">
        <v>1</v>
      </c>
      <c r="L91" s="65">
        <v>0.7</v>
      </c>
      <c r="M91" s="62">
        <v>0.8</v>
      </c>
      <c r="N91" s="238"/>
      <c r="O91" s="239"/>
      <c r="P91" s="238"/>
      <c r="Q91" s="239"/>
      <c r="R91" s="238"/>
      <c r="S91" s="239"/>
      <c r="T91" s="257"/>
      <c r="U91" s="258"/>
      <c r="V91" s="257"/>
      <c r="W91" s="258"/>
      <c r="X91" s="242">
        <v>1</v>
      </c>
      <c r="Y91" s="243">
        <f>+X91/K91</f>
        <v>1</v>
      </c>
      <c r="Z91" s="257"/>
      <c r="AA91" s="258"/>
      <c r="AB91" s="238"/>
      <c r="AC91" s="239"/>
      <c r="AD91" s="238"/>
      <c r="AE91" s="239"/>
      <c r="AF91" s="238"/>
      <c r="AG91" s="239"/>
      <c r="AH91" s="257"/>
      <c r="AI91" s="262"/>
      <c r="AJ91" s="273" t="s">
        <v>447</v>
      </c>
      <c r="AK91" s="255"/>
      <c r="AM91" s="250">
        <f>+AVERAGE(Y91)</f>
        <v>1</v>
      </c>
    </row>
    <row r="92" spans="1:46" s="3" customFormat="1" ht="65.25" hidden="1" customHeight="1" x14ac:dyDescent="0.25">
      <c r="B92" s="9" t="s">
        <v>243</v>
      </c>
      <c r="C92" s="55"/>
      <c r="D92" s="55"/>
      <c r="E92" s="55"/>
      <c r="F92" s="47" t="s">
        <v>195</v>
      </c>
      <c r="G92" s="107" t="s">
        <v>54</v>
      </c>
      <c r="H92" s="57" t="s">
        <v>200</v>
      </c>
      <c r="I92" s="58" t="s">
        <v>169</v>
      </c>
      <c r="J92" s="59" t="s">
        <v>296</v>
      </c>
      <c r="K92" s="59">
        <v>48</v>
      </c>
      <c r="L92" s="61"/>
      <c r="M92" s="62"/>
      <c r="N92" s="75"/>
      <c r="O92" s="75"/>
      <c r="P92" s="75"/>
      <c r="Q92" s="160"/>
      <c r="R92" s="114"/>
      <c r="S92" s="114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176"/>
    </row>
    <row r="93" spans="1:46" s="3" customFormat="1" ht="96" hidden="1" customHeight="1" x14ac:dyDescent="0.25">
      <c r="B93" s="9" t="s">
        <v>243</v>
      </c>
      <c r="C93" s="55"/>
      <c r="D93" s="55"/>
      <c r="E93" s="55"/>
      <c r="F93" s="47" t="s">
        <v>196</v>
      </c>
      <c r="G93" s="107" t="s">
        <v>54</v>
      </c>
      <c r="H93" s="93" t="s">
        <v>308</v>
      </c>
      <c r="I93" s="58" t="s">
        <v>169</v>
      </c>
      <c r="J93" s="59" t="s">
        <v>116</v>
      </c>
      <c r="K93" s="59" t="s">
        <v>300</v>
      </c>
      <c r="L93" s="61"/>
      <c r="M93" s="62"/>
      <c r="N93" s="75"/>
      <c r="O93" s="75"/>
      <c r="P93" s="75"/>
      <c r="Q93" s="75"/>
      <c r="R93" s="115" t="s">
        <v>306</v>
      </c>
      <c r="S93" s="115"/>
      <c r="T93" s="75"/>
      <c r="U93" s="75"/>
      <c r="V93" s="75"/>
      <c r="W93" s="75"/>
      <c r="X93" s="115" t="s">
        <v>306</v>
      </c>
      <c r="Y93" s="115"/>
      <c r="Z93" s="75"/>
      <c r="AA93" s="75"/>
      <c r="AB93" s="75"/>
      <c r="AC93" s="75"/>
      <c r="AD93" s="115" t="s">
        <v>306</v>
      </c>
      <c r="AE93" s="115"/>
      <c r="AF93" s="75"/>
      <c r="AG93" s="75"/>
      <c r="AH93" s="75"/>
      <c r="AI93" s="75"/>
      <c r="AJ93" s="75"/>
    </row>
    <row r="94" spans="1:46" s="3" customFormat="1" ht="109.5" hidden="1" customHeight="1" x14ac:dyDescent="0.25">
      <c r="B94" s="9" t="s">
        <v>243</v>
      </c>
      <c r="C94" s="55"/>
      <c r="D94" s="55"/>
      <c r="E94" s="55"/>
      <c r="F94" s="47" t="s">
        <v>197</v>
      </c>
      <c r="G94" s="107" t="s">
        <v>54</v>
      </c>
      <c r="H94" s="57" t="s">
        <v>201</v>
      </c>
      <c r="I94" s="58" t="s">
        <v>170</v>
      </c>
      <c r="J94" s="59" t="s">
        <v>116</v>
      </c>
      <c r="K94" s="80">
        <v>0.5</v>
      </c>
      <c r="L94" s="61"/>
      <c r="M94" s="62"/>
      <c r="N94" s="75"/>
      <c r="O94" s="75"/>
      <c r="P94" s="75"/>
      <c r="Q94" s="75"/>
      <c r="R94" s="116" t="s">
        <v>306</v>
      </c>
      <c r="S94" s="116"/>
      <c r="T94" s="75"/>
      <c r="U94" s="75"/>
      <c r="V94" s="75"/>
      <c r="W94" s="75"/>
      <c r="X94" s="115" t="s">
        <v>306</v>
      </c>
      <c r="Y94" s="115"/>
      <c r="Z94" s="75"/>
      <c r="AA94" s="75"/>
      <c r="AB94" s="75"/>
      <c r="AC94" s="75"/>
      <c r="AD94" s="115" t="s">
        <v>306</v>
      </c>
      <c r="AE94" s="115"/>
      <c r="AF94" s="75"/>
      <c r="AG94" s="75"/>
      <c r="AH94" s="75"/>
      <c r="AI94" s="75"/>
      <c r="AJ94" s="75"/>
    </row>
    <row r="95" spans="1:46" s="3" customFormat="1" ht="61.5" hidden="1" customHeight="1" x14ac:dyDescent="0.25">
      <c r="B95" s="9" t="s">
        <v>243</v>
      </c>
      <c r="C95" s="55"/>
      <c r="D95" s="55"/>
      <c r="E95" s="55"/>
      <c r="F95" s="47" t="s">
        <v>198</v>
      </c>
      <c r="G95" s="107" t="s">
        <v>54</v>
      </c>
      <c r="H95" s="57" t="s">
        <v>202</v>
      </c>
      <c r="I95" s="58" t="s">
        <v>169</v>
      </c>
      <c r="J95" s="59" t="s">
        <v>116</v>
      </c>
      <c r="K95" s="59" t="s">
        <v>301</v>
      </c>
      <c r="L95" s="61"/>
      <c r="M95" s="62"/>
      <c r="N95" s="75"/>
      <c r="O95" s="75"/>
      <c r="P95" s="75"/>
      <c r="Q95" s="75"/>
      <c r="R95" s="64" t="s">
        <v>306</v>
      </c>
      <c r="S95" s="64"/>
      <c r="T95" s="75"/>
      <c r="U95" s="75"/>
      <c r="V95" s="75"/>
      <c r="W95" s="75"/>
      <c r="X95" s="81" t="s">
        <v>306</v>
      </c>
      <c r="Y95" s="81"/>
      <c r="Z95" s="75"/>
      <c r="AA95" s="75"/>
      <c r="AB95" s="75"/>
      <c r="AC95" s="75"/>
      <c r="AD95" s="63">
        <v>1</v>
      </c>
      <c r="AE95" s="159"/>
      <c r="AF95" s="75"/>
      <c r="AG95" s="75"/>
      <c r="AH95" s="75"/>
      <c r="AI95" s="75"/>
      <c r="AJ95" s="75"/>
    </row>
    <row r="96" spans="1:46" s="3" customFormat="1" ht="96" hidden="1" customHeight="1" x14ac:dyDescent="0.25">
      <c r="B96" s="9" t="s">
        <v>243</v>
      </c>
      <c r="C96" s="55"/>
      <c r="D96" s="55"/>
      <c r="E96" s="55"/>
      <c r="F96" s="47" t="s">
        <v>199</v>
      </c>
      <c r="G96" s="107" t="s">
        <v>54</v>
      </c>
      <c r="H96" s="57" t="s">
        <v>203</v>
      </c>
      <c r="I96" s="58" t="s">
        <v>170</v>
      </c>
      <c r="J96" s="59" t="s">
        <v>115</v>
      </c>
      <c r="K96" s="80">
        <v>1</v>
      </c>
      <c r="L96" s="61"/>
      <c r="M96" s="62"/>
      <c r="N96" s="75"/>
      <c r="O96" s="75"/>
      <c r="P96" s="75"/>
      <c r="Q96" s="75"/>
      <c r="R96" s="63">
        <v>1</v>
      </c>
      <c r="S96" s="63"/>
      <c r="T96" s="75"/>
      <c r="U96" s="75"/>
      <c r="V96" s="75"/>
      <c r="W96" s="75"/>
      <c r="X96" s="64"/>
      <c r="Y96" s="64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174"/>
    </row>
    <row r="97" spans="1:46" s="249" customFormat="1" ht="61.5" customHeight="1" x14ac:dyDescent="0.25">
      <c r="A97" s="3"/>
      <c r="B97" s="226" t="s">
        <v>242</v>
      </c>
      <c r="C97" s="227">
        <v>33</v>
      </c>
      <c r="D97" s="228" t="s">
        <v>389</v>
      </c>
      <c r="E97" s="228"/>
      <c r="F97" s="229" t="s">
        <v>22</v>
      </c>
      <c r="G97" s="230" t="s">
        <v>56</v>
      </c>
      <c r="H97" s="234" t="s">
        <v>135</v>
      </c>
      <c r="I97" s="231" t="s">
        <v>168</v>
      </c>
      <c r="J97" s="235" t="s">
        <v>116</v>
      </c>
      <c r="K97" s="256">
        <v>1</v>
      </c>
      <c r="L97" s="65">
        <v>0.7</v>
      </c>
      <c r="M97" s="62">
        <v>0.8</v>
      </c>
      <c r="N97" s="238"/>
      <c r="O97" s="239"/>
      <c r="P97" s="238"/>
      <c r="Q97" s="239"/>
      <c r="R97" s="264">
        <v>0.79</v>
      </c>
      <c r="S97" s="243">
        <f>+R97/K97</f>
        <v>0.79</v>
      </c>
      <c r="T97" s="260"/>
      <c r="U97" s="261"/>
      <c r="V97" s="260"/>
      <c r="W97" s="261"/>
      <c r="X97" s="264">
        <v>0.73</v>
      </c>
      <c r="Y97" s="243">
        <f>+X97/K97</f>
        <v>0.73</v>
      </c>
      <c r="Z97" s="257"/>
      <c r="AA97" s="258"/>
      <c r="AB97" s="238"/>
      <c r="AC97" s="239"/>
      <c r="AD97" s="264">
        <v>0.8</v>
      </c>
      <c r="AE97" s="243">
        <f>+AD97/K97</f>
        <v>0.8</v>
      </c>
      <c r="AF97" s="238"/>
      <c r="AG97" s="239"/>
      <c r="AH97" s="257"/>
      <c r="AI97" s="262"/>
      <c r="AJ97" s="254">
        <v>0.89</v>
      </c>
      <c r="AK97" s="255">
        <f>+AJ97/K97</f>
        <v>0.89</v>
      </c>
      <c r="AM97" s="250">
        <f>+AVERAGE(S97,Y97,AE97,AK97)</f>
        <v>0.8025000000000001</v>
      </c>
    </row>
    <row r="98" spans="1:46" s="249" customFormat="1" ht="61.5" customHeight="1" x14ac:dyDescent="0.25">
      <c r="A98" s="3"/>
      <c r="B98" s="226" t="s">
        <v>242</v>
      </c>
      <c r="C98" s="227">
        <v>34</v>
      </c>
      <c r="D98" s="228" t="s">
        <v>389</v>
      </c>
      <c r="E98" s="228"/>
      <c r="F98" s="229" t="s">
        <v>23</v>
      </c>
      <c r="G98" s="230" t="s">
        <v>56</v>
      </c>
      <c r="H98" s="234" t="s">
        <v>160</v>
      </c>
      <c r="I98" s="231" t="s">
        <v>168</v>
      </c>
      <c r="J98" s="235" t="s">
        <v>116</v>
      </c>
      <c r="K98" s="256">
        <v>1</v>
      </c>
      <c r="L98" s="65">
        <v>0.7</v>
      </c>
      <c r="M98" s="62">
        <v>0.8</v>
      </c>
      <c r="N98" s="238"/>
      <c r="O98" s="239"/>
      <c r="P98" s="238"/>
      <c r="Q98" s="239"/>
      <c r="R98" s="264">
        <v>0.82</v>
      </c>
      <c r="S98" s="243">
        <f>+R98/K98</f>
        <v>0.82</v>
      </c>
      <c r="T98" s="257"/>
      <c r="U98" s="258"/>
      <c r="V98" s="257"/>
      <c r="W98" s="258"/>
      <c r="X98" s="264">
        <v>0.87</v>
      </c>
      <c r="Y98" s="243">
        <f>+X98/K98</f>
        <v>0.87</v>
      </c>
      <c r="Z98" s="257"/>
      <c r="AA98" s="258"/>
      <c r="AB98" s="238"/>
      <c r="AC98" s="239"/>
      <c r="AD98" s="264">
        <v>0.61</v>
      </c>
      <c r="AE98" s="243">
        <f>+AD98/K98</f>
        <v>0.61</v>
      </c>
      <c r="AF98" s="238"/>
      <c r="AG98" s="239"/>
      <c r="AH98" s="257"/>
      <c r="AI98" s="262"/>
      <c r="AJ98" s="254">
        <v>0.5</v>
      </c>
      <c r="AK98" s="255">
        <f>+AJ98/K98</f>
        <v>0.5</v>
      </c>
      <c r="AM98" s="250">
        <f>+AVERAGE(S98,Y98,AE98,AK98)</f>
        <v>0.7</v>
      </c>
    </row>
    <row r="99" spans="1:46" s="3" customFormat="1" ht="61.5" hidden="1" customHeight="1" x14ac:dyDescent="0.25">
      <c r="B99" s="9" t="s">
        <v>243</v>
      </c>
      <c r="C99" s="55"/>
      <c r="D99" s="55"/>
      <c r="E99" s="55"/>
      <c r="F99" s="47" t="s">
        <v>204</v>
      </c>
      <c r="G99" s="107" t="s">
        <v>56</v>
      </c>
      <c r="H99" s="57" t="s">
        <v>210</v>
      </c>
      <c r="I99" s="58" t="s">
        <v>169</v>
      </c>
      <c r="J99" s="59" t="s">
        <v>116</v>
      </c>
      <c r="K99" s="117" t="s">
        <v>239</v>
      </c>
      <c r="L99" s="118"/>
      <c r="M99" s="119"/>
      <c r="N99" s="75"/>
      <c r="O99" s="75"/>
      <c r="P99" s="75"/>
      <c r="Q99" s="75"/>
      <c r="R99" s="110">
        <v>10</v>
      </c>
      <c r="S99" s="111"/>
      <c r="T99" s="75"/>
      <c r="U99" s="75"/>
      <c r="V99" s="75"/>
      <c r="W99" s="75"/>
      <c r="X99" s="111">
        <v>11</v>
      </c>
      <c r="Y99" s="165"/>
      <c r="Z99" s="75"/>
      <c r="AA99" s="75"/>
      <c r="AB99" s="75"/>
      <c r="AC99" s="75"/>
      <c r="AD99" s="111">
        <v>13</v>
      </c>
      <c r="AE99" s="165"/>
      <c r="AF99" s="75"/>
      <c r="AG99" s="75"/>
      <c r="AH99" s="75"/>
      <c r="AI99" s="75"/>
      <c r="AJ99" s="176"/>
    </row>
    <row r="100" spans="1:46" s="3" customFormat="1" ht="61.5" hidden="1" customHeight="1" x14ac:dyDescent="0.25">
      <c r="B100" s="9" t="s">
        <v>243</v>
      </c>
      <c r="C100" s="55"/>
      <c r="D100" s="55"/>
      <c r="E100" s="55"/>
      <c r="F100" s="47" t="s">
        <v>205</v>
      </c>
      <c r="G100" s="107" t="s">
        <v>56</v>
      </c>
      <c r="H100" s="57" t="s">
        <v>211</v>
      </c>
      <c r="I100" s="58" t="s">
        <v>169</v>
      </c>
      <c r="J100" s="59" t="s">
        <v>116</v>
      </c>
      <c r="K100" s="117" t="s">
        <v>239</v>
      </c>
      <c r="L100" s="118"/>
      <c r="M100" s="119"/>
      <c r="N100" s="75"/>
      <c r="O100" s="75"/>
      <c r="P100" s="75"/>
      <c r="Q100" s="75"/>
      <c r="R100" s="110">
        <v>9</v>
      </c>
      <c r="S100" s="111"/>
      <c r="T100" s="75"/>
      <c r="U100" s="75"/>
      <c r="V100" s="75"/>
      <c r="W100" s="75"/>
      <c r="X100" s="111">
        <v>9</v>
      </c>
      <c r="Y100" s="165"/>
      <c r="Z100" s="75"/>
      <c r="AA100" s="75"/>
      <c r="AB100" s="75"/>
      <c r="AC100" s="75"/>
      <c r="AD100" s="111">
        <v>11</v>
      </c>
      <c r="AE100" s="165"/>
      <c r="AF100" s="75"/>
      <c r="AG100" s="75"/>
      <c r="AH100" s="75"/>
      <c r="AI100" s="75"/>
      <c r="AJ100" s="174"/>
    </row>
    <row r="101" spans="1:46" s="249" customFormat="1" ht="61.5" customHeight="1" x14ac:dyDescent="0.25">
      <c r="A101" s="3"/>
      <c r="B101" s="226" t="s">
        <v>242</v>
      </c>
      <c r="C101" s="227">
        <v>35</v>
      </c>
      <c r="D101" s="228" t="s">
        <v>389</v>
      </c>
      <c r="E101" s="228"/>
      <c r="F101" s="229" t="s">
        <v>206</v>
      </c>
      <c r="G101" s="230" t="s">
        <v>56</v>
      </c>
      <c r="H101" s="234" t="s">
        <v>212</v>
      </c>
      <c r="I101" s="231" t="s">
        <v>170</v>
      </c>
      <c r="J101" s="235" t="s">
        <v>116</v>
      </c>
      <c r="K101" s="256">
        <v>0.9</v>
      </c>
      <c r="L101" s="120"/>
      <c r="M101" s="119"/>
      <c r="N101" s="238"/>
      <c r="O101" s="239"/>
      <c r="P101" s="238"/>
      <c r="Q101" s="239"/>
      <c r="R101" s="264">
        <v>0.46</v>
      </c>
      <c r="S101" s="243">
        <f>+R101/K101</f>
        <v>0.51111111111111107</v>
      </c>
      <c r="T101" s="257"/>
      <c r="U101" s="258"/>
      <c r="V101" s="257"/>
      <c r="W101" s="258"/>
      <c r="X101" s="264">
        <v>0.61</v>
      </c>
      <c r="Y101" s="243">
        <f>+X101/K101</f>
        <v>0.6777777777777777</v>
      </c>
      <c r="Z101" s="257"/>
      <c r="AA101" s="258"/>
      <c r="AB101" s="238"/>
      <c r="AC101" s="239"/>
      <c r="AD101" s="264">
        <v>0.68</v>
      </c>
      <c r="AE101" s="243">
        <f>+AD101/K101</f>
        <v>0.75555555555555554</v>
      </c>
      <c r="AF101" s="238"/>
      <c r="AG101" s="239"/>
      <c r="AH101" s="257"/>
      <c r="AI101" s="262"/>
      <c r="AJ101" s="254">
        <v>0.68</v>
      </c>
      <c r="AK101" s="255">
        <f>+AJ101/K101</f>
        <v>0.75555555555555554</v>
      </c>
      <c r="AM101" s="250">
        <f>+AVERAGE(S101,Y101,AE101,AK101)</f>
        <v>0.67499999999999993</v>
      </c>
    </row>
    <row r="102" spans="1:46" s="3" customFormat="1" ht="61.5" hidden="1" customHeight="1" x14ac:dyDescent="0.25">
      <c r="B102" s="9" t="s">
        <v>243</v>
      </c>
      <c r="C102" s="55"/>
      <c r="D102" s="55"/>
      <c r="E102" s="55"/>
      <c r="F102" s="47" t="s">
        <v>207</v>
      </c>
      <c r="G102" s="107" t="s">
        <v>56</v>
      </c>
      <c r="H102" s="57" t="s">
        <v>213</v>
      </c>
      <c r="I102" s="58" t="s">
        <v>169</v>
      </c>
      <c r="J102" s="59" t="s">
        <v>116</v>
      </c>
      <c r="K102" s="109" t="s">
        <v>240</v>
      </c>
      <c r="L102" s="118"/>
      <c r="M102" s="119"/>
      <c r="N102" s="75"/>
      <c r="O102" s="75"/>
      <c r="P102" s="75"/>
      <c r="Q102" s="75"/>
      <c r="R102" s="121">
        <v>13</v>
      </c>
      <c r="S102" s="121"/>
      <c r="T102" s="75"/>
      <c r="U102" s="75"/>
      <c r="V102" s="75"/>
      <c r="W102" s="75"/>
      <c r="X102" s="111">
        <v>20</v>
      </c>
      <c r="Y102" s="165"/>
      <c r="Z102" s="75"/>
      <c r="AA102" s="75"/>
      <c r="AB102" s="75"/>
      <c r="AC102" s="75"/>
      <c r="AD102" s="111">
        <v>22</v>
      </c>
      <c r="AE102" s="165"/>
      <c r="AF102" s="75"/>
      <c r="AG102" s="75"/>
      <c r="AH102" s="75"/>
      <c r="AI102" s="75"/>
      <c r="AJ102" s="178"/>
    </row>
    <row r="103" spans="1:46" s="249" customFormat="1" ht="87" customHeight="1" x14ac:dyDescent="0.25">
      <c r="A103" s="3"/>
      <c r="B103" s="226" t="s">
        <v>242</v>
      </c>
      <c r="C103" s="227">
        <v>36</v>
      </c>
      <c r="D103" s="228" t="s">
        <v>389</v>
      </c>
      <c r="E103" s="228"/>
      <c r="F103" s="229" t="s">
        <v>208</v>
      </c>
      <c r="G103" s="230" t="s">
        <v>56</v>
      </c>
      <c r="H103" s="279" t="s">
        <v>408</v>
      </c>
      <c r="I103" s="231" t="s">
        <v>170</v>
      </c>
      <c r="J103" s="235" t="s">
        <v>115</v>
      </c>
      <c r="K103" s="294">
        <v>0.1</v>
      </c>
      <c r="L103" s="120"/>
      <c r="M103" s="119"/>
      <c r="N103" s="238"/>
      <c r="O103" s="239"/>
      <c r="P103" s="238"/>
      <c r="Q103" s="239"/>
      <c r="R103" s="238"/>
      <c r="S103" s="239"/>
      <c r="T103" s="257"/>
      <c r="U103" s="258"/>
      <c r="V103" s="257"/>
      <c r="W103" s="258"/>
      <c r="X103" s="238"/>
      <c r="Y103" s="239"/>
      <c r="Z103" s="257"/>
      <c r="AA103" s="258"/>
      <c r="AB103" s="238"/>
      <c r="AC103" s="239"/>
      <c r="AD103" s="238"/>
      <c r="AE103" s="239"/>
      <c r="AF103" s="238"/>
      <c r="AG103" s="239"/>
      <c r="AH103" s="257"/>
      <c r="AI103" s="262"/>
      <c r="AJ103" s="273"/>
      <c r="AK103" s="255">
        <f>+AJ103/K103</f>
        <v>0</v>
      </c>
      <c r="AM103" s="250"/>
    </row>
    <row r="104" spans="1:46" s="3" customFormat="1" ht="57.75" hidden="1" customHeight="1" x14ac:dyDescent="0.25">
      <c r="B104" s="9" t="s">
        <v>243</v>
      </c>
      <c r="C104" s="55"/>
      <c r="D104" s="55"/>
      <c r="E104" s="55"/>
      <c r="F104" s="47" t="s">
        <v>209</v>
      </c>
      <c r="G104" s="107" t="s">
        <v>56</v>
      </c>
      <c r="H104" s="57" t="s">
        <v>214</v>
      </c>
      <c r="I104" s="58" t="s">
        <v>170</v>
      </c>
      <c r="J104" s="59" t="s">
        <v>115</v>
      </c>
      <c r="K104" s="59">
        <v>70</v>
      </c>
      <c r="L104" s="118"/>
      <c r="M104" s="119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176"/>
    </row>
    <row r="105" spans="1:46" customFormat="1" ht="18.75" hidden="1" customHeight="1" x14ac:dyDescent="0.25">
      <c r="B105" s="7" t="s">
        <v>243</v>
      </c>
      <c r="C105" s="69"/>
      <c r="D105" s="69"/>
      <c r="E105" s="69"/>
      <c r="F105" s="70" t="s">
        <v>21</v>
      </c>
      <c r="G105" s="122" t="s">
        <v>55</v>
      </c>
      <c r="H105" s="72" t="s">
        <v>81</v>
      </c>
      <c r="I105" s="58" t="s">
        <v>168</v>
      </c>
      <c r="J105" s="74" t="s">
        <v>120</v>
      </c>
      <c r="K105" s="74">
        <v>90</v>
      </c>
      <c r="L105" s="61">
        <v>0.8</v>
      </c>
      <c r="M105" s="62">
        <v>0.9</v>
      </c>
      <c r="N105" s="75"/>
      <c r="O105" s="75"/>
      <c r="P105" s="75"/>
      <c r="Q105" s="75"/>
      <c r="R105" s="75">
        <f>5/5*100</f>
        <v>100</v>
      </c>
      <c r="S105" s="75"/>
      <c r="T105" s="75"/>
      <c r="U105" s="75"/>
      <c r="V105" s="75"/>
      <c r="W105" s="75"/>
      <c r="X105" s="75">
        <f>2/2*100</f>
        <v>100</v>
      </c>
      <c r="Y105" s="75"/>
      <c r="Z105" s="75"/>
      <c r="AA105" s="75"/>
      <c r="AB105" s="75"/>
      <c r="AC105" s="75"/>
      <c r="AD105" s="75">
        <f>1/1*100</f>
        <v>100</v>
      </c>
      <c r="AE105" s="75"/>
      <c r="AF105" s="75"/>
      <c r="AG105" s="75"/>
      <c r="AH105" s="75"/>
      <c r="AI105" s="75"/>
      <c r="AJ105" s="174" t="s">
        <v>155</v>
      </c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s="249" customFormat="1" ht="61.5" customHeight="1" x14ac:dyDescent="0.25">
      <c r="A106" s="3"/>
      <c r="B106" s="226" t="s">
        <v>242</v>
      </c>
      <c r="C106" s="227">
        <v>37</v>
      </c>
      <c r="D106" s="228" t="s">
        <v>381</v>
      </c>
      <c r="E106" s="228"/>
      <c r="F106" s="229" t="s">
        <v>24</v>
      </c>
      <c r="G106" s="230" t="s">
        <v>57</v>
      </c>
      <c r="H106" s="234" t="s">
        <v>82</v>
      </c>
      <c r="I106" s="231" t="s">
        <v>169</v>
      </c>
      <c r="J106" s="235" t="s">
        <v>116</v>
      </c>
      <c r="K106" s="232" t="s">
        <v>416</v>
      </c>
      <c r="L106" s="65">
        <v>0.2</v>
      </c>
      <c r="M106" s="62">
        <v>0.25</v>
      </c>
      <c r="N106" s="238"/>
      <c r="O106" s="239"/>
      <c r="P106" s="238"/>
      <c r="Q106" s="308"/>
      <c r="R106" s="242">
        <v>0.28999999999999998</v>
      </c>
      <c r="S106" s="270">
        <f>+R106/21%</f>
        <v>1.3809523809523809</v>
      </c>
      <c r="T106" s="257"/>
      <c r="U106" s="258"/>
      <c r="V106" s="257"/>
      <c r="W106" s="262"/>
      <c r="X106" s="242">
        <v>0.48</v>
      </c>
      <c r="Y106" s="270">
        <f>+X106/42%</f>
        <v>1.1428571428571428</v>
      </c>
      <c r="Z106" s="257"/>
      <c r="AA106" s="258"/>
      <c r="AB106" s="238"/>
      <c r="AC106" s="308"/>
      <c r="AD106" s="242">
        <v>0.66</v>
      </c>
      <c r="AE106" s="309">
        <f>+AD106/64%</f>
        <v>1.03125</v>
      </c>
      <c r="AF106" s="238"/>
      <c r="AG106" s="239"/>
      <c r="AH106" s="257"/>
      <c r="AI106" s="262"/>
      <c r="AJ106" s="306">
        <v>0.87</v>
      </c>
      <c r="AK106" s="255">
        <f>+AJ106/85%</f>
        <v>1.0235294117647058</v>
      </c>
      <c r="AM106" s="250">
        <f>+AVERAGE(S106,Y106,AE106,AK106)</f>
        <v>1.1446472338935574</v>
      </c>
    </row>
    <row r="107" spans="1:46" s="249" customFormat="1" ht="45" customHeight="1" x14ac:dyDescent="0.25">
      <c r="A107" s="3"/>
      <c r="B107" s="226" t="s">
        <v>242</v>
      </c>
      <c r="C107" s="227">
        <v>38</v>
      </c>
      <c r="D107" s="228" t="s">
        <v>377</v>
      </c>
      <c r="E107" s="228"/>
      <c r="F107" s="299" t="s">
        <v>25</v>
      </c>
      <c r="G107" s="230" t="s">
        <v>57</v>
      </c>
      <c r="H107" s="234" t="s">
        <v>83</v>
      </c>
      <c r="I107" s="231" t="s">
        <v>169</v>
      </c>
      <c r="J107" s="232" t="s">
        <v>115</v>
      </c>
      <c r="K107" s="307">
        <v>0.7</v>
      </c>
      <c r="L107" s="65">
        <v>0.7</v>
      </c>
      <c r="M107" s="62">
        <v>0.8</v>
      </c>
      <c r="N107" s="238"/>
      <c r="O107" s="239"/>
      <c r="P107" s="238"/>
      <c r="Q107" s="239"/>
      <c r="R107" s="238"/>
      <c r="S107" s="239"/>
      <c r="T107" s="257"/>
      <c r="U107" s="258"/>
      <c r="V107" s="257"/>
      <c r="W107" s="258"/>
      <c r="X107" s="238"/>
      <c r="Y107" s="239"/>
      <c r="Z107" s="257"/>
      <c r="AA107" s="258"/>
      <c r="AB107" s="238"/>
      <c r="AC107" s="239"/>
      <c r="AD107" s="238"/>
      <c r="AE107" s="239"/>
      <c r="AF107" s="238"/>
      <c r="AG107" s="239"/>
      <c r="AH107" s="257"/>
      <c r="AI107" s="262"/>
      <c r="AJ107" s="306">
        <v>0.88</v>
      </c>
      <c r="AK107" s="255">
        <f>+AJ107/K107</f>
        <v>1.2571428571428573</v>
      </c>
      <c r="AM107" s="250">
        <f>AVERAGE(AK107)</f>
        <v>1.2571428571428573</v>
      </c>
      <c r="AP107" s="380"/>
    </row>
    <row r="108" spans="1:46" s="249" customFormat="1" ht="70.5" customHeight="1" x14ac:dyDescent="0.25">
      <c r="A108" s="3"/>
      <c r="B108" s="226" t="s">
        <v>242</v>
      </c>
      <c r="C108" s="227">
        <v>39</v>
      </c>
      <c r="D108" s="228" t="s">
        <v>381</v>
      </c>
      <c r="E108" s="228"/>
      <c r="F108" s="229" t="s">
        <v>177</v>
      </c>
      <c r="G108" s="230" t="s">
        <v>57</v>
      </c>
      <c r="H108" s="263" t="s">
        <v>178</v>
      </c>
      <c r="I108" s="231" t="s">
        <v>169</v>
      </c>
      <c r="J108" s="232" t="s">
        <v>115</v>
      </c>
      <c r="K108" s="307">
        <v>0.03</v>
      </c>
      <c r="L108" s="65"/>
      <c r="M108" s="62"/>
      <c r="N108" s="238"/>
      <c r="O108" s="239"/>
      <c r="P108" s="238"/>
      <c r="Q108" s="239"/>
      <c r="R108" s="238"/>
      <c r="S108" s="239"/>
      <c r="T108" s="257"/>
      <c r="U108" s="258"/>
      <c r="V108" s="257"/>
      <c r="W108" s="258"/>
      <c r="X108" s="238"/>
      <c r="Y108" s="239"/>
      <c r="Z108" s="257"/>
      <c r="AA108" s="258"/>
      <c r="AB108" s="238"/>
      <c r="AC108" s="239"/>
      <c r="AD108" s="238"/>
      <c r="AE108" s="239"/>
      <c r="AF108" s="238"/>
      <c r="AG108" s="239"/>
      <c r="AH108" s="257"/>
      <c r="AI108" s="262"/>
      <c r="AJ108" s="306">
        <v>0.04</v>
      </c>
      <c r="AK108" s="255">
        <f>+AJ108/K108</f>
        <v>1.3333333333333335</v>
      </c>
      <c r="AM108" s="250">
        <f>AVERAGE(AK108)</f>
        <v>1.3333333333333335</v>
      </c>
    </row>
    <row r="109" spans="1:46" customFormat="1" ht="21" hidden="1" customHeight="1" x14ac:dyDescent="0.25">
      <c r="B109" s="7" t="s">
        <v>243</v>
      </c>
      <c r="C109" s="69"/>
      <c r="D109" s="69"/>
      <c r="E109" s="123"/>
      <c r="F109" s="47" t="s">
        <v>179</v>
      </c>
      <c r="G109" s="71" t="s">
        <v>57</v>
      </c>
      <c r="H109" s="72" t="s">
        <v>238</v>
      </c>
      <c r="I109" s="58" t="s">
        <v>168</v>
      </c>
      <c r="J109" s="112" t="s">
        <v>116</v>
      </c>
      <c r="K109" s="112">
        <v>100</v>
      </c>
      <c r="L109" s="61"/>
      <c r="M109" s="62"/>
      <c r="N109" s="75"/>
      <c r="O109" s="75"/>
      <c r="P109" s="75"/>
      <c r="Q109" s="160"/>
      <c r="R109" s="124">
        <f>(13/13)*100%</f>
        <v>1</v>
      </c>
      <c r="S109" s="161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176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s="3" customFormat="1" ht="57.75" hidden="1" customHeight="1" x14ac:dyDescent="0.25">
      <c r="B110" s="9" t="s">
        <v>243</v>
      </c>
      <c r="C110" s="55"/>
      <c r="D110" s="55"/>
      <c r="E110" s="114"/>
      <c r="F110" s="47" t="s">
        <v>26</v>
      </c>
      <c r="G110" s="107" t="s">
        <v>57</v>
      </c>
      <c r="H110" s="57" t="s">
        <v>84</v>
      </c>
      <c r="I110" s="58" t="s">
        <v>168</v>
      </c>
      <c r="J110" s="109" t="s">
        <v>159</v>
      </c>
      <c r="K110" s="60">
        <v>1</v>
      </c>
      <c r="L110" s="61">
        <v>0.4</v>
      </c>
      <c r="M110" s="62">
        <v>0.5</v>
      </c>
      <c r="N110" s="75"/>
      <c r="O110" s="75"/>
      <c r="P110" s="75"/>
      <c r="Q110" s="75"/>
      <c r="R110" s="75"/>
      <c r="S110" s="75"/>
      <c r="T110" s="75"/>
      <c r="U110" s="75"/>
      <c r="V110" s="75"/>
      <c r="W110" s="160"/>
      <c r="X110" s="125"/>
      <c r="Y110" s="166"/>
      <c r="Z110" s="75"/>
      <c r="AA110" s="75"/>
      <c r="AB110" s="75"/>
      <c r="AC110" s="75"/>
      <c r="AD110" s="75"/>
      <c r="AE110" s="75"/>
      <c r="AF110" s="75"/>
      <c r="AG110" s="75"/>
      <c r="AH110" s="75"/>
      <c r="AI110" s="160"/>
      <c r="AJ110" s="125"/>
    </row>
    <row r="111" spans="1:46" s="3" customFormat="1" ht="45" hidden="1" customHeight="1" x14ac:dyDescent="0.25">
      <c r="B111" s="9" t="s">
        <v>243</v>
      </c>
      <c r="C111" s="55"/>
      <c r="D111" s="55"/>
      <c r="E111" s="114"/>
      <c r="F111" s="47" t="s">
        <v>27</v>
      </c>
      <c r="G111" s="107" t="s">
        <v>57</v>
      </c>
      <c r="H111" s="57" t="s">
        <v>85</v>
      </c>
      <c r="I111" s="58" t="s">
        <v>168</v>
      </c>
      <c r="J111" s="109" t="s">
        <v>159</v>
      </c>
      <c r="K111" s="60">
        <v>1</v>
      </c>
      <c r="L111" s="61">
        <v>0.2</v>
      </c>
      <c r="M111" s="62">
        <v>0.25</v>
      </c>
      <c r="N111" s="75"/>
      <c r="O111" s="75"/>
      <c r="P111" s="75"/>
      <c r="Q111" s="75"/>
      <c r="R111" s="75"/>
      <c r="S111" s="75"/>
      <c r="T111" s="75"/>
      <c r="U111" s="75"/>
      <c r="V111" s="75"/>
      <c r="W111" s="160"/>
      <c r="X111" s="125"/>
      <c r="Y111" s="166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174"/>
    </row>
    <row r="112" spans="1:46" s="249" customFormat="1" ht="67.5" customHeight="1" x14ac:dyDescent="0.25">
      <c r="A112" s="3"/>
      <c r="B112" s="226" t="s">
        <v>242</v>
      </c>
      <c r="C112" s="227">
        <v>40</v>
      </c>
      <c r="D112" s="228" t="s">
        <v>381</v>
      </c>
      <c r="E112" s="228"/>
      <c r="F112" s="229" t="s">
        <v>392</v>
      </c>
      <c r="G112" s="230" t="s">
        <v>57</v>
      </c>
      <c r="H112" s="263" t="s">
        <v>418</v>
      </c>
      <c r="I112" s="231" t="s">
        <v>168</v>
      </c>
      <c r="J112" s="232" t="s">
        <v>117</v>
      </c>
      <c r="K112" s="233">
        <v>0.28000000000000003</v>
      </c>
      <c r="L112" s="65"/>
      <c r="M112" s="62"/>
      <c r="N112" s="244"/>
      <c r="O112" s="245"/>
      <c r="P112" s="244"/>
      <c r="Q112" s="245"/>
      <c r="R112" s="244"/>
      <c r="S112" s="245"/>
      <c r="T112" s="295"/>
      <c r="U112" s="296"/>
      <c r="V112" s="295"/>
      <c r="W112" s="297"/>
      <c r="X112" s="264">
        <v>0.08</v>
      </c>
      <c r="Y112" s="270">
        <f>+X112/K112</f>
        <v>0.2857142857142857</v>
      </c>
      <c r="Z112" s="295"/>
      <c r="AA112" s="296"/>
      <c r="AB112" s="244"/>
      <c r="AC112" s="245"/>
      <c r="AD112" s="244"/>
      <c r="AE112" s="245"/>
      <c r="AF112" s="244"/>
      <c r="AG112" s="245"/>
      <c r="AH112" s="295"/>
      <c r="AI112" s="297"/>
      <c r="AJ112" s="306">
        <v>5.25</v>
      </c>
      <c r="AK112" s="255">
        <f>+AJ112/K112</f>
        <v>18.749999999999996</v>
      </c>
      <c r="AM112" s="250">
        <f>+AVERAGE(Y112,AK112)</f>
        <v>9.5178571428571406</v>
      </c>
    </row>
    <row r="113" spans="1:41" s="249" customFormat="1" ht="77.25" customHeight="1" x14ac:dyDescent="0.25">
      <c r="A113" s="3"/>
      <c r="B113" s="226" t="s">
        <v>242</v>
      </c>
      <c r="C113" s="227">
        <v>41</v>
      </c>
      <c r="D113" s="228" t="s">
        <v>381</v>
      </c>
      <c r="E113" s="310"/>
      <c r="F113" s="229" t="s">
        <v>393</v>
      </c>
      <c r="G113" s="230" t="s">
        <v>57</v>
      </c>
      <c r="H113" s="263" t="s">
        <v>419</v>
      </c>
      <c r="I113" s="231" t="s">
        <v>169</v>
      </c>
      <c r="J113" s="232" t="s">
        <v>117</v>
      </c>
      <c r="K113" s="233">
        <v>0.28000000000000003</v>
      </c>
      <c r="L113" s="65"/>
      <c r="M113" s="62"/>
      <c r="N113" s="238"/>
      <c r="O113" s="239"/>
      <c r="P113" s="238"/>
      <c r="Q113" s="239"/>
      <c r="R113" s="238"/>
      <c r="S113" s="239"/>
      <c r="T113" s="257"/>
      <c r="U113" s="258"/>
      <c r="V113" s="257"/>
      <c r="W113" s="262"/>
      <c r="X113" s="242">
        <v>1</v>
      </c>
      <c r="Y113" s="270">
        <f>+X113/K113</f>
        <v>3.5714285714285712</v>
      </c>
      <c r="Z113" s="257"/>
      <c r="AA113" s="258"/>
      <c r="AB113" s="238"/>
      <c r="AC113" s="239"/>
      <c r="AD113" s="238"/>
      <c r="AE113" s="239"/>
      <c r="AF113" s="238"/>
      <c r="AG113" s="239"/>
      <c r="AH113" s="257"/>
      <c r="AI113" s="262"/>
      <c r="AJ113" s="247">
        <v>1</v>
      </c>
      <c r="AK113" s="255">
        <f>+AJ113/K113</f>
        <v>3.5714285714285712</v>
      </c>
      <c r="AM113" s="250">
        <f>+AVERAGE(S113,Y113,AE113)</f>
        <v>3.5714285714285712</v>
      </c>
    </row>
    <row r="114" spans="1:41" s="45" customFormat="1" ht="45" hidden="1" customHeight="1" x14ac:dyDescent="0.25">
      <c r="A114" s="3"/>
      <c r="B114" s="44" t="s">
        <v>243</v>
      </c>
      <c r="C114" s="126"/>
      <c r="D114" s="127" t="s">
        <v>415</v>
      </c>
      <c r="E114" s="127"/>
      <c r="F114" s="128" t="s">
        <v>28</v>
      </c>
      <c r="G114" s="129" t="s">
        <v>57</v>
      </c>
      <c r="H114" s="130" t="s">
        <v>86</v>
      </c>
      <c r="I114" s="131" t="s">
        <v>168</v>
      </c>
      <c r="J114" s="132" t="s">
        <v>117</v>
      </c>
      <c r="K114" s="133">
        <v>0.3</v>
      </c>
      <c r="L114" s="61">
        <v>0.1</v>
      </c>
      <c r="M114" s="62">
        <v>0.15</v>
      </c>
      <c r="N114" s="134"/>
      <c r="O114" s="158"/>
      <c r="P114" s="134"/>
      <c r="Q114" s="158"/>
      <c r="R114" s="134"/>
      <c r="S114" s="158"/>
      <c r="T114" s="134"/>
      <c r="U114" s="158"/>
      <c r="V114" s="134"/>
      <c r="W114" s="163"/>
      <c r="X114" s="135">
        <v>0.06</v>
      </c>
      <c r="Y114" s="167"/>
      <c r="Z114" s="134"/>
      <c r="AA114" s="158"/>
      <c r="AB114" s="134"/>
      <c r="AC114" s="158"/>
      <c r="AD114" s="134"/>
      <c r="AE114" s="158"/>
      <c r="AF114" s="134"/>
      <c r="AG114" s="158"/>
      <c r="AH114" s="134"/>
      <c r="AI114" s="163"/>
      <c r="AJ114" s="181">
        <v>0</v>
      </c>
    </row>
    <row r="115" spans="1:41" s="45" customFormat="1" ht="55.5" hidden="1" customHeight="1" x14ac:dyDescent="0.25">
      <c r="A115" s="3"/>
      <c r="B115" s="44" t="s">
        <v>243</v>
      </c>
      <c r="C115" s="126"/>
      <c r="D115" s="127" t="s">
        <v>415</v>
      </c>
      <c r="E115" s="127"/>
      <c r="F115" s="128" t="s">
        <v>29</v>
      </c>
      <c r="G115" s="129" t="s">
        <v>57</v>
      </c>
      <c r="H115" s="130" t="s">
        <v>87</v>
      </c>
      <c r="I115" s="131" t="s">
        <v>168</v>
      </c>
      <c r="J115" s="132" t="s">
        <v>117</v>
      </c>
      <c r="K115" s="133">
        <v>1</v>
      </c>
      <c r="L115" s="61">
        <v>0.4</v>
      </c>
      <c r="M115" s="62">
        <v>0.5</v>
      </c>
      <c r="N115" s="134"/>
      <c r="O115" s="158"/>
      <c r="P115" s="134"/>
      <c r="Q115" s="158"/>
      <c r="R115" s="134"/>
      <c r="S115" s="158"/>
      <c r="T115" s="134"/>
      <c r="U115" s="158"/>
      <c r="V115" s="134"/>
      <c r="W115" s="163"/>
      <c r="X115" s="135">
        <v>1</v>
      </c>
      <c r="Y115" s="167"/>
      <c r="Z115" s="134"/>
      <c r="AA115" s="158"/>
      <c r="AB115" s="134"/>
      <c r="AC115" s="158"/>
      <c r="AD115" s="134"/>
      <c r="AE115" s="158"/>
      <c r="AF115" s="134"/>
      <c r="AG115" s="158"/>
      <c r="AH115" s="134"/>
      <c r="AI115" s="163"/>
      <c r="AJ115" s="135">
        <v>1</v>
      </c>
    </row>
    <row r="116" spans="1:41" s="3" customFormat="1" ht="57.75" hidden="1" customHeight="1" x14ac:dyDescent="0.25">
      <c r="B116" s="9" t="s">
        <v>243</v>
      </c>
      <c r="C116" s="55"/>
      <c r="D116" s="55"/>
      <c r="E116" s="55"/>
      <c r="F116" s="47" t="s">
        <v>30</v>
      </c>
      <c r="G116" s="107" t="s">
        <v>57</v>
      </c>
      <c r="H116" s="57" t="s">
        <v>88</v>
      </c>
      <c r="I116" s="58" t="s">
        <v>168</v>
      </c>
      <c r="J116" s="59" t="s">
        <v>117</v>
      </c>
      <c r="K116" s="80">
        <v>0.5</v>
      </c>
      <c r="L116" s="61">
        <v>0.4</v>
      </c>
      <c r="M116" s="62">
        <v>0.5</v>
      </c>
      <c r="N116" s="75"/>
      <c r="O116" s="75"/>
      <c r="P116" s="75"/>
      <c r="Q116" s="75"/>
      <c r="R116" s="75"/>
      <c r="S116" s="75"/>
      <c r="T116" s="75"/>
      <c r="U116" s="75"/>
      <c r="V116" s="75"/>
      <c r="W116" s="160"/>
      <c r="X116" s="125"/>
      <c r="Y116" s="166"/>
      <c r="Z116" s="75"/>
      <c r="AA116" s="75"/>
      <c r="AB116" s="75"/>
      <c r="AC116" s="75"/>
      <c r="AD116" s="75"/>
      <c r="AE116" s="75"/>
      <c r="AF116" s="75"/>
      <c r="AG116" s="75"/>
      <c r="AH116" s="75"/>
      <c r="AI116" s="160"/>
      <c r="AJ116" s="125"/>
    </row>
    <row r="117" spans="1:41" s="3" customFormat="1" ht="57.75" hidden="1" customHeight="1" x14ac:dyDescent="0.25">
      <c r="B117" s="9" t="s">
        <v>243</v>
      </c>
      <c r="C117" s="55"/>
      <c r="D117" s="55"/>
      <c r="E117" s="55"/>
      <c r="F117" s="47" t="s">
        <v>35</v>
      </c>
      <c r="G117" s="107" t="s">
        <v>57</v>
      </c>
      <c r="H117" s="57" t="s">
        <v>91</v>
      </c>
      <c r="I117" s="58" t="s">
        <v>168</v>
      </c>
      <c r="J117" s="59" t="s">
        <v>118</v>
      </c>
      <c r="K117" s="136">
        <v>1</v>
      </c>
      <c r="L117" s="61">
        <v>0.99</v>
      </c>
      <c r="M117" s="62">
        <v>1</v>
      </c>
      <c r="N117" s="137">
        <f>(3/3)*100%</f>
        <v>1</v>
      </c>
      <c r="O117" s="137"/>
      <c r="P117" s="137">
        <f>(20/20)*100%</f>
        <v>1</v>
      </c>
      <c r="Q117" s="137"/>
      <c r="R117" s="137">
        <f>(20/20)*100%</f>
        <v>1</v>
      </c>
      <c r="S117" s="137"/>
      <c r="T117" s="137">
        <f>(29/29)*100%</f>
        <v>1</v>
      </c>
      <c r="U117" s="137"/>
      <c r="V117" s="137">
        <f>(21/21)*100%</f>
        <v>1</v>
      </c>
      <c r="W117" s="137"/>
      <c r="X117" s="137">
        <f>(17/17)*100%</f>
        <v>1</v>
      </c>
      <c r="Y117" s="137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172"/>
    </row>
    <row r="118" spans="1:41" s="249" customFormat="1" ht="68.25" customHeight="1" x14ac:dyDescent="0.25">
      <c r="A118" s="3"/>
      <c r="B118" s="226" t="s">
        <v>242</v>
      </c>
      <c r="C118" s="227">
        <v>42</v>
      </c>
      <c r="D118" s="228" t="s">
        <v>381</v>
      </c>
      <c r="E118" s="228"/>
      <c r="F118" s="229" t="s">
        <v>309</v>
      </c>
      <c r="G118" s="230" t="s">
        <v>57</v>
      </c>
      <c r="H118" s="234" t="s">
        <v>310</v>
      </c>
      <c r="I118" s="231" t="s">
        <v>168</v>
      </c>
      <c r="J118" s="235" t="s">
        <v>117</v>
      </c>
      <c r="K118" s="307" t="s">
        <v>417</v>
      </c>
      <c r="L118" s="65">
        <v>0.99</v>
      </c>
      <c r="M118" s="62">
        <v>1</v>
      </c>
      <c r="N118" s="311"/>
      <c r="O118" s="312"/>
      <c r="P118" s="311"/>
      <c r="Q118" s="312"/>
      <c r="R118" s="311"/>
      <c r="S118" s="312"/>
      <c r="T118" s="313"/>
      <c r="U118" s="314"/>
      <c r="V118" s="313"/>
      <c r="W118" s="314"/>
      <c r="X118" s="269">
        <v>0.52</v>
      </c>
      <c r="Y118" s="270">
        <f>+(X118/50)*100</f>
        <v>1.04</v>
      </c>
      <c r="Z118" s="260"/>
      <c r="AA118" s="261"/>
      <c r="AB118" s="252"/>
      <c r="AC118" s="253"/>
      <c r="AD118" s="252"/>
      <c r="AE118" s="253"/>
      <c r="AF118" s="252"/>
      <c r="AG118" s="253"/>
      <c r="AH118" s="260"/>
      <c r="AI118" s="278"/>
      <c r="AJ118" s="247">
        <v>0.99</v>
      </c>
      <c r="AK118" s="255">
        <f>+AJ118/100</f>
        <v>9.8999999999999991E-3</v>
      </c>
      <c r="AM118" s="250">
        <f>+AVERAGE(Y118,AK118)</f>
        <v>0.52495000000000003</v>
      </c>
    </row>
    <row r="119" spans="1:41" s="249" customFormat="1" ht="61.5" customHeight="1" x14ac:dyDescent="0.25">
      <c r="A119" s="3"/>
      <c r="B119" s="226" t="s">
        <v>242</v>
      </c>
      <c r="C119" s="227">
        <v>43</v>
      </c>
      <c r="D119" s="228" t="s">
        <v>394</v>
      </c>
      <c r="E119" s="228"/>
      <c r="F119" s="229" t="s">
        <v>122</v>
      </c>
      <c r="G119" s="230" t="s">
        <v>58</v>
      </c>
      <c r="H119" s="234" t="s">
        <v>125</v>
      </c>
      <c r="I119" s="231" t="s">
        <v>168</v>
      </c>
      <c r="J119" s="235" t="s">
        <v>291</v>
      </c>
      <c r="K119" s="256">
        <v>0.95</v>
      </c>
      <c r="L119" s="138">
        <v>70</v>
      </c>
      <c r="M119" s="139">
        <v>95</v>
      </c>
      <c r="N119" s="238"/>
      <c r="O119" s="239"/>
      <c r="P119" s="238"/>
      <c r="Q119" s="239"/>
      <c r="R119" s="252"/>
      <c r="S119" s="253"/>
      <c r="T119" s="242">
        <v>1</v>
      </c>
      <c r="U119" s="271">
        <f>+T119/K119</f>
        <v>1.0526315789473684</v>
      </c>
      <c r="V119" s="257"/>
      <c r="W119" s="258"/>
      <c r="X119" s="238"/>
      <c r="Y119" s="239"/>
      <c r="Z119" s="257"/>
      <c r="AA119" s="258"/>
      <c r="AB119" s="242">
        <v>1.1399999999999999</v>
      </c>
      <c r="AC119" s="243">
        <f>+AB119/K119</f>
        <v>1.2</v>
      </c>
      <c r="AD119" s="238"/>
      <c r="AE119" s="239"/>
      <c r="AF119" s="238"/>
      <c r="AG119" s="239"/>
      <c r="AH119" s="257"/>
      <c r="AI119" s="262"/>
      <c r="AJ119" s="247">
        <v>1</v>
      </c>
      <c r="AK119" s="315">
        <f>+AJ119/K119</f>
        <v>1.0526315789473684</v>
      </c>
      <c r="AM119" s="250">
        <f>+AVERAGE(U119,AC119,AK119)</f>
        <v>1.1017543859649122</v>
      </c>
    </row>
    <row r="120" spans="1:41" s="3" customFormat="1" ht="49.5" hidden="1" customHeight="1" x14ac:dyDescent="0.25">
      <c r="B120" s="9" t="s">
        <v>243</v>
      </c>
      <c r="C120" s="55"/>
      <c r="D120" s="55"/>
      <c r="E120" s="55"/>
      <c r="F120" s="47" t="s">
        <v>31</v>
      </c>
      <c r="G120" s="107" t="s">
        <v>58</v>
      </c>
      <c r="H120" s="57" t="s">
        <v>127</v>
      </c>
      <c r="I120" s="58" t="s">
        <v>168</v>
      </c>
      <c r="J120" s="59" t="s">
        <v>116</v>
      </c>
      <c r="K120" s="80">
        <v>0.75</v>
      </c>
      <c r="L120" s="140">
        <v>70</v>
      </c>
      <c r="M120" s="140">
        <v>95</v>
      </c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182"/>
    </row>
    <row r="121" spans="1:41" s="249" customFormat="1" ht="56.25" customHeight="1" x14ac:dyDescent="0.25">
      <c r="A121" s="3"/>
      <c r="B121" s="226" t="s">
        <v>242</v>
      </c>
      <c r="C121" s="227">
        <v>44</v>
      </c>
      <c r="D121" s="228" t="s">
        <v>394</v>
      </c>
      <c r="E121" s="228"/>
      <c r="F121" s="316" t="s">
        <v>430</v>
      </c>
      <c r="G121" s="230" t="s">
        <v>58</v>
      </c>
      <c r="H121" s="234" t="s">
        <v>126</v>
      </c>
      <c r="I121" s="231" t="s">
        <v>168</v>
      </c>
      <c r="J121" s="235" t="s">
        <v>116</v>
      </c>
      <c r="K121" s="256">
        <v>0.95</v>
      </c>
      <c r="L121" s="141">
        <v>70</v>
      </c>
      <c r="M121" s="140">
        <v>95</v>
      </c>
      <c r="N121" s="238"/>
      <c r="O121" s="239"/>
      <c r="P121" s="238"/>
      <c r="Q121" s="239"/>
      <c r="R121" s="242">
        <v>1</v>
      </c>
      <c r="S121" s="243">
        <f>+R121/K121</f>
        <v>1.0526315789473684</v>
      </c>
      <c r="T121" s="257"/>
      <c r="U121" s="258"/>
      <c r="V121" s="257"/>
      <c r="W121" s="258"/>
      <c r="X121" s="242">
        <v>1</v>
      </c>
      <c r="Y121" s="243">
        <f>+X121/K121</f>
        <v>1.0526315789473684</v>
      </c>
      <c r="Z121" s="257"/>
      <c r="AA121" s="258"/>
      <c r="AB121" s="238"/>
      <c r="AC121" s="239"/>
      <c r="AD121" s="264">
        <v>0.83</v>
      </c>
      <c r="AE121" s="243">
        <f>+AD121/K121</f>
        <v>0.87368421052631584</v>
      </c>
      <c r="AF121" s="238"/>
      <c r="AG121" s="239"/>
      <c r="AH121" s="257"/>
      <c r="AI121" s="262"/>
      <c r="AJ121" s="247">
        <v>1.25</v>
      </c>
      <c r="AK121" s="255">
        <f>+AJ121/K121</f>
        <v>1.3157894736842106</v>
      </c>
      <c r="AM121" s="250">
        <f>+AVERAGE(S121,Y121,AE121,AK121)</f>
        <v>1.0736842105263158</v>
      </c>
    </row>
    <row r="122" spans="1:41" s="249" customFormat="1" ht="50.25" customHeight="1" x14ac:dyDescent="0.25">
      <c r="A122" s="3"/>
      <c r="B122" s="226" t="s">
        <v>242</v>
      </c>
      <c r="C122" s="227">
        <v>45</v>
      </c>
      <c r="D122" s="228" t="s">
        <v>394</v>
      </c>
      <c r="E122" s="228"/>
      <c r="F122" s="316" t="s">
        <v>431</v>
      </c>
      <c r="G122" s="230" t="s">
        <v>58</v>
      </c>
      <c r="H122" s="234" t="s">
        <v>272</v>
      </c>
      <c r="I122" s="231" t="s">
        <v>168</v>
      </c>
      <c r="J122" s="235" t="s">
        <v>116</v>
      </c>
      <c r="K122" s="256">
        <v>0.95</v>
      </c>
      <c r="L122" s="141"/>
      <c r="M122" s="140"/>
      <c r="N122" s="238"/>
      <c r="O122" s="239"/>
      <c r="P122" s="238"/>
      <c r="Q122" s="239"/>
      <c r="R122" s="242">
        <v>1</v>
      </c>
      <c r="S122" s="243">
        <f>+R122/K122</f>
        <v>1.0526315789473684</v>
      </c>
      <c r="T122" s="257"/>
      <c r="U122" s="258"/>
      <c r="V122" s="257"/>
      <c r="W122" s="258"/>
      <c r="X122" s="242">
        <v>1</v>
      </c>
      <c r="Y122" s="243">
        <f>+X122/K122</f>
        <v>1.0526315789473684</v>
      </c>
      <c r="Z122" s="257"/>
      <c r="AA122" s="258"/>
      <c r="AB122" s="238"/>
      <c r="AC122" s="239"/>
      <c r="AD122" s="242">
        <v>1</v>
      </c>
      <c r="AE122" s="243">
        <f>+AD122/K122</f>
        <v>1.0526315789473684</v>
      </c>
      <c r="AF122" s="238"/>
      <c r="AG122" s="239"/>
      <c r="AH122" s="257"/>
      <c r="AI122" s="262"/>
      <c r="AJ122" s="247">
        <v>1</v>
      </c>
      <c r="AK122" s="255">
        <f>+AJ122/K122</f>
        <v>1.0526315789473684</v>
      </c>
      <c r="AM122" s="250">
        <f>+AVERAGE(S122,Y122,AE122,AK122)</f>
        <v>1.0526315789473684</v>
      </c>
      <c r="AO122" s="380"/>
    </row>
    <row r="123" spans="1:41" s="249" customFormat="1" ht="72" customHeight="1" x14ac:dyDescent="0.25">
      <c r="A123" s="3"/>
      <c r="B123" s="226" t="s">
        <v>242</v>
      </c>
      <c r="C123" s="227">
        <v>46</v>
      </c>
      <c r="D123" s="228" t="s">
        <v>394</v>
      </c>
      <c r="E123" s="228"/>
      <c r="F123" s="229" t="s">
        <v>123</v>
      </c>
      <c r="G123" s="230" t="s">
        <v>58</v>
      </c>
      <c r="H123" s="234" t="s">
        <v>128</v>
      </c>
      <c r="I123" s="231" t="s">
        <v>169</v>
      </c>
      <c r="J123" s="235" t="s">
        <v>118</v>
      </c>
      <c r="K123" s="256">
        <v>0.95</v>
      </c>
      <c r="L123" s="141">
        <v>70</v>
      </c>
      <c r="M123" s="140">
        <v>95</v>
      </c>
      <c r="N123" s="287" t="s">
        <v>447</v>
      </c>
      <c r="O123" s="270"/>
      <c r="P123" s="269">
        <v>1</v>
      </c>
      <c r="Q123" s="270">
        <f>+P123/K123</f>
        <v>1.0526315789473684</v>
      </c>
      <c r="R123" s="269">
        <v>1</v>
      </c>
      <c r="S123" s="270">
        <f>+R123/K123</f>
        <v>1.0526315789473684</v>
      </c>
      <c r="T123" s="269">
        <v>1</v>
      </c>
      <c r="U123" s="286">
        <f>+T123/K123</f>
        <v>1.0526315789473684</v>
      </c>
      <c r="V123" s="269">
        <v>1</v>
      </c>
      <c r="W123" s="286">
        <f>+V123/K123</f>
        <v>1.0526315789473684</v>
      </c>
      <c r="X123" s="269">
        <v>1.07</v>
      </c>
      <c r="Y123" s="270">
        <f>+X123/K123</f>
        <v>1.1263157894736844</v>
      </c>
      <c r="Z123" s="269">
        <v>1</v>
      </c>
      <c r="AA123" s="286">
        <f>+Z123/K123</f>
        <v>1.0526315789473684</v>
      </c>
      <c r="AB123" s="269">
        <v>1</v>
      </c>
      <c r="AC123" s="270">
        <f>+AB123/K123</f>
        <v>1.0526315789473684</v>
      </c>
      <c r="AD123" s="269">
        <v>1.1299999999999999</v>
      </c>
      <c r="AE123" s="270">
        <f>+AD123/K123</f>
        <v>1.1894736842105262</v>
      </c>
      <c r="AF123" s="269">
        <v>1</v>
      </c>
      <c r="AG123" s="270">
        <f>+AF123/K123</f>
        <v>1.0526315789473684</v>
      </c>
      <c r="AH123" s="269">
        <v>1</v>
      </c>
      <c r="AI123" s="288">
        <f>+AH123/K123</f>
        <v>1.0526315789473684</v>
      </c>
      <c r="AJ123" s="306">
        <v>1.1299999999999999</v>
      </c>
      <c r="AK123" s="255">
        <f>+AJ123/K123</f>
        <v>1.1894736842105262</v>
      </c>
      <c r="AM123" s="250">
        <f>+AVERAGE(O123,Q123,S123,U123,W123,Y123,AA123,AC123,AE123,AG123,AI123,AK123)</f>
        <v>1.0842105263157895</v>
      </c>
    </row>
    <row r="124" spans="1:41" s="249" customFormat="1" ht="73.5" customHeight="1" x14ac:dyDescent="0.25">
      <c r="A124" s="3"/>
      <c r="B124" s="226" t="s">
        <v>242</v>
      </c>
      <c r="C124" s="227">
        <v>47</v>
      </c>
      <c r="D124" s="228" t="s">
        <v>394</v>
      </c>
      <c r="E124" s="228"/>
      <c r="F124" s="229" t="s">
        <v>124</v>
      </c>
      <c r="G124" s="230" t="s">
        <v>58</v>
      </c>
      <c r="H124" s="234" t="s">
        <v>129</v>
      </c>
      <c r="I124" s="231" t="s">
        <v>169</v>
      </c>
      <c r="J124" s="235" t="s">
        <v>118</v>
      </c>
      <c r="K124" s="256">
        <v>0.95</v>
      </c>
      <c r="L124" s="141">
        <v>70</v>
      </c>
      <c r="M124" s="140">
        <v>95</v>
      </c>
      <c r="N124" s="287" t="s">
        <v>447</v>
      </c>
      <c r="O124" s="270"/>
      <c r="P124" s="269">
        <v>1.5</v>
      </c>
      <c r="Q124" s="270">
        <f>+P124/K124</f>
        <v>1.5789473684210527</v>
      </c>
      <c r="R124" s="269">
        <v>1.5</v>
      </c>
      <c r="S124" s="270">
        <f>+R124/K124</f>
        <v>1.5789473684210527</v>
      </c>
      <c r="T124" s="269">
        <v>1.5</v>
      </c>
      <c r="U124" s="286">
        <f>+T124/K124</f>
        <v>1.5789473684210527</v>
      </c>
      <c r="V124" s="269">
        <v>1.5</v>
      </c>
      <c r="W124" s="286">
        <f>+V124/K124</f>
        <v>1.5789473684210527</v>
      </c>
      <c r="X124" s="269">
        <v>1.6</v>
      </c>
      <c r="Y124" s="270">
        <f>+X124/K124</f>
        <v>1.6842105263157896</v>
      </c>
      <c r="Z124" s="269">
        <v>1.5</v>
      </c>
      <c r="AA124" s="286">
        <f>+Z124/K124</f>
        <v>1.5789473684210527</v>
      </c>
      <c r="AB124" s="269">
        <v>1</v>
      </c>
      <c r="AC124" s="270">
        <f>+AB124/K124</f>
        <v>1.0526315789473684</v>
      </c>
      <c r="AD124" s="269">
        <v>1.7</v>
      </c>
      <c r="AE124" s="270">
        <f>+AD124/K124</f>
        <v>1.7894736842105263</v>
      </c>
      <c r="AF124" s="269">
        <v>1.5</v>
      </c>
      <c r="AG124" s="270">
        <f>+AF124/K124</f>
        <v>1.5789473684210527</v>
      </c>
      <c r="AH124" s="269">
        <v>1.5</v>
      </c>
      <c r="AI124" s="288">
        <f>+AH124/K124</f>
        <v>1.5789473684210527</v>
      </c>
      <c r="AJ124" s="306">
        <v>1.7</v>
      </c>
      <c r="AK124" s="255">
        <f>+AJ124/K124</f>
        <v>1.7894736842105263</v>
      </c>
      <c r="AM124" s="250">
        <f>+AVERAGE(O124,Q124,S124,U124,W124,Y124,AA124,AC124,AE124)</f>
        <v>1.5526315789473684</v>
      </c>
    </row>
    <row r="125" spans="1:41" s="3" customFormat="1" ht="45" hidden="1" customHeight="1" x14ac:dyDescent="0.25">
      <c r="B125" s="9" t="s">
        <v>243</v>
      </c>
      <c r="C125" s="55"/>
      <c r="D125" s="55"/>
      <c r="E125" s="55"/>
      <c r="F125" s="47" t="s">
        <v>32</v>
      </c>
      <c r="G125" s="107" t="s">
        <v>59</v>
      </c>
      <c r="H125" s="57" t="s">
        <v>89</v>
      </c>
      <c r="I125" s="58" t="s">
        <v>168</v>
      </c>
      <c r="J125" s="109" t="s">
        <v>241</v>
      </c>
      <c r="K125" s="109">
        <v>85</v>
      </c>
      <c r="L125" s="61">
        <v>0.85</v>
      </c>
      <c r="M125" s="62">
        <v>0.95</v>
      </c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176"/>
    </row>
    <row r="126" spans="1:41" s="3" customFormat="1" ht="66" hidden="1" customHeight="1" x14ac:dyDescent="0.25">
      <c r="B126" s="9" t="s">
        <v>243</v>
      </c>
      <c r="C126" s="55"/>
      <c r="D126" s="55"/>
      <c r="E126" s="55"/>
      <c r="F126" s="47" t="s">
        <v>33</v>
      </c>
      <c r="G126" s="107" t="s">
        <v>59</v>
      </c>
      <c r="H126" s="57" t="s">
        <v>121</v>
      </c>
      <c r="I126" s="58" t="s">
        <v>170</v>
      </c>
      <c r="J126" s="59" t="s">
        <v>117</v>
      </c>
      <c r="K126" s="80">
        <v>0.85</v>
      </c>
      <c r="L126" s="61">
        <v>0.85</v>
      </c>
      <c r="M126" s="62">
        <v>0.95</v>
      </c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142">
        <v>1</v>
      </c>
      <c r="Y126" s="168"/>
      <c r="Z126" s="75"/>
      <c r="AA126" s="75"/>
      <c r="AB126" s="75"/>
      <c r="AC126" s="75"/>
      <c r="AD126" s="75"/>
      <c r="AE126" s="75"/>
      <c r="AF126" s="75"/>
      <c r="AG126" s="160"/>
      <c r="AH126" s="114"/>
      <c r="AI126" s="114"/>
      <c r="AJ126" s="143"/>
    </row>
    <row r="127" spans="1:41" s="3" customFormat="1" ht="53.25" hidden="1" customHeight="1" x14ac:dyDescent="0.25">
      <c r="B127" s="9" t="s">
        <v>243</v>
      </c>
      <c r="C127" s="55"/>
      <c r="D127" s="55"/>
      <c r="E127" s="55"/>
      <c r="F127" s="47" t="s">
        <v>34</v>
      </c>
      <c r="G127" s="107" t="s">
        <v>59</v>
      </c>
      <c r="H127" s="57" t="s">
        <v>90</v>
      </c>
      <c r="I127" s="58" t="s">
        <v>168</v>
      </c>
      <c r="J127" s="59" t="s">
        <v>118</v>
      </c>
      <c r="K127" s="80">
        <v>1</v>
      </c>
      <c r="L127" s="61">
        <v>0.99</v>
      </c>
      <c r="M127" s="62">
        <v>1</v>
      </c>
      <c r="N127" s="64"/>
      <c r="O127" s="64"/>
      <c r="P127" s="64"/>
      <c r="Q127" s="64"/>
      <c r="R127" s="143"/>
      <c r="S127" s="143"/>
      <c r="T127" s="64"/>
      <c r="U127" s="64"/>
      <c r="V127" s="143"/>
      <c r="W127" s="143"/>
      <c r="X127" s="143"/>
      <c r="Y127" s="143"/>
      <c r="Z127" s="143"/>
      <c r="AA127" s="143"/>
      <c r="AB127" s="143"/>
      <c r="AC127" s="143"/>
      <c r="AD127" s="143"/>
      <c r="AE127" s="143"/>
      <c r="AF127" s="75"/>
      <c r="AG127" s="75"/>
      <c r="AH127" s="75"/>
      <c r="AI127" s="75"/>
      <c r="AJ127" s="174"/>
      <c r="AK127" s="4"/>
    </row>
    <row r="128" spans="1:41" s="249" customFormat="1" ht="53.25" customHeight="1" x14ac:dyDescent="0.25">
      <c r="A128" s="3"/>
      <c r="B128" s="226" t="s">
        <v>242</v>
      </c>
      <c r="C128" s="227">
        <v>48</v>
      </c>
      <c r="D128" s="228" t="s">
        <v>377</v>
      </c>
      <c r="E128" s="228"/>
      <c r="F128" s="229" t="s">
        <v>324</v>
      </c>
      <c r="G128" s="230" t="s">
        <v>59</v>
      </c>
      <c r="H128" s="263" t="s">
        <v>397</v>
      </c>
      <c r="I128" s="231" t="s">
        <v>169</v>
      </c>
      <c r="J128" s="235" t="s">
        <v>304</v>
      </c>
      <c r="K128" s="256">
        <v>0.9</v>
      </c>
      <c r="L128" s="65"/>
      <c r="M128" s="62"/>
      <c r="N128" s="238"/>
      <c r="O128" s="239"/>
      <c r="P128" s="252"/>
      <c r="Q128" s="253"/>
      <c r="R128" s="242">
        <v>1</v>
      </c>
      <c r="S128" s="243">
        <f>+R128/K128</f>
        <v>1.1111111111111112</v>
      </c>
      <c r="T128" s="257"/>
      <c r="U128" s="258"/>
      <c r="V128" s="257"/>
      <c r="W128" s="258"/>
      <c r="X128" s="242">
        <v>1</v>
      </c>
      <c r="Y128" s="243">
        <f>+X128/K128</f>
        <v>1.1111111111111112</v>
      </c>
      <c r="Z128" s="257"/>
      <c r="AA128" s="258"/>
      <c r="AB128" s="238"/>
      <c r="AC128" s="239"/>
      <c r="AD128" s="242">
        <v>1</v>
      </c>
      <c r="AE128" s="243">
        <f>+AD128/K128</f>
        <v>1.1111111111111112</v>
      </c>
      <c r="AF128" s="238"/>
      <c r="AG128" s="239"/>
      <c r="AH128" s="257"/>
      <c r="AI128" s="262"/>
      <c r="AJ128" s="247">
        <v>1</v>
      </c>
      <c r="AK128" s="255">
        <f>+AJ128/K128</f>
        <v>1.1111111111111112</v>
      </c>
      <c r="AM128" s="250">
        <f>+AVERAGE(S128,Y128,AE128,AK128)</f>
        <v>1.1111111111111112</v>
      </c>
    </row>
    <row r="129" spans="1:46" s="249" customFormat="1" ht="78" customHeight="1" x14ac:dyDescent="0.25">
      <c r="A129" s="3"/>
      <c r="B129" s="226" t="s">
        <v>242</v>
      </c>
      <c r="C129" s="227">
        <v>49</v>
      </c>
      <c r="D129" s="317" t="s">
        <v>381</v>
      </c>
      <c r="E129" s="228" t="s">
        <v>387</v>
      </c>
      <c r="F129" s="229" t="s">
        <v>36</v>
      </c>
      <c r="G129" s="230" t="s">
        <v>60</v>
      </c>
      <c r="H129" s="318" t="s">
        <v>253</v>
      </c>
      <c r="I129" s="319" t="s">
        <v>168</v>
      </c>
      <c r="J129" s="232" t="s">
        <v>264</v>
      </c>
      <c r="K129" s="233">
        <v>0.95</v>
      </c>
      <c r="L129" s="65">
        <v>0.8</v>
      </c>
      <c r="M129" s="62">
        <v>0.95</v>
      </c>
      <c r="N129" s="252"/>
      <c r="O129" s="253"/>
      <c r="P129" s="328"/>
      <c r="Q129" s="329"/>
      <c r="R129" s="259" t="s">
        <v>447</v>
      </c>
      <c r="S129" s="243"/>
      <c r="T129" s="282"/>
      <c r="U129" s="283"/>
      <c r="V129" s="257"/>
      <c r="W129" s="258"/>
      <c r="X129" s="242">
        <v>1</v>
      </c>
      <c r="Y129" s="243">
        <f>+X129/K129</f>
        <v>1.0526315789473684</v>
      </c>
      <c r="Z129" s="257"/>
      <c r="AA129" s="258"/>
      <c r="AB129" s="238"/>
      <c r="AC129" s="239"/>
      <c r="AD129" s="269">
        <v>1</v>
      </c>
      <c r="AE129" s="270">
        <f>+AD129/K129</f>
        <v>1.0526315789473684</v>
      </c>
      <c r="AF129" s="238"/>
      <c r="AG129" s="239"/>
      <c r="AH129" s="257"/>
      <c r="AI129" s="262"/>
      <c r="AJ129" s="306">
        <v>1</v>
      </c>
      <c r="AK129" s="255">
        <f>+AJ129/K129</f>
        <v>1.0526315789473684</v>
      </c>
      <c r="AM129" s="250">
        <f>+AVERAGE(S129,Y129,AE129,AK129)</f>
        <v>1.0526315789473684</v>
      </c>
    </row>
    <row r="130" spans="1:46" s="331" customFormat="1" ht="75" customHeight="1" x14ac:dyDescent="0.25">
      <c r="A130" s="15"/>
      <c r="B130" s="320" t="s">
        <v>242</v>
      </c>
      <c r="C130" s="321">
        <v>50</v>
      </c>
      <c r="D130" s="322" t="s">
        <v>381</v>
      </c>
      <c r="E130" s="228" t="s">
        <v>387</v>
      </c>
      <c r="F130" s="323" t="s">
        <v>254</v>
      </c>
      <c r="G130" s="324" t="s">
        <v>60</v>
      </c>
      <c r="H130" s="325" t="s">
        <v>255</v>
      </c>
      <c r="I130" s="319" t="s">
        <v>169</v>
      </c>
      <c r="J130" s="326" t="s">
        <v>118</v>
      </c>
      <c r="K130" s="294">
        <v>0.9</v>
      </c>
      <c r="L130" s="144">
        <v>0.1</v>
      </c>
      <c r="M130" s="75">
        <v>0.05</v>
      </c>
      <c r="N130" s="287" t="s">
        <v>447</v>
      </c>
      <c r="O130" s="270"/>
      <c r="P130" s="287" t="s">
        <v>447</v>
      </c>
      <c r="Q130" s="270"/>
      <c r="R130" s="269">
        <v>1.01</v>
      </c>
      <c r="S130" s="270">
        <f>+R130/K130</f>
        <v>1.1222222222222222</v>
      </c>
      <c r="T130" s="269">
        <v>1</v>
      </c>
      <c r="U130" s="286">
        <f>+T130/K130</f>
        <v>1.1111111111111112</v>
      </c>
      <c r="V130" s="269">
        <v>1</v>
      </c>
      <c r="W130" s="286">
        <f>+V130/K130</f>
        <v>1.1111111111111112</v>
      </c>
      <c r="X130" s="269">
        <v>1</v>
      </c>
      <c r="Y130" s="270">
        <f>+X130/K130</f>
        <v>1.1111111111111112</v>
      </c>
      <c r="Z130" s="269">
        <v>1</v>
      </c>
      <c r="AA130" s="286">
        <f>+Z130/K130</f>
        <v>1.1111111111111112</v>
      </c>
      <c r="AB130" s="269">
        <v>1</v>
      </c>
      <c r="AC130" s="270">
        <f>+AB130/K130</f>
        <v>1.1111111111111112</v>
      </c>
      <c r="AD130" s="269">
        <v>1</v>
      </c>
      <c r="AE130" s="270">
        <f>+AD130/K130</f>
        <v>1.1111111111111112</v>
      </c>
      <c r="AF130" s="269">
        <v>1</v>
      </c>
      <c r="AG130" s="270">
        <f>+AF130/K130</f>
        <v>1.1111111111111112</v>
      </c>
      <c r="AH130" s="269">
        <v>1</v>
      </c>
      <c r="AI130" s="288">
        <f>+AH130/K130</f>
        <v>1.1111111111111112</v>
      </c>
      <c r="AJ130" s="330">
        <v>1</v>
      </c>
      <c r="AK130" s="255">
        <f>+AJ130/K130</f>
        <v>1.1111111111111112</v>
      </c>
      <c r="AM130" s="250">
        <f>+AVERAGE(O130,Q130,S130,U130,W130,Y130,AA130,AC130,AE130,AG130,AI130,AK130)</f>
        <v>1.112222222222222</v>
      </c>
    </row>
    <row r="131" spans="1:46" s="249" customFormat="1" ht="76.5" customHeight="1" x14ac:dyDescent="0.25">
      <c r="A131" s="3"/>
      <c r="B131" s="226" t="s">
        <v>242</v>
      </c>
      <c r="C131" s="227">
        <v>51</v>
      </c>
      <c r="D131" s="317" t="s">
        <v>381</v>
      </c>
      <c r="E131" s="228" t="s">
        <v>387</v>
      </c>
      <c r="F131" s="229" t="s">
        <v>256</v>
      </c>
      <c r="G131" s="230" t="s">
        <v>60</v>
      </c>
      <c r="H131" s="230" t="s">
        <v>257</v>
      </c>
      <c r="I131" s="319" t="s">
        <v>169</v>
      </c>
      <c r="J131" s="235" t="s">
        <v>118</v>
      </c>
      <c r="K131" s="256">
        <v>0.92</v>
      </c>
      <c r="L131" s="65">
        <v>0.8</v>
      </c>
      <c r="M131" s="62">
        <v>0.95</v>
      </c>
      <c r="N131" s="269">
        <v>1.01</v>
      </c>
      <c r="O131" s="270">
        <f>+N131/K131</f>
        <v>1.0978260869565217</v>
      </c>
      <c r="P131" s="269">
        <v>1.02</v>
      </c>
      <c r="Q131" s="270">
        <f>+P131/K131</f>
        <v>1.1086956521739131</v>
      </c>
      <c r="R131" s="269">
        <v>1.01</v>
      </c>
      <c r="S131" s="270">
        <f>+R131/K131</f>
        <v>1.0978260869565217</v>
      </c>
      <c r="T131" s="269">
        <v>1.02</v>
      </c>
      <c r="U131" s="286">
        <f>+T131/K131</f>
        <v>1.1086956521739131</v>
      </c>
      <c r="V131" s="269">
        <v>1.03</v>
      </c>
      <c r="W131" s="286">
        <f>+V131/K131</f>
        <v>1.1195652173913044</v>
      </c>
      <c r="X131" s="269">
        <v>1.04</v>
      </c>
      <c r="Y131" s="270">
        <f>+X131/K131</f>
        <v>1.1304347826086956</v>
      </c>
      <c r="Z131" s="332">
        <v>0.97</v>
      </c>
      <c r="AA131" s="286">
        <f>+Z131/K131</f>
        <v>1.0543478260869565</v>
      </c>
      <c r="AB131" s="269">
        <v>0.97</v>
      </c>
      <c r="AC131" s="270">
        <f>+AB131/K131</f>
        <v>1.0543478260869565</v>
      </c>
      <c r="AD131" s="332">
        <v>0.95</v>
      </c>
      <c r="AE131" s="270">
        <f>+AD131/K131</f>
        <v>1.0326086956521738</v>
      </c>
      <c r="AF131" s="332">
        <v>0.95</v>
      </c>
      <c r="AG131" s="270">
        <f>+AF131/K131</f>
        <v>1.0326086956521738</v>
      </c>
      <c r="AH131" s="332">
        <v>0.93</v>
      </c>
      <c r="AI131" s="288">
        <f>+AH131/K131</f>
        <v>1.0108695652173914</v>
      </c>
      <c r="AJ131" s="330">
        <v>0.93</v>
      </c>
      <c r="AK131" s="255">
        <f>+AJ131/K131</f>
        <v>1.0108695652173914</v>
      </c>
      <c r="AM131" s="250">
        <f>+AVERAGE(O131,Q131,S131,U131,W131,Y131,AA131,AC131,AE131,AG131,AI131,AK131)</f>
        <v>1.0715579710144927</v>
      </c>
    </row>
    <row r="132" spans="1:46" s="249" customFormat="1" ht="79.5" customHeight="1" x14ac:dyDescent="0.25">
      <c r="A132" s="3"/>
      <c r="B132" s="226" t="s">
        <v>242</v>
      </c>
      <c r="C132" s="227">
        <v>52</v>
      </c>
      <c r="D132" s="228" t="s">
        <v>381</v>
      </c>
      <c r="E132" s="228"/>
      <c r="F132" s="229" t="s">
        <v>284</v>
      </c>
      <c r="G132" s="230" t="s">
        <v>62</v>
      </c>
      <c r="H132" s="234" t="s">
        <v>404</v>
      </c>
      <c r="I132" s="231" t="s">
        <v>169</v>
      </c>
      <c r="J132" s="235" t="s">
        <v>118</v>
      </c>
      <c r="K132" s="307" t="s">
        <v>448</v>
      </c>
      <c r="L132" s="65">
        <v>0.1</v>
      </c>
      <c r="M132" s="62">
        <v>0.05</v>
      </c>
      <c r="N132" s="333">
        <v>2.63E-3</v>
      </c>
      <c r="O132" s="270">
        <v>1</v>
      </c>
      <c r="P132" s="333">
        <v>4.8500000000000001E-3</v>
      </c>
      <c r="Q132" s="270">
        <v>1</v>
      </c>
      <c r="R132" s="333">
        <v>3.5799999999999998E-3</v>
      </c>
      <c r="S132" s="270">
        <v>1</v>
      </c>
      <c r="T132" s="334">
        <v>3.5799999999999998E-3</v>
      </c>
      <c r="U132" s="286">
        <v>1</v>
      </c>
      <c r="V132" s="334">
        <v>6.8999999999999999E-3</v>
      </c>
      <c r="W132" s="286">
        <v>1</v>
      </c>
      <c r="X132" s="333">
        <v>3.2000000000000002E-3</v>
      </c>
      <c r="Y132" s="270">
        <v>1</v>
      </c>
      <c r="Z132" s="335">
        <v>1.098E-2</v>
      </c>
      <c r="AA132" s="286">
        <v>1</v>
      </c>
      <c r="AB132" s="336">
        <v>5.94E-3</v>
      </c>
      <c r="AC132" s="270">
        <v>1</v>
      </c>
      <c r="AD132" s="336">
        <v>4.4000000000000003E-3</v>
      </c>
      <c r="AE132" s="270">
        <v>1</v>
      </c>
      <c r="AF132" s="333">
        <v>6.3699999999999998E-3</v>
      </c>
      <c r="AG132" s="270">
        <v>1</v>
      </c>
      <c r="AH132" s="333">
        <v>5.1500000000000001E-3</v>
      </c>
      <c r="AI132" s="288">
        <v>1</v>
      </c>
      <c r="AJ132" s="337">
        <v>2.2799999999999999E-3</v>
      </c>
      <c r="AK132" s="255">
        <v>1</v>
      </c>
      <c r="AM132" s="250">
        <f>+AVERAGE(O132,Q132,S132,U132,W132,Y132,AA132,AC132,AE132,AG132,AI132,AK132)</f>
        <v>1</v>
      </c>
    </row>
    <row r="133" spans="1:46" s="249" customFormat="1" ht="66" customHeight="1" x14ac:dyDescent="0.25">
      <c r="A133" s="3"/>
      <c r="B133" s="226" t="s">
        <v>242</v>
      </c>
      <c r="C133" s="227">
        <v>53</v>
      </c>
      <c r="D133" s="228" t="s">
        <v>381</v>
      </c>
      <c r="E133" s="228"/>
      <c r="F133" s="229" t="s">
        <v>285</v>
      </c>
      <c r="G133" s="230" t="s">
        <v>62</v>
      </c>
      <c r="H133" s="234" t="s">
        <v>98</v>
      </c>
      <c r="I133" s="231" t="s">
        <v>168</v>
      </c>
      <c r="J133" s="235" t="s">
        <v>118</v>
      </c>
      <c r="K133" s="256">
        <v>0.9</v>
      </c>
      <c r="L133" s="65">
        <v>0.8</v>
      </c>
      <c r="M133" s="62">
        <v>0.9</v>
      </c>
      <c r="N133" s="259" t="s">
        <v>447</v>
      </c>
      <c r="O133" s="270"/>
      <c r="P133" s="242">
        <v>1</v>
      </c>
      <c r="Q133" s="270">
        <f>+P133/K133</f>
        <v>1.1111111111111112</v>
      </c>
      <c r="R133" s="242">
        <v>1</v>
      </c>
      <c r="S133" s="270">
        <f>+R133/K133</f>
        <v>1.1111111111111112</v>
      </c>
      <c r="T133" s="242">
        <v>1</v>
      </c>
      <c r="U133" s="286">
        <f>+T133/K133</f>
        <v>1.1111111111111112</v>
      </c>
      <c r="V133" s="242">
        <v>1</v>
      </c>
      <c r="W133" s="286">
        <f>+V133/K133</f>
        <v>1.1111111111111112</v>
      </c>
      <c r="X133" s="242">
        <v>1</v>
      </c>
      <c r="Y133" s="270">
        <f t="shared" ref="Y133:Y138" si="0">+X133/K133</f>
        <v>1.1111111111111112</v>
      </c>
      <c r="Z133" s="281">
        <v>1</v>
      </c>
      <c r="AA133" s="286">
        <f>+Z133/K133</f>
        <v>1.1111111111111112</v>
      </c>
      <c r="AB133" s="281">
        <v>1</v>
      </c>
      <c r="AC133" s="270">
        <f>+AB133/K133</f>
        <v>1.1111111111111112</v>
      </c>
      <c r="AD133" s="281">
        <v>1</v>
      </c>
      <c r="AE133" s="270">
        <f>+AD133/K133</f>
        <v>1.1111111111111112</v>
      </c>
      <c r="AF133" s="242">
        <v>1</v>
      </c>
      <c r="AG133" s="270">
        <f>+AF133/K133</f>
        <v>1.1111111111111112</v>
      </c>
      <c r="AH133" s="242">
        <v>1</v>
      </c>
      <c r="AI133" s="288">
        <f>+AH133/K133</f>
        <v>1.1111111111111112</v>
      </c>
      <c r="AJ133" s="247">
        <v>1</v>
      </c>
      <c r="AK133" s="255">
        <f t="shared" ref="AK133:AK139" si="1">+AJ133/K133</f>
        <v>1.1111111111111112</v>
      </c>
      <c r="AM133" s="250">
        <f>+AVERAGE(O133,Q133,S133,U133,W133,Y133,AA133,AC133,AE133,AG133,AI133,AK133)</f>
        <v>1.1111111111111109</v>
      </c>
    </row>
    <row r="134" spans="1:46" s="249" customFormat="1" ht="71.25" customHeight="1" x14ac:dyDescent="0.25">
      <c r="A134" s="3"/>
      <c r="B134" s="226" t="s">
        <v>242</v>
      </c>
      <c r="C134" s="227">
        <v>54</v>
      </c>
      <c r="D134" s="228" t="s">
        <v>381</v>
      </c>
      <c r="E134" s="228"/>
      <c r="F134" s="229" t="s">
        <v>265</v>
      </c>
      <c r="G134" s="230" t="s">
        <v>62</v>
      </c>
      <c r="H134" s="234" t="s">
        <v>406</v>
      </c>
      <c r="I134" s="231" t="s">
        <v>168</v>
      </c>
      <c r="J134" s="235" t="s">
        <v>118</v>
      </c>
      <c r="K134" s="256">
        <v>1</v>
      </c>
      <c r="L134" s="65">
        <v>0.4</v>
      </c>
      <c r="M134" s="62">
        <v>0.5</v>
      </c>
      <c r="N134" s="338">
        <v>1</v>
      </c>
      <c r="O134" s="270">
        <f>+N134/K134</f>
        <v>1</v>
      </c>
      <c r="P134" s="338">
        <v>1</v>
      </c>
      <c r="Q134" s="270">
        <f>+P134/K134</f>
        <v>1</v>
      </c>
      <c r="R134" s="338">
        <v>1</v>
      </c>
      <c r="S134" s="270">
        <f>+R134/K134</f>
        <v>1</v>
      </c>
      <c r="T134" s="338">
        <v>1</v>
      </c>
      <c r="U134" s="286">
        <f>+T134/K134</f>
        <v>1</v>
      </c>
      <c r="V134" s="338">
        <v>1</v>
      </c>
      <c r="W134" s="286">
        <f>+V134/K134</f>
        <v>1</v>
      </c>
      <c r="X134" s="338">
        <v>1</v>
      </c>
      <c r="Y134" s="270">
        <f t="shared" si="0"/>
        <v>1</v>
      </c>
      <c r="Z134" s="338">
        <v>1</v>
      </c>
      <c r="AA134" s="286">
        <f>+Z134/K134</f>
        <v>1</v>
      </c>
      <c r="AB134" s="338">
        <v>1</v>
      </c>
      <c r="AC134" s="270">
        <f>+AB134/K134</f>
        <v>1</v>
      </c>
      <c r="AD134" s="338">
        <v>1</v>
      </c>
      <c r="AE134" s="270">
        <f>+AD134/K134</f>
        <v>1</v>
      </c>
      <c r="AF134" s="269">
        <v>1</v>
      </c>
      <c r="AG134" s="270">
        <f>+AF134/K134</f>
        <v>1</v>
      </c>
      <c r="AH134" s="269">
        <v>1</v>
      </c>
      <c r="AI134" s="288">
        <f>+AH134/K134</f>
        <v>1</v>
      </c>
      <c r="AJ134" s="306">
        <v>1</v>
      </c>
      <c r="AK134" s="255">
        <f t="shared" si="1"/>
        <v>1</v>
      </c>
      <c r="AM134" s="250">
        <f>+AVERAGE(O134,Q134,S134,U134,W134,Y134,AA134,AC134,AE134,AG134,AI134,AK134)</f>
        <v>1</v>
      </c>
    </row>
    <row r="135" spans="1:46" s="249" customFormat="1" ht="74.25" customHeight="1" x14ac:dyDescent="0.25">
      <c r="A135" s="3"/>
      <c r="B135" s="226" t="s">
        <v>242</v>
      </c>
      <c r="C135" s="227">
        <v>55</v>
      </c>
      <c r="D135" s="228" t="s">
        <v>381</v>
      </c>
      <c r="E135" s="228"/>
      <c r="F135" s="229" t="s">
        <v>42</v>
      </c>
      <c r="G135" s="230" t="s">
        <v>62</v>
      </c>
      <c r="H135" s="234" t="s">
        <v>405</v>
      </c>
      <c r="I135" s="231" t="s">
        <v>168</v>
      </c>
      <c r="J135" s="235" t="s">
        <v>117</v>
      </c>
      <c r="K135" s="256">
        <v>1</v>
      </c>
      <c r="L135" s="65">
        <v>0.99</v>
      </c>
      <c r="M135" s="62">
        <v>1</v>
      </c>
      <c r="N135" s="238"/>
      <c r="O135" s="239"/>
      <c r="P135" s="238"/>
      <c r="Q135" s="239"/>
      <c r="R135" s="238"/>
      <c r="S135" s="239"/>
      <c r="T135" s="257"/>
      <c r="U135" s="258"/>
      <c r="V135" s="257"/>
      <c r="W135" s="258"/>
      <c r="X135" s="287" t="s">
        <v>447</v>
      </c>
      <c r="Y135" s="270"/>
      <c r="Z135" s="257"/>
      <c r="AA135" s="258"/>
      <c r="AB135" s="238"/>
      <c r="AC135" s="239"/>
      <c r="AD135" s="238"/>
      <c r="AE135" s="239"/>
      <c r="AF135" s="238"/>
      <c r="AG135" s="239"/>
      <c r="AH135" s="257"/>
      <c r="AI135" s="262"/>
      <c r="AJ135" s="306">
        <v>1</v>
      </c>
      <c r="AK135" s="255">
        <f t="shared" si="1"/>
        <v>1</v>
      </c>
      <c r="AM135" s="250">
        <f>AVERAGE(Y135,AK135)</f>
        <v>1</v>
      </c>
    </row>
    <row r="136" spans="1:46" s="249" customFormat="1" ht="62.25" customHeight="1" x14ac:dyDescent="0.25">
      <c r="A136" s="3"/>
      <c r="B136" s="226" t="s">
        <v>242</v>
      </c>
      <c r="C136" s="227">
        <v>56</v>
      </c>
      <c r="D136" s="228" t="s">
        <v>389</v>
      </c>
      <c r="E136" s="228"/>
      <c r="F136" s="327" t="s">
        <v>299</v>
      </c>
      <c r="G136" s="230" t="s">
        <v>63</v>
      </c>
      <c r="H136" s="234" t="s">
        <v>130</v>
      </c>
      <c r="I136" s="231" t="s">
        <v>168</v>
      </c>
      <c r="J136" s="235" t="s">
        <v>118</v>
      </c>
      <c r="K136" s="256">
        <v>1</v>
      </c>
      <c r="L136" s="65">
        <v>1</v>
      </c>
      <c r="M136" s="62">
        <v>1</v>
      </c>
      <c r="N136" s="269">
        <v>1</v>
      </c>
      <c r="O136" s="270">
        <f>+N136/K136</f>
        <v>1</v>
      </c>
      <c r="P136" s="269">
        <v>1</v>
      </c>
      <c r="Q136" s="270">
        <f>+P136/K136</f>
        <v>1</v>
      </c>
      <c r="R136" s="269">
        <v>1</v>
      </c>
      <c r="S136" s="270">
        <f>+R136/K136</f>
        <v>1</v>
      </c>
      <c r="T136" s="269">
        <v>1</v>
      </c>
      <c r="U136" s="286">
        <f>+T136/K136</f>
        <v>1</v>
      </c>
      <c r="V136" s="269">
        <v>1</v>
      </c>
      <c r="W136" s="286">
        <f>+V136/K136</f>
        <v>1</v>
      </c>
      <c r="X136" s="269">
        <v>1</v>
      </c>
      <c r="Y136" s="270">
        <f t="shared" si="0"/>
        <v>1</v>
      </c>
      <c r="Z136" s="269">
        <v>1</v>
      </c>
      <c r="AA136" s="286">
        <f>+Z136/K136</f>
        <v>1</v>
      </c>
      <c r="AB136" s="269">
        <v>1</v>
      </c>
      <c r="AC136" s="270">
        <f>+AB136/K136</f>
        <v>1</v>
      </c>
      <c r="AD136" s="269">
        <v>1</v>
      </c>
      <c r="AE136" s="270">
        <f>+AD136/K136</f>
        <v>1</v>
      </c>
      <c r="AF136" s="269">
        <v>1</v>
      </c>
      <c r="AG136" s="270">
        <f>+AF136/K136</f>
        <v>1</v>
      </c>
      <c r="AH136" s="269">
        <v>1</v>
      </c>
      <c r="AI136" s="288">
        <f>+AH136/K136</f>
        <v>1</v>
      </c>
      <c r="AJ136" s="306">
        <v>1</v>
      </c>
      <c r="AK136" s="255">
        <f t="shared" si="1"/>
        <v>1</v>
      </c>
      <c r="AM136" s="250">
        <f>+AVERAGE(O136,Q136,S136,U136,W136,Y136,AA136,AC136,AE136,AG136,AI136,AK136)</f>
        <v>1</v>
      </c>
    </row>
    <row r="137" spans="1:46" s="249" customFormat="1" ht="87" customHeight="1" x14ac:dyDescent="0.25">
      <c r="A137" s="3"/>
      <c r="B137" s="226" t="s">
        <v>242</v>
      </c>
      <c r="C137" s="227">
        <v>57</v>
      </c>
      <c r="D137" s="228" t="s">
        <v>389</v>
      </c>
      <c r="E137" s="228"/>
      <c r="F137" s="327" t="s">
        <v>298</v>
      </c>
      <c r="G137" s="230" t="s">
        <v>63</v>
      </c>
      <c r="H137" s="263" t="s">
        <v>409</v>
      </c>
      <c r="I137" s="231" t="s">
        <v>169</v>
      </c>
      <c r="J137" s="235" t="s">
        <v>118</v>
      </c>
      <c r="K137" s="256">
        <v>1</v>
      </c>
      <c r="L137" s="65">
        <v>0.8</v>
      </c>
      <c r="M137" s="62">
        <v>0.85</v>
      </c>
      <c r="N137" s="269">
        <v>1</v>
      </c>
      <c r="O137" s="270">
        <f>+N137/K137</f>
        <v>1</v>
      </c>
      <c r="P137" s="269">
        <v>1</v>
      </c>
      <c r="Q137" s="270">
        <f>+P137/K137</f>
        <v>1</v>
      </c>
      <c r="R137" s="269">
        <v>1</v>
      </c>
      <c r="S137" s="270">
        <f>+R137/K137</f>
        <v>1</v>
      </c>
      <c r="T137" s="269">
        <v>1</v>
      </c>
      <c r="U137" s="286">
        <f>+T137/K137</f>
        <v>1</v>
      </c>
      <c r="V137" s="269">
        <v>1</v>
      </c>
      <c r="W137" s="286">
        <f>+V137/K137</f>
        <v>1</v>
      </c>
      <c r="X137" s="269">
        <v>1</v>
      </c>
      <c r="Y137" s="270">
        <f t="shared" si="0"/>
        <v>1</v>
      </c>
      <c r="Z137" s="269">
        <v>1</v>
      </c>
      <c r="AA137" s="286">
        <f>+Z137/K137</f>
        <v>1</v>
      </c>
      <c r="AB137" s="269">
        <v>1</v>
      </c>
      <c r="AC137" s="270">
        <f>+AB137/K137</f>
        <v>1</v>
      </c>
      <c r="AD137" s="269">
        <v>1</v>
      </c>
      <c r="AE137" s="270">
        <f>+AD137/K137</f>
        <v>1</v>
      </c>
      <c r="AF137" s="269">
        <v>1</v>
      </c>
      <c r="AG137" s="270">
        <f>+AF137/K137</f>
        <v>1</v>
      </c>
      <c r="AH137" s="269">
        <v>1</v>
      </c>
      <c r="AI137" s="288">
        <f>+AH137/K137</f>
        <v>1</v>
      </c>
      <c r="AJ137" s="306">
        <v>1</v>
      </c>
      <c r="AK137" s="255">
        <f t="shared" si="1"/>
        <v>1</v>
      </c>
      <c r="AM137" s="250">
        <f>+AVERAGE(O137,Q137,S137,U137,W137,Y137,AA137,AC137,AE137,AG137,AI137,AK137)</f>
        <v>1</v>
      </c>
    </row>
    <row r="138" spans="1:46" s="249" customFormat="1" ht="75" customHeight="1" x14ac:dyDescent="0.25">
      <c r="A138" s="3"/>
      <c r="B138" s="226" t="s">
        <v>242</v>
      </c>
      <c r="C138" s="227">
        <v>58</v>
      </c>
      <c r="D138" s="228" t="s">
        <v>381</v>
      </c>
      <c r="E138" s="228"/>
      <c r="F138" s="229" t="s">
        <v>43</v>
      </c>
      <c r="G138" s="230" t="s">
        <v>273</v>
      </c>
      <c r="H138" s="263" t="s">
        <v>403</v>
      </c>
      <c r="I138" s="231" t="s">
        <v>168</v>
      </c>
      <c r="J138" s="235" t="s">
        <v>118</v>
      </c>
      <c r="K138" s="256">
        <v>0.95</v>
      </c>
      <c r="L138" s="65">
        <v>0.8</v>
      </c>
      <c r="M138" s="62">
        <v>0.9</v>
      </c>
      <c r="N138" s="285">
        <v>0.83</v>
      </c>
      <c r="O138" s="270">
        <f>+N138/K138</f>
        <v>0.87368421052631584</v>
      </c>
      <c r="P138" s="269">
        <v>1</v>
      </c>
      <c r="Q138" s="270">
        <f>+P138/K138</f>
        <v>1.0526315789473684</v>
      </c>
      <c r="R138" s="338">
        <v>1</v>
      </c>
      <c r="S138" s="270">
        <f>+R138/K138</f>
        <v>1.0526315789473684</v>
      </c>
      <c r="T138" s="269">
        <v>1</v>
      </c>
      <c r="U138" s="286">
        <f>+T138/K138</f>
        <v>1.0526315789473684</v>
      </c>
      <c r="V138" s="269">
        <v>1</v>
      </c>
      <c r="W138" s="286">
        <f>+V138/K138</f>
        <v>1.0526315789473684</v>
      </c>
      <c r="X138" s="269">
        <v>1</v>
      </c>
      <c r="Y138" s="270">
        <f t="shared" si="0"/>
        <v>1.0526315789473684</v>
      </c>
      <c r="Z138" s="285">
        <v>0.92</v>
      </c>
      <c r="AA138" s="286">
        <f>+Z138/K138</f>
        <v>0.96842105263157907</v>
      </c>
      <c r="AB138" s="269">
        <v>1</v>
      </c>
      <c r="AC138" s="270">
        <f>+AB138/K138</f>
        <v>1.0526315789473684</v>
      </c>
      <c r="AD138" s="269">
        <v>1</v>
      </c>
      <c r="AE138" s="270">
        <f>+AD138/K138</f>
        <v>1.0526315789473684</v>
      </c>
      <c r="AF138" s="285">
        <v>0.67</v>
      </c>
      <c r="AG138" s="270">
        <f>+AF138/K138</f>
        <v>0.70526315789473693</v>
      </c>
      <c r="AH138" s="269">
        <v>1</v>
      </c>
      <c r="AI138" s="288">
        <f>+AH138/K138</f>
        <v>1.0526315789473684</v>
      </c>
      <c r="AJ138" s="306">
        <v>1</v>
      </c>
      <c r="AK138" s="255">
        <f t="shared" si="1"/>
        <v>1.0526315789473684</v>
      </c>
      <c r="AM138" s="250">
        <f>+AVERAGE(O138,Q138,S138,U138,W138,Y138,AA138,AC138,AE138)</f>
        <v>1.0233918128654969</v>
      </c>
    </row>
    <row r="139" spans="1:46" s="249" customFormat="1" ht="86.25" customHeight="1" x14ac:dyDescent="0.25">
      <c r="A139" s="3"/>
      <c r="B139" s="226" t="s">
        <v>242</v>
      </c>
      <c r="C139" s="227">
        <v>59</v>
      </c>
      <c r="D139" s="228" t="s">
        <v>381</v>
      </c>
      <c r="E139" s="228"/>
      <c r="F139" s="229" t="s">
        <v>44</v>
      </c>
      <c r="G139" s="230" t="s">
        <v>273</v>
      </c>
      <c r="H139" s="234" t="s">
        <v>99</v>
      </c>
      <c r="I139" s="231" t="s">
        <v>168</v>
      </c>
      <c r="J139" s="235" t="s">
        <v>116</v>
      </c>
      <c r="K139" s="256">
        <v>1</v>
      </c>
      <c r="L139" s="65">
        <v>0.99</v>
      </c>
      <c r="M139" s="62">
        <v>1</v>
      </c>
      <c r="N139" s="339"/>
      <c r="O139" s="340"/>
      <c r="P139" s="341"/>
      <c r="Q139" s="245"/>
      <c r="R139" s="342">
        <v>1</v>
      </c>
      <c r="S139" s="270">
        <f>+R139/K139</f>
        <v>1</v>
      </c>
      <c r="T139" s="244"/>
      <c r="U139" s="296"/>
      <c r="V139" s="257"/>
      <c r="W139" s="258"/>
      <c r="X139" s="269">
        <v>1</v>
      </c>
      <c r="Y139" s="270">
        <f>+X139/K139</f>
        <v>1</v>
      </c>
      <c r="Z139" s="257"/>
      <c r="AA139" s="262"/>
      <c r="AB139" s="257"/>
      <c r="AC139" s="262"/>
      <c r="AD139" s="269">
        <v>1</v>
      </c>
      <c r="AE139" s="270">
        <f>+AD139/K139</f>
        <v>1</v>
      </c>
      <c r="AF139" s="341"/>
      <c r="AG139" s="245"/>
      <c r="AH139" s="257"/>
      <c r="AI139" s="262"/>
      <c r="AJ139" s="306">
        <v>1</v>
      </c>
      <c r="AK139" s="255">
        <f t="shared" si="1"/>
        <v>1</v>
      </c>
      <c r="AM139" s="250">
        <f>+AVERAGE(S139,Y139,AE139,AK139)</f>
        <v>1</v>
      </c>
    </row>
    <row r="140" spans="1:46" customFormat="1" ht="15.75" hidden="1" x14ac:dyDescent="0.25">
      <c r="B140" s="7"/>
      <c r="C140" s="69"/>
      <c r="D140" s="69"/>
      <c r="E140" s="69"/>
      <c r="F140" s="145" t="s">
        <v>168</v>
      </c>
      <c r="G140" s="145">
        <f>COUNTIF(I12:I139,"EFICACIA")</f>
        <v>76</v>
      </c>
      <c r="H140" s="145"/>
      <c r="I140" s="58"/>
      <c r="J140" s="145"/>
      <c r="K140" s="145"/>
      <c r="L140" s="145"/>
      <c r="M140" s="14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176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customFormat="1" ht="11.25" hidden="1" customHeight="1" x14ac:dyDescent="0.25">
      <c r="B141" s="7"/>
      <c r="C141" s="69"/>
      <c r="D141" s="69"/>
      <c r="E141" s="69"/>
      <c r="F141" s="145" t="s">
        <v>169</v>
      </c>
      <c r="G141" s="145">
        <f>COUNTIF(I12:I139,"EFICIENCIA")</f>
        <v>34</v>
      </c>
      <c r="H141" s="145"/>
      <c r="I141" s="58"/>
      <c r="J141" s="145"/>
      <c r="K141" s="145"/>
      <c r="L141" s="145"/>
      <c r="M141" s="14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customFormat="1" ht="14.25" hidden="1" customHeight="1" x14ac:dyDescent="0.25">
      <c r="B142" s="7"/>
      <c r="C142" s="69"/>
      <c r="D142" s="69"/>
      <c r="E142" s="69"/>
      <c r="F142" s="145" t="s">
        <v>170</v>
      </c>
      <c r="G142" s="145">
        <f>COUNTIF(I12:I139,"EFECTIVIDAD")</f>
        <v>18</v>
      </c>
      <c r="H142" s="145"/>
      <c r="I142" s="58"/>
      <c r="J142" s="145"/>
      <c r="K142" s="145"/>
      <c r="L142" s="145"/>
      <c r="M142" s="14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customFormat="1" ht="21" hidden="1" customHeight="1" x14ac:dyDescent="0.25">
      <c r="B143" s="7"/>
      <c r="C143" s="69"/>
      <c r="D143" s="69"/>
      <c r="E143" s="69"/>
      <c r="F143" s="146" t="s">
        <v>176</v>
      </c>
      <c r="G143" s="145"/>
      <c r="H143" s="145"/>
      <c r="I143" s="58"/>
      <c r="J143" s="145"/>
      <c r="K143" s="145"/>
      <c r="L143" s="145"/>
      <c r="M143" s="14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174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s="249" customFormat="1" ht="71.25" customHeight="1" x14ac:dyDescent="0.25">
      <c r="A144" s="3"/>
      <c r="B144" s="226" t="s">
        <v>242</v>
      </c>
      <c r="C144" s="227">
        <v>60</v>
      </c>
      <c r="D144" s="228" t="s">
        <v>382</v>
      </c>
      <c r="E144" s="228"/>
      <c r="F144" s="229" t="s">
        <v>245</v>
      </c>
      <c r="G144" s="230" t="s">
        <v>61</v>
      </c>
      <c r="H144" s="234" t="s">
        <v>246</v>
      </c>
      <c r="I144" s="231" t="s">
        <v>168</v>
      </c>
      <c r="J144" s="235" t="s">
        <v>116</v>
      </c>
      <c r="K144" s="256">
        <v>0.93</v>
      </c>
      <c r="L144" s="147">
        <v>90</v>
      </c>
      <c r="M144" s="53"/>
      <c r="N144" s="238"/>
      <c r="O144" s="239"/>
      <c r="P144" s="238"/>
      <c r="Q144" s="239"/>
      <c r="R144" s="264">
        <v>0.75</v>
      </c>
      <c r="S144" s="243">
        <f>+R144/K144</f>
        <v>0.80645161290322576</v>
      </c>
      <c r="T144" s="257"/>
      <c r="U144" s="258"/>
      <c r="V144" s="257"/>
      <c r="W144" s="258"/>
      <c r="X144" s="264">
        <v>0.82</v>
      </c>
      <c r="Y144" s="243">
        <f>+X144/K144</f>
        <v>0.88172043010752676</v>
      </c>
      <c r="Z144" s="257"/>
      <c r="AA144" s="258"/>
      <c r="AB144" s="238"/>
      <c r="AC144" s="239"/>
      <c r="AD144" s="264">
        <v>0.89</v>
      </c>
      <c r="AE144" s="243">
        <f>+AD144/K144</f>
        <v>0.95698924731182788</v>
      </c>
      <c r="AF144" s="238"/>
      <c r="AG144" s="239"/>
      <c r="AH144" s="257"/>
      <c r="AI144" s="262"/>
      <c r="AJ144" s="247">
        <v>1</v>
      </c>
      <c r="AK144" s="255">
        <f>+AJ144/K144</f>
        <v>1.075268817204301</v>
      </c>
      <c r="AM144" s="250">
        <f>+AVERAGE(S144,Y144,AE144,AK144)</f>
        <v>0.93010752688172038</v>
      </c>
    </row>
    <row r="145" spans="1:45" s="249" customFormat="1" ht="82.5" customHeight="1" x14ac:dyDescent="0.25">
      <c r="A145" s="3"/>
      <c r="B145" s="226" t="s">
        <v>242</v>
      </c>
      <c r="C145" s="227">
        <v>61</v>
      </c>
      <c r="D145" s="228" t="s">
        <v>382</v>
      </c>
      <c r="E145" s="228"/>
      <c r="F145" s="229" t="s">
        <v>248</v>
      </c>
      <c r="G145" s="230" t="s">
        <v>61</v>
      </c>
      <c r="H145" s="234" t="s">
        <v>247</v>
      </c>
      <c r="I145" s="231" t="s">
        <v>168</v>
      </c>
      <c r="J145" s="235" t="s">
        <v>117</v>
      </c>
      <c r="K145" s="256">
        <v>0.9</v>
      </c>
      <c r="L145" s="144"/>
      <c r="M145" s="53"/>
      <c r="N145" s="238"/>
      <c r="O145" s="239"/>
      <c r="P145" s="238"/>
      <c r="Q145" s="239"/>
      <c r="R145" s="238"/>
      <c r="S145" s="239"/>
      <c r="T145" s="257"/>
      <c r="U145" s="258"/>
      <c r="V145" s="257"/>
      <c r="W145" s="258"/>
      <c r="X145" s="264">
        <v>0.83</v>
      </c>
      <c r="Y145" s="243">
        <f>+X145/K145</f>
        <v>0.92222222222222217</v>
      </c>
      <c r="Z145" s="257"/>
      <c r="AA145" s="258"/>
      <c r="AB145" s="238"/>
      <c r="AC145" s="239"/>
      <c r="AD145" s="238"/>
      <c r="AE145" s="239"/>
      <c r="AF145" s="238"/>
      <c r="AG145" s="239"/>
      <c r="AH145" s="257"/>
      <c r="AI145" s="262"/>
      <c r="AJ145" s="247">
        <v>1</v>
      </c>
      <c r="AK145" s="255">
        <f>+AJ145/K145</f>
        <v>1.1111111111111112</v>
      </c>
      <c r="AM145" s="250">
        <f>+AVERAGE(Y145,AK145)</f>
        <v>1.0166666666666666</v>
      </c>
    </row>
    <row r="146" spans="1:45" s="249" customFormat="1" ht="94.5" customHeight="1" x14ac:dyDescent="0.25">
      <c r="A146" s="3"/>
      <c r="B146" s="226" t="s">
        <v>242</v>
      </c>
      <c r="C146" s="227">
        <v>62</v>
      </c>
      <c r="D146" s="228" t="s">
        <v>382</v>
      </c>
      <c r="E146" s="228"/>
      <c r="F146" s="229" t="s">
        <v>317</v>
      </c>
      <c r="G146" s="230" t="s">
        <v>61</v>
      </c>
      <c r="H146" s="234" t="s">
        <v>249</v>
      </c>
      <c r="I146" s="231" t="s">
        <v>168</v>
      </c>
      <c r="J146" s="235" t="s">
        <v>118</v>
      </c>
      <c r="K146" s="256">
        <v>0.95</v>
      </c>
      <c r="L146" s="147"/>
      <c r="M146" s="75"/>
      <c r="N146" s="269">
        <v>1</v>
      </c>
      <c r="O146" s="270">
        <f>+N146/K146</f>
        <v>1.0526315789473684</v>
      </c>
      <c r="P146" s="269">
        <v>1</v>
      </c>
      <c r="Q146" s="270">
        <f>+P146/K146</f>
        <v>1.0526315789473684</v>
      </c>
      <c r="R146" s="269">
        <v>1</v>
      </c>
      <c r="S146" s="270">
        <f>+R146/K146</f>
        <v>1.0526315789473684</v>
      </c>
      <c r="T146" s="269">
        <v>1</v>
      </c>
      <c r="U146" s="286">
        <f>T146/K146</f>
        <v>1.0526315789473684</v>
      </c>
      <c r="V146" s="269">
        <v>1</v>
      </c>
      <c r="W146" s="286">
        <f>+V146/K146</f>
        <v>1.0526315789473684</v>
      </c>
      <c r="X146" s="269">
        <v>1</v>
      </c>
      <c r="Y146" s="243">
        <f>+X146/K146</f>
        <v>1.0526315789473684</v>
      </c>
      <c r="Z146" s="338">
        <v>1</v>
      </c>
      <c r="AA146" s="286">
        <f>+Z146/K146</f>
        <v>1.0526315789473684</v>
      </c>
      <c r="AB146" s="338">
        <v>1</v>
      </c>
      <c r="AC146" s="270">
        <f>+AB146/K146</f>
        <v>1.0526315789473684</v>
      </c>
      <c r="AD146" s="338">
        <v>1</v>
      </c>
      <c r="AE146" s="270">
        <f>+AD146/K146</f>
        <v>1.0526315789473684</v>
      </c>
      <c r="AF146" s="269">
        <v>1</v>
      </c>
      <c r="AG146" s="270">
        <f>+AF146/K146</f>
        <v>1.0526315789473684</v>
      </c>
      <c r="AH146" s="269">
        <v>1</v>
      </c>
      <c r="AI146" s="288">
        <f>+AH146/K146</f>
        <v>1.0526315789473684</v>
      </c>
      <c r="AJ146" s="306">
        <v>1</v>
      </c>
      <c r="AK146" s="255">
        <f>+AJ146/K146</f>
        <v>1.0526315789473684</v>
      </c>
      <c r="AM146" s="250">
        <f>+AVERAGE(O146,Q146,S146,U146,W146,Y146,AA146,AC146,AE146,AG146,AI146,AK146)</f>
        <v>1.0526315789473684</v>
      </c>
    </row>
    <row r="147" spans="1:45" s="249" customFormat="1" ht="81" customHeight="1" x14ac:dyDescent="0.25">
      <c r="A147" s="3"/>
      <c r="B147" s="226" t="s">
        <v>242</v>
      </c>
      <c r="C147" s="227">
        <v>63</v>
      </c>
      <c r="D147" s="228" t="s">
        <v>382</v>
      </c>
      <c r="E147" s="228"/>
      <c r="F147" s="229" t="s">
        <v>250</v>
      </c>
      <c r="G147" s="230" t="s">
        <v>61</v>
      </c>
      <c r="H147" s="263" t="s">
        <v>386</v>
      </c>
      <c r="I147" s="231" t="s">
        <v>168</v>
      </c>
      <c r="J147" s="235" t="s">
        <v>115</v>
      </c>
      <c r="K147" s="256">
        <v>0.9</v>
      </c>
      <c r="L147" s="148"/>
      <c r="M147" s="149"/>
      <c r="N147" s="238"/>
      <c r="O147" s="239"/>
      <c r="P147" s="238"/>
      <c r="Q147" s="239"/>
      <c r="R147" s="238"/>
      <c r="S147" s="239"/>
      <c r="T147" s="257"/>
      <c r="U147" s="258"/>
      <c r="V147" s="257"/>
      <c r="W147" s="258"/>
      <c r="X147" s="343"/>
      <c r="Y147" s="344"/>
      <c r="Z147" s="257"/>
      <c r="AA147" s="258"/>
      <c r="AB147" s="238"/>
      <c r="AC147" s="239"/>
      <c r="AD147" s="238"/>
      <c r="AE147" s="239"/>
      <c r="AF147" s="238"/>
      <c r="AG147" s="239"/>
      <c r="AH147" s="257"/>
      <c r="AI147" s="262"/>
      <c r="AJ147" s="254">
        <v>0.82</v>
      </c>
      <c r="AK147" s="255">
        <f>+AJ147/K147</f>
        <v>0.91111111111111098</v>
      </c>
      <c r="AM147" s="250">
        <f>+AVERAGE(AK147)</f>
        <v>0.91111111111111098</v>
      </c>
    </row>
    <row r="148" spans="1:45" s="249" customFormat="1" ht="90" customHeight="1" x14ac:dyDescent="0.25">
      <c r="A148" s="3"/>
      <c r="B148" s="226" t="s">
        <v>242</v>
      </c>
      <c r="C148" s="227">
        <v>64</v>
      </c>
      <c r="D148" s="228" t="s">
        <v>382</v>
      </c>
      <c r="E148" s="228"/>
      <c r="F148" s="229" t="s">
        <v>252</v>
      </c>
      <c r="G148" s="230" t="s">
        <v>61</v>
      </c>
      <c r="H148" s="234" t="s">
        <v>251</v>
      </c>
      <c r="I148" s="231" t="s">
        <v>168</v>
      </c>
      <c r="J148" s="235" t="s">
        <v>117</v>
      </c>
      <c r="K148" s="256">
        <v>0.85</v>
      </c>
      <c r="L148" s="144"/>
      <c r="M148" s="75"/>
      <c r="N148" s="238"/>
      <c r="O148" s="239"/>
      <c r="P148" s="238"/>
      <c r="Q148" s="239"/>
      <c r="R148" s="238"/>
      <c r="S148" s="239"/>
      <c r="T148" s="257"/>
      <c r="U148" s="258"/>
      <c r="V148" s="257"/>
      <c r="W148" s="258"/>
      <c r="X148" s="285">
        <v>0.79</v>
      </c>
      <c r="Y148" s="270">
        <f>+X148/K148</f>
        <v>0.92941176470588238</v>
      </c>
      <c r="Z148" s="257"/>
      <c r="AA148" s="258"/>
      <c r="AB148" s="238"/>
      <c r="AC148" s="239"/>
      <c r="AD148" s="238"/>
      <c r="AE148" s="239"/>
      <c r="AF148" s="238"/>
      <c r="AG148" s="239"/>
      <c r="AH148" s="257"/>
      <c r="AI148" s="262"/>
      <c r="AJ148" s="306">
        <v>0.98</v>
      </c>
      <c r="AK148" s="255">
        <f>+AJ148/K148</f>
        <v>1.1529411764705881</v>
      </c>
      <c r="AM148" s="250">
        <f>+AVERAGE(Y148,AK148)</f>
        <v>1.0411764705882351</v>
      </c>
    </row>
    <row r="149" spans="1:45" s="249" customFormat="1" ht="76.5" customHeight="1" x14ac:dyDescent="0.25">
      <c r="A149" s="3"/>
      <c r="B149" s="226" t="s">
        <v>242</v>
      </c>
      <c r="C149" s="227">
        <v>65</v>
      </c>
      <c r="D149" s="317" t="s">
        <v>381</v>
      </c>
      <c r="E149" s="228" t="s">
        <v>387</v>
      </c>
      <c r="F149" s="229" t="s">
        <v>258</v>
      </c>
      <c r="G149" s="230" t="s">
        <v>60</v>
      </c>
      <c r="H149" s="318" t="s">
        <v>259</v>
      </c>
      <c r="I149" s="231" t="s">
        <v>168</v>
      </c>
      <c r="J149" s="235" t="s">
        <v>118</v>
      </c>
      <c r="K149" s="256" t="s">
        <v>449</v>
      </c>
      <c r="L149" s="144"/>
      <c r="M149" s="75"/>
      <c r="N149" s="332">
        <v>0</v>
      </c>
      <c r="O149" s="270">
        <v>1</v>
      </c>
      <c r="P149" s="332">
        <v>0</v>
      </c>
      <c r="Q149" s="270">
        <v>1</v>
      </c>
      <c r="R149" s="290" t="s">
        <v>447</v>
      </c>
      <c r="S149" s="270">
        <v>1</v>
      </c>
      <c r="T149" s="334">
        <v>0</v>
      </c>
      <c r="U149" s="270">
        <v>1</v>
      </c>
      <c r="V149" s="332">
        <v>0</v>
      </c>
      <c r="W149" s="270">
        <v>1</v>
      </c>
      <c r="X149" s="332">
        <v>0</v>
      </c>
      <c r="Y149" s="270">
        <v>1</v>
      </c>
      <c r="Z149" s="332">
        <v>0</v>
      </c>
      <c r="AA149" s="286">
        <v>1</v>
      </c>
      <c r="AB149" s="332">
        <v>0</v>
      </c>
      <c r="AC149" s="270">
        <v>1</v>
      </c>
      <c r="AD149" s="332">
        <v>0</v>
      </c>
      <c r="AE149" s="270">
        <v>1</v>
      </c>
      <c r="AF149" s="333">
        <v>0</v>
      </c>
      <c r="AG149" s="270">
        <v>1</v>
      </c>
      <c r="AH149" s="333">
        <v>0</v>
      </c>
      <c r="AI149" s="288">
        <v>1</v>
      </c>
      <c r="AJ149" s="345">
        <v>0.06</v>
      </c>
      <c r="AK149" s="255">
        <v>0.33</v>
      </c>
      <c r="AM149" s="250">
        <f>+AVERAGE(O149,Q149,S149,U149,W149,Y149,AA149,AC149,AE149,AG149,AI149,AK149)</f>
        <v>0.94416666666666671</v>
      </c>
    </row>
    <row r="150" spans="1:45" s="249" customFormat="1" ht="74.25" customHeight="1" x14ac:dyDescent="0.25">
      <c r="A150" s="3"/>
      <c r="B150" s="226" t="s">
        <v>242</v>
      </c>
      <c r="C150" s="227">
        <v>66</v>
      </c>
      <c r="D150" s="317" t="s">
        <v>381</v>
      </c>
      <c r="E150" s="228" t="s">
        <v>387</v>
      </c>
      <c r="F150" s="229" t="s">
        <v>260</v>
      </c>
      <c r="G150" s="230" t="s">
        <v>60</v>
      </c>
      <c r="H150" s="318" t="s">
        <v>261</v>
      </c>
      <c r="I150" s="231" t="s">
        <v>168</v>
      </c>
      <c r="J150" s="235" t="s">
        <v>118</v>
      </c>
      <c r="K150" s="256" t="s">
        <v>449</v>
      </c>
      <c r="L150" s="144"/>
      <c r="M150" s="75"/>
      <c r="N150" s="332">
        <v>0</v>
      </c>
      <c r="O150" s="270">
        <v>1</v>
      </c>
      <c r="P150" s="332">
        <v>0</v>
      </c>
      <c r="Q150" s="270">
        <v>1</v>
      </c>
      <c r="R150" s="332">
        <v>0</v>
      </c>
      <c r="S150" s="270">
        <v>1</v>
      </c>
      <c r="T150" s="334">
        <v>0</v>
      </c>
      <c r="U150" s="270">
        <v>1</v>
      </c>
      <c r="V150" s="332">
        <v>0</v>
      </c>
      <c r="W150" s="270">
        <v>1</v>
      </c>
      <c r="X150" s="332">
        <v>0</v>
      </c>
      <c r="Y150" s="270">
        <v>1</v>
      </c>
      <c r="Z150" s="332">
        <v>0</v>
      </c>
      <c r="AA150" s="286">
        <v>1</v>
      </c>
      <c r="AB150" s="332">
        <v>0</v>
      </c>
      <c r="AC150" s="270">
        <v>1</v>
      </c>
      <c r="AD150" s="265">
        <v>2.2700000000000001E-2</v>
      </c>
      <c r="AE150" s="270">
        <v>0.87</v>
      </c>
      <c r="AF150" s="333">
        <v>0</v>
      </c>
      <c r="AG150" s="270">
        <v>1</v>
      </c>
      <c r="AH150" s="333">
        <v>0</v>
      </c>
      <c r="AI150" s="288">
        <v>1</v>
      </c>
      <c r="AJ150" s="345">
        <v>0.06</v>
      </c>
      <c r="AK150" s="255">
        <v>0.33</v>
      </c>
      <c r="AM150" s="250">
        <f>+AVERAGE(O150,Q150,S150,U150,W150,Y150,AA150,AC150,AE150,AG150,AI150,AK150)</f>
        <v>0.93333333333333324</v>
      </c>
    </row>
    <row r="151" spans="1:45" s="249" customFormat="1" ht="81.75" customHeight="1" x14ac:dyDescent="0.25">
      <c r="A151" s="3"/>
      <c r="B151" s="226" t="s">
        <v>242</v>
      </c>
      <c r="C151" s="227">
        <v>67</v>
      </c>
      <c r="D151" s="317" t="s">
        <v>381</v>
      </c>
      <c r="E151" s="228" t="s">
        <v>387</v>
      </c>
      <c r="F151" s="229" t="s">
        <v>262</v>
      </c>
      <c r="G151" s="230" t="s">
        <v>60</v>
      </c>
      <c r="H151" s="318" t="s">
        <v>263</v>
      </c>
      <c r="I151" s="231" t="s">
        <v>168</v>
      </c>
      <c r="J151" s="235" t="s">
        <v>118</v>
      </c>
      <c r="K151" s="256" t="s">
        <v>449</v>
      </c>
      <c r="L151" s="144"/>
      <c r="M151" s="75"/>
      <c r="N151" s="332">
        <v>0</v>
      </c>
      <c r="O151" s="270">
        <v>1</v>
      </c>
      <c r="P151" s="332">
        <v>0</v>
      </c>
      <c r="Q151" s="270">
        <v>1</v>
      </c>
      <c r="R151" s="290" t="s">
        <v>447</v>
      </c>
      <c r="S151" s="270"/>
      <c r="T151" s="334">
        <v>0</v>
      </c>
      <c r="U151" s="270">
        <v>1</v>
      </c>
      <c r="V151" s="332">
        <v>0</v>
      </c>
      <c r="W151" s="270">
        <v>1</v>
      </c>
      <c r="X151" s="332">
        <v>0.01</v>
      </c>
      <c r="Y151" s="270">
        <v>1</v>
      </c>
      <c r="Z151" s="332">
        <v>0</v>
      </c>
      <c r="AA151" s="286">
        <v>1</v>
      </c>
      <c r="AB151" s="332">
        <v>0</v>
      </c>
      <c r="AC151" s="270">
        <v>1</v>
      </c>
      <c r="AD151" s="332">
        <v>0</v>
      </c>
      <c r="AE151" s="270">
        <v>1</v>
      </c>
      <c r="AF151" s="333">
        <v>0</v>
      </c>
      <c r="AG151" s="270">
        <v>1</v>
      </c>
      <c r="AH151" s="333">
        <v>0</v>
      </c>
      <c r="AI151" s="288">
        <v>1</v>
      </c>
      <c r="AJ151" s="345">
        <v>0.06</v>
      </c>
      <c r="AK151" s="255">
        <v>0.33</v>
      </c>
      <c r="AM151" s="250">
        <f>+AVERAGE(O151,Q151,S151,U151,W151,Y151,AA151,AC151,AE151,AG151,AI151,AK151)</f>
        <v>0.93909090909090909</v>
      </c>
    </row>
    <row r="152" spans="1:45" s="14" customFormat="1" ht="44.25" hidden="1" customHeight="1" x14ac:dyDescent="0.25">
      <c r="B152" s="10" t="s">
        <v>243</v>
      </c>
      <c r="C152" s="82"/>
      <c r="D152" s="82"/>
      <c r="E152" s="82"/>
      <c r="F152" s="83" t="s">
        <v>270</v>
      </c>
      <c r="G152" s="84" t="s">
        <v>47</v>
      </c>
      <c r="H152" s="85" t="s">
        <v>267</v>
      </c>
      <c r="I152" s="86" t="s">
        <v>169</v>
      </c>
      <c r="J152" s="87" t="s">
        <v>117</v>
      </c>
      <c r="K152" s="87">
        <v>90</v>
      </c>
      <c r="L152" s="75"/>
      <c r="M152" s="75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150">
        <f>+(0)*100%</f>
        <v>0</v>
      </c>
      <c r="Y152" s="152"/>
      <c r="Z152" s="88"/>
      <c r="AA152" s="88"/>
      <c r="AB152" s="88"/>
      <c r="AC152" s="88"/>
      <c r="AD152" s="88"/>
      <c r="AE152" s="88"/>
      <c r="AF152" s="88"/>
      <c r="AG152" s="88"/>
      <c r="AH152" s="88"/>
      <c r="AI152" s="88"/>
      <c r="AJ152" s="183"/>
    </row>
    <row r="153" spans="1:45" s="14" customFormat="1" ht="6" hidden="1" customHeight="1" x14ac:dyDescent="0.25">
      <c r="B153" s="10" t="s">
        <v>243</v>
      </c>
      <c r="C153" s="82"/>
      <c r="D153" s="82"/>
      <c r="E153" s="82"/>
      <c r="F153" s="83" t="s">
        <v>271</v>
      </c>
      <c r="G153" s="84" t="s">
        <v>47</v>
      </c>
      <c r="H153" s="85" t="s">
        <v>268</v>
      </c>
      <c r="I153" s="86" t="s">
        <v>169</v>
      </c>
      <c r="J153" s="87" t="s">
        <v>117</v>
      </c>
      <c r="K153" s="87">
        <v>90</v>
      </c>
      <c r="L153" s="110"/>
      <c r="M153" s="75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9">
        <f>+(0/5)*100%</f>
        <v>0</v>
      </c>
      <c r="Y153" s="89"/>
      <c r="Z153" s="88"/>
      <c r="AA153" s="88"/>
      <c r="AB153" s="88"/>
      <c r="AC153" s="88"/>
      <c r="AD153" s="88"/>
      <c r="AE153" s="88"/>
      <c r="AF153" s="88"/>
      <c r="AG153" s="88"/>
      <c r="AH153" s="88"/>
      <c r="AI153" s="88"/>
      <c r="AJ153" s="173"/>
    </row>
    <row r="154" spans="1:45" s="249" customFormat="1" ht="50.25" customHeight="1" x14ac:dyDescent="0.25">
      <c r="A154" s="3"/>
      <c r="B154" s="226" t="s">
        <v>242</v>
      </c>
      <c r="C154" s="227">
        <v>68</v>
      </c>
      <c r="D154" s="228" t="s">
        <v>381</v>
      </c>
      <c r="E154" s="228"/>
      <c r="F154" s="229" t="s">
        <v>297</v>
      </c>
      <c r="G154" s="230" t="s">
        <v>47</v>
      </c>
      <c r="H154" s="234" t="s">
        <v>97</v>
      </c>
      <c r="I154" s="231" t="s">
        <v>169</v>
      </c>
      <c r="J154" s="235" t="s">
        <v>116</v>
      </c>
      <c r="K154" s="256">
        <v>0.9</v>
      </c>
      <c r="L154" s="144"/>
      <c r="M154" s="75"/>
      <c r="N154" s="238"/>
      <c r="O154" s="239"/>
      <c r="P154" s="238"/>
      <c r="Q154" s="239"/>
      <c r="R154" s="346">
        <v>0.99</v>
      </c>
      <c r="S154" s="270">
        <f>+R154/K154</f>
        <v>1.0999999999999999</v>
      </c>
      <c r="T154" s="257"/>
      <c r="U154" s="258"/>
      <c r="V154" s="257"/>
      <c r="W154" s="258"/>
      <c r="X154" s="346">
        <v>0.99</v>
      </c>
      <c r="Y154" s="270">
        <f>+X154/K154</f>
        <v>1.0999999999999999</v>
      </c>
      <c r="Z154" s="257"/>
      <c r="AA154" s="258"/>
      <c r="AB154" s="238"/>
      <c r="AC154" s="308"/>
      <c r="AD154" s="269">
        <v>0.99</v>
      </c>
      <c r="AE154" s="270">
        <f>+AD154/K154</f>
        <v>1.0999999999999999</v>
      </c>
      <c r="AF154" s="238"/>
      <c r="AG154" s="239"/>
      <c r="AH154" s="257"/>
      <c r="AI154" s="262"/>
      <c r="AJ154" s="306">
        <v>0.99</v>
      </c>
      <c r="AK154" s="255">
        <f>+AJ154/K154</f>
        <v>1.0999999999999999</v>
      </c>
      <c r="AM154" s="250">
        <f>+AVERAGE(S154,Y154,AE154,AK154)</f>
        <v>1.0999999999999999</v>
      </c>
    </row>
    <row r="155" spans="1:45" s="249" customFormat="1" ht="58.5" customHeight="1" x14ac:dyDescent="0.25">
      <c r="A155" s="3"/>
      <c r="B155" s="226" t="s">
        <v>242</v>
      </c>
      <c r="C155" s="227">
        <v>69</v>
      </c>
      <c r="D155" s="228" t="s">
        <v>381</v>
      </c>
      <c r="E155" s="228"/>
      <c r="F155" s="229" t="s">
        <v>274</v>
      </c>
      <c r="G155" s="230" t="s">
        <v>47</v>
      </c>
      <c r="H155" s="234" t="s">
        <v>275</v>
      </c>
      <c r="I155" s="231" t="s">
        <v>169</v>
      </c>
      <c r="J155" s="235" t="s">
        <v>116</v>
      </c>
      <c r="K155" s="256">
        <v>0.75</v>
      </c>
      <c r="L155" s="144"/>
      <c r="M155" s="75"/>
      <c r="N155" s="238"/>
      <c r="O155" s="239"/>
      <c r="P155" s="238"/>
      <c r="Q155" s="239"/>
      <c r="R155" s="242">
        <v>0.9</v>
      </c>
      <c r="S155" s="270">
        <f>+R155/K155</f>
        <v>1.2</v>
      </c>
      <c r="T155" s="257"/>
      <c r="U155" s="258"/>
      <c r="V155" s="257"/>
      <c r="W155" s="258"/>
      <c r="X155" s="242">
        <v>0.9</v>
      </c>
      <c r="Y155" s="270">
        <f>+X155/K155</f>
        <v>1.2</v>
      </c>
      <c r="Z155" s="257"/>
      <c r="AA155" s="258"/>
      <c r="AB155" s="238"/>
      <c r="AC155" s="308"/>
      <c r="AD155" s="346">
        <v>0.9</v>
      </c>
      <c r="AE155" s="309">
        <f>+AD155/K155</f>
        <v>1.2</v>
      </c>
      <c r="AF155" s="238"/>
      <c r="AG155" s="239"/>
      <c r="AH155" s="257"/>
      <c r="AI155" s="262"/>
      <c r="AJ155" s="247">
        <v>0.91</v>
      </c>
      <c r="AK155" s="255">
        <f>+AJ155/K155</f>
        <v>1.2133333333333334</v>
      </c>
      <c r="AM155" s="250">
        <f>+AVERAGE(S155,Y155,AE155,AK155)</f>
        <v>1.2033333333333331</v>
      </c>
    </row>
    <row r="156" spans="1:45" s="3" customFormat="1" ht="64.5" hidden="1" customHeight="1" x14ac:dyDescent="0.25">
      <c r="B156" s="9" t="s">
        <v>243</v>
      </c>
      <c r="C156" s="55"/>
      <c r="D156" s="55"/>
      <c r="E156" s="55"/>
      <c r="F156" s="47" t="s">
        <v>276</v>
      </c>
      <c r="G156" s="107" t="s">
        <v>47</v>
      </c>
      <c r="H156" s="57" t="s">
        <v>277</v>
      </c>
      <c r="I156" s="58" t="s">
        <v>169</v>
      </c>
      <c r="J156" s="59" t="s">
        <v>115</v>
      </c>
      <c r="K156" s="59">
        <v>-30</v>
      </c>
      <c r="L156" s="110"/>
      <c r="M156" s="110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7"/>
      <c r="Y156" s="67"/>
      <c r="Z156" s="66"/>
      <c r="AA156" s="66"/>
      <c r="AB156" s="66"/>
      <c r="AC156" s="66"/>
      <c r="AD156" s="66"/>
      <c r="AE156" s="66"/>
      <c r="AF156" s="67"/>
      <c r="AG156" s="67"/>
      <c r="AH156" s="66"/>
      <c r="AI156" s="66"/>
      <c r="AJ156" s="184"/>
    </row>
    <row r="157" spans="1:45" s="3" customFormat="1" ht="42" hidden="1" customHeight="1" x14ac:dyDescent="0.25">
      <c r="B157" s="9" t="s">
        <v>243</v>
      </c>
      <c r="C157" s="55"/>
      <c r="D157" s="55"/>
      <c r="E157" s="55"/>
      <c r="F157" s="47" t="s">
        <v>278</v>
      </c>
      <c r="G157" s="107" t="s">
        <v>47</v>
      </c>
      <c r="H157" s="57" t="s">
        <v>279</v>
      </c>
      <c r="I157" s="58" t="s">
        <v>170</v>
      </c>
      <c r="J157" s="59" t="s">
        <v>117</v>
      </c>
      <c r="K157" s="80">
        <v>0.4</v>
      </c>
      <c r="L157" s="110"/>
      <c r="M157" s="151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152">
        <v>0</v>
      </c>
      <c r="Y157" s="169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68"/>
    </row>
    <row r="158" spans="1:45" s="3" customFormat="1" ht="45" hidden="1" customHeight="1" x14ac:dyDescent="0.25">
      <c r="B158" s="9" t="s">
        <v>243</v>
      </c>
      <c r="C158" s="55"/>
      <c r="D158" s="55"/>
      <c r="E158" s="55"/>
      <c r="F158" s="47" t="s">
        <v>280</v>
      </c>
      <c r="G158" s="107" t="s">
        <v>47</v>
      </c>
      <c r="H158" s="57" t="s">
        <v>281</v>
      </c>
      <c r="I158" s="58" t="s">
        <v>170</v>
      </c>
      <c r="J158" s="59" t="s">
        <v>117</v>
      </c>
      <c r="K158" s="80">
        <v>0.5</v>
      </c>
      <c r="L158" s="110"/>
      <c r="M158" s="110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152">
        <v>0.22</v>
      </c>
      <c r="Y158" s="169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68"/>
    </row>
    <row r="159" spans="1:45" customFormat="1" ht="39" hidden="1" x14ac:dyDescent="0.25">
      <c r="B159" s="7"/>
      <c r="C159" s="153"/>
      <c r="D159" s="153"/>
      <c r="E159" s="153"/>
      <c r="F159" s="70" t="s">
        <v>282</v>
      </c>
      <c r="G159" s="154" t="s">
        <v>46</v>
      </c>
      <c r="H159" s="72" t="s">
        <v>283</v>
      </c>
      <c r="I159" s="73" t="s">
        <v>168</v>
      </c>
      <c r="J159" s="155" t="s">
        <v>116</v>
      </c>
      <c r="K159" s="155">
        <v>100</v>
      </c>
      <c r="L159" s="53"/>
      <c r="M159" s="53"/>
      <c r="N159" s="111"/>
      <c r="O159" s="111"/>
      <c r="P159" s="53"/>
      <c r="Q159" s="53"/>
      <c r="R159" s="53"/>
      <c r="S159" s="53"/>
      <c r="T159" s="63"/>
      <c r="U159" s="63"/>
      <c r="V159" s="53"/>
      <c r="W159" s="53"/>
      <c r="X159" s="53"/>
      <c r="Y159" s="53"/>
      <c r="Z159" s="75"/>
      <c r="AA159" s="75"/>
      <c r="AB159" s="53"/>
      <c r="AC159" s="53"/>
      <c r="AD159" s="53"/>
      <c r="AE159" s="53"/>
      <c r="AF159" s="75"/>
      <c r="AG159" s="171"/>
      <c r="AH159" s="156"/>
      <c r="AI159" s="156"/>
      <c r="AJ159" s="157"/>
      <c r="AK159" s="3"/>
      <c r="AL159" s="3"/>
      <c r="AM159" s="3"/>
      <c r="AN159" s="3"/>
      <c r="AO159" s="3"/>
      <c r="AP159" s="3"/>
      <c r="AQ159" s="3"/>
      <c r="AR159" s="3"/>
    </row>
    <row r="160" spans="1:45" s="249" customFormat="1" ht="18.75" x14ac:dyDescent="0.25">
      <c r="A160" s="3"/>
      <c r="B160" s="226"/>
      <c r="C160" s="347"/>
      <c r="D160" s="348"/>
      <c r="E160" s="348"/>
      <c r="F160" s="349"/>
      <c r="G160" s="349"/>
      <c r="H160" s="349"/>
      <c r="I160" s="350"/>
      <c r="J160" s="350"/>
      <c r="K160" s="350"/>
      <c r="L160"/>
      <c r="M160"/>
      <c r="N160" s="361"/>
      <c r="O160" s="362"/>
      <c r="P160" s="361"/>
      <c r="Q160" s="362"/>
      <c r="R160" s="361"/>
      <c r="S160" s="362"/>
      <c r="T160" s="363"/>
      <c r="U160" s="362"/>
      <c r="V160" s="363"/>
      <c r="W160" s="364"/>
      <c r="X160" s="363"/>
      <c r="Y160" s="364"/>
      <c r="Z160" s="363"/>
      <c r="AA160" s="364"/>
      <c r="AB160" s="363"/>
      <c r="AC160" s="364"/>
      <c r="AD160" s="363"/>
      <c r="AE160" s="364"/>
      <c r="AF160" s="363"/>
      <c r="AG160" s="364"/>
      <c r="AH160" s="363"/>
      <c r="AI160" s="364"/>
      <c r="AJ160" s="363"/>
      <c r="AK160" s="365"/>
      <c r="AM160" s="357"/>
      <c r="AN160" s="213"/>
      <c r="AO160" s="382"/>
      <c r="AP160" s="382"/>
      <c r="AQ160" s="382"/>
      <c r="AR160" s="382"/>
      <c r="AS160" s="382"/>
    </row>
    <row r="161" spans="1:45" s="369" customFormat="1" ht="22.5" customHeight="1" x14ac:dyDescent="0.25">
      <c r="A161" s="3"/>
      <c r="B161" s="351"/>
      <c r="C161" s="352"/>
      <c r="D161" s="353"/>
      <c r="E161" s="353"/>
      <c r="F161" s="354"/>
      <c r="G161" s="354"/>
      <c r="H161" s="355"/>
      <c r="I161" s="352"/>
      <c r="J161" s="405" t="s">
        <v>444</v>
      </c>
      <c r="K161" s="405"/>
      <c r="L161"/>
      <c r="M161"/>
      <c r="N161" s="366"/>
      <c r="O161" s="367">
        <f>+AVERAGE(O14:O155)</f>
        <v>0.85666475972540046</v>
      </c>
      <c r="P161" s="366"/>
      <c r="Q161" s="367">
        <f>AVERAGE(Q14:Q155)</f>
        <v>0.91869680428426137</v>
      </c>
      <c r="R161" s="366"/>
      <c r="S161" s="367">
        <f>AVERAGE(S14:S155)</f>
        <v>0.93583289770313804</v>
      </c>
      <c r="T161" s="366"/>
      <c r="U161" s="367">
        <f>AVERAGE(U14:U155)</f>
        <v>0.91085508658925896</v>
      </c>
      <c r="V161" s="366"/>
      <c r="W161" s="367">
        <f>AVERAGE(W14:W155)</f>
        <v>0.91536056146333433</v>
      </c>
      <c r="X161" s="366"/>
      <c r="Y161" s="367">
        <f>AVERAGE(Y14:Y155)</f>
        <v>0.98425157128072271</v>
      </c>
      <c r="Z161" s="366"/>
      <c r="AA161" s="367">
        <f>AVERAGE(AA14:AA155)</f>
        <v>0.90051120151425268</v>
      </c>
      <c r="AB161" s="366"/>
      <c r="AC161" s="367">
        <f>AVERAGE(AC14:AC155)</f>
        <v>0.96274191389992902</v>
      </c>
      <c r="AD161" s="366"/>
      <c r="AE161" s="368">
        <f>AVERAGE(AE14:AE155)</f>
        <v>0.97279430652751508</v>
      </c>
      <c r="AF161" s="366"/>
      <c r="AG161" s="367">
        <f>AVERAGE(AG14:AG155)</f>
        <v>0.84065581122694022</v>
      </c>
      <c r="AH161" s="366"/>
      <c r="AI161" s="367">
        <f>AVERAGE(AI14:AI155)</f>
        <v>1.097635216261265</v>
      </c>
      <c r="AJ161" s="366"/>
      <c r="AK161" s="368">
        <f>AVERAGE(AK14:AK155)</f>
        <v>1.1898739772323932</v>
      </c>
      <c r="AM161" s="370"/>
      <c r="AN161" s="383"/>
      <c r="AO161" s="384"/>
      <c r="AP161" s="384"/>
      <c r="AQ161" s="384"/>
      <c r="AR161" s="384"/>
      <c r="AS161" s="384"/>
    </row>
    <row r="162" spans="1:45" s="249" customFormat="1" ht="19.5" x14ac:dyDescent="0.25">
      <c r="A162" s="3"/>
      <c r="B162" s="226"/>
      <c r="C162" s="347"/>
      <c r="D162" s="348"/>
      <c r="E162" s="348"/>
      <c r="F162" s="349"/>
      <c r="G162" s="349"/>
      <c r="H162" s="349"/>
      <c r="I162" s="350"/>
      <c r="J162" s="356"/>
      <c r="K162" s="357"/>
      <c r="L162"/>
      <c r="M162"/>
      <c r="N162" s="371"/>
      <c r="O162" s="372"/>
      <c r="P162" s="371"/>
      <c r="Q162" s="372"/>
      <c r="R162" s="371"/>
      <c r="S162" s="372"/>
      <c r="T162" s="371"/>
      <c r="U162" s="372"/>
      <c r="V162" s="371"/>
      <c r="W162" s="372"/>
      <c r="X162" s="371"/>
      <c r="Y162" s="372"/>
      <c r="Z162" s="371"/>
      <c r="AA162" s="372"/>
      <c r="AB162" s="371"/>
      <c r="AC162" s="372"/>
      <c r="AD162" s="371"/>
      <c r="AE162" s="372"/>
      <c r="AF162" s="371"/>
      <c r="AG162" s="372"/>
      <c r="AH162" s="371"/>
      <c r="AI162" s="372"/>
      <c r="AJ162" s="371"/>
      <c r="AK162" s="373"/>
      <c r="AM162" s="356"/>
    </row>
    <row r="163" spans="1:45" s="249" customFormat="1" ht="22.5" customHeight="1" x14ac:dyDescent="0.25">
      <c r="A163" s="3"/>
      <c r="B163" s="226"/>
      <c r="C163" s="347"/>
      <c r="D163" s="348"/>
      <c r="E163" s="348"/>
      <c r="F163" s="349"/>
      <c r="G163" s="349"/>
      <c r="H163" s="349"/>
      <c r="I163" s="350"/>
      <c r="J163" s="405" t="s">
        <v>445</v>
      </c>
      <c r="K163" s="405"/>
      <c r="L163"/>
      <c r="M163"/>
      <c r="N163" s="371"/>
      <c r="O163" s="406">
        <f>AVERAGE(O161,Q161,S161,U161,W161,Y161,AA161,AC161,AE161)</f>
        <v>0.9286343447764237</v>
      </c>
      <c r="P163" s="407"/>
      <c r="Q163" s="372"/>
      <c r="R163" s="371"/>
      <c r="S163" s="372"/>
      <c r="T163" s="371"/>
      <c r="U163" s="372"/>
      <c r="V163" s="371"/>
      <c r="W163" s="372"/>
      <c r="X163" s="371"/>
      <c r="Y163" s="372"/>
      <c r="Z163" s="371"/>
      <c r="AA163" s="372"/>
      <c r="AB163" s="371"/>
      <c r="AC163" s="372"/>
      <c r="AD163" s="371"/>
      <c r="AE163" s="372"/>
      <c r="AF163" s="371"/>
      <c r="AG163" s="372"/>
      <c r="AH163" s="371"/>
      <c r="AI163" s="372"/>
      <c r="AJ163" s="371"/>
      <c r="AK163" s="373"/>
      <c r="AM163" s="356"/>
    </row>
    <row r="164" spans="1:45" s="249" customFormat="1" ht="18.75" x14ac:dyDescent="0.25">
      <c r="A164" s="3"/>
      <c r="B164" s="226"/>
      <c r="C164" s="347"/>
      <c r="D164" s="348"/>
      <c r="E164" s="348"/>
      <c r="F164" s="349"/>
      <c r="G164" s="349"/>
      <c r="H164" s="349"/>
      <c r="I164" s="350"/>
      <c r="J164" s="350"/>
      <c r="K164" s="358"/>
      <c r="L164"/>
      <c r="M164"/>
      <c r="N164" s="374"/>
      <c r="O164" s="375"/>
      <c r="P164" s="374"/>
      <c r="Q164" s="375"/>
      <c r="R164" s="374"/>
      <c r="S164" s="375"/>
      <c r="T164" s="363"/>
      <c r="U164" s="375"/>
      <c r="V164" s="363"/>
      <c r="W164" s="364"/>
      <c r="X164" s="363"/>
      <c r="Y164" s="364"/>
      <c r="Z164" s="363"/>
      <c r="AA164" s="364"/>
      <c r="AB164" s="363"/>
      <c r="AC164" s="364"/>
      <c r="AD164" s="363"/>
      <c r="AE164" s="364"/>
      <c r="AF164" s="363"/>
      <c r="AG164" s="364"/>
      <c r="AH164" s="363"/>
      <c r="AI164" s="364"/>
      <c r="AJ164" s="363"/>
      <c r="AK164" s="365"/>
      <c r="AM164" s="356"/>
    </row>
    <row r="165" spans="1:45" s="249" customFormat="1" ht="18.75" x14ac:dyDescent="0.25">
      <c r="A165" s="3"/>
      <c r="B165" s="226"/>
      <c r="C165" s="347"/>
      <c r="D165" s="348"/>
      <c r="E165" s="348"/>
      <c r="F165" s="349"/>
      <c r="G165" s="349"/>
      <c r="H165" s="349"/>
      <c r="I165" s="350"/>
      <c r="J165" s="350"/>
      <c r="K165" s="358"/>
      <c r="L165"/>
      <c r="M165"/>
      <c r="N165" s="374"/>
      <c r="O165" s="376"/>
      <c r="P165" s="374"/>
      <c r="Q165" s="376"/>
      <c r="R165" s="374"/>
      <c r="S165" s="375"/>
      <c r="T165" s="363"/>
      <c r="U165" s="375"/>
      <c r="V165" s="363"/>
      <c r="W165" s="364"/>
      <c r="X165" s="363"/>
      <c r="Y165" s="364"/>
      <c r="Z165" s="363"/>
      <c r="AA165" s="364"/>
      <c r="AB165" s="363"/>
      <c r="AC165" s="364"/>
      <c r="AD165" s="363"/>
      <c r="AE165" s="364"/>
      <c r="AF165" s="363"/>
      <c r="AG165" s="364"/>
      <c r="AH165" s="363"/>
      <c r="AI165" s="364"/>
      <c r="AJ165" s="363"/>
      <c r="AK165" s="365"/>
      <c r="AM165" s="356"/>
    </row>
    <row r="166" spans="1:45" s="249" customFormat="1" ht="18.75" x14ac:dyDescent="0.25">
      <c r="A166" s="3"/>
      <c r="B166" s="226"/>
      <c r="C166" s="347"/>
      <c r="D166" s="348"/>
      <c r="E166" s="348"/>
      <c r="F166" s="349"/>
      <c r="G166" s="349"/>
      <c r="H166" s="359"/>
      <c r="I166" s="350"/>
      <c r="J166" s="350"/>
      <c r="K166" s="358"/>
      <c r="L166"/>
      <c r="M166"/>
      <c r="N166" s="374"/>
      <c r="O166" s="376"/>
      <c r="P166" s="374"/>
      <c r="Q166" s="375"/>
      <c r="R166" s="374"/>
      <c r="S166" s="375"/>
      <c r="T166" s="363"/>
      <c r="U166" s="375"/>
      <c r="V166" s="363"/>
      <c r="W166" s="364"/>
      <c r="X166" s="363"/>
      <c r="Y166" s="364"/>
      <c r="Z166" s="363"/>
      <c r="AA166" s="364"/>
      <c r="AB166" s="363"/>
      <c r="AC166" s="364"/>
      <c r="AD166" s="363"/>
      <c r="AE166" s="364"/>
      <c r="AF166" s="363"/>
      <c r="AG166" s="364"/>
      <c r="AH166" s="363"/>
      <c r="AI166" s="364"/>
      <c r="AJ166" s="363"/>
      <c r="AK166" s="365"/>
      <c r="AM166" s="356"/>
    </row>
    <row r="167" spans="1:45" s="249" customFormat="1" ht="18.75" x14ac:dyDescent="0.25">
      <c r="A167" s="3"/>
      <c r="B167" s="226"/>
      <c r="C167" s="347"/>
      <c r="D167" s="348"/>
      <c r="E167" s="348"/>
      <c r="F167" s="349"/>
      <c r="G167" s="349"/>
      <c r="H167" s="349"/>
      <c r="I167" s="350"/>
      <c r="J167" s="350"/>
      <c r="K167" s="358"/>
      <c r="L167"/>
      <c r="M167"/>
      <c r="N167" s="374"/>
      <c r="O167" s="375"/>
      <c r="P167" s="374"/>
      <c r="Q167" s="375"/>
      <c r="R167" s="374"/>
      <c r="S167" s="375"/>
      <c r="T167" s="363"/>
      <c r="U167" s="375"/>
      <c r="V167" s="363"/>
      <c r="W167" s="364"/>
      <c r="X167" s="363"/>
      <c r="Y167" s="364"/>
      <c r="Z167" s="363"/>
      <c r="AA167" s="364"/>
      <c r="AB167" s="363"/>
      <c r="AC167" s="364"/>
      <c r="AD167" s="363"/>
      <c r="AE167" s="364"/>
      <c r="AF167" s="363"/>
      <c r="AG167" s="364"/>
      <c r="AH167" s="363"/>
      <c r="AI167" s="364"/>
      <c r="AJ167" s="363"/>
      <c r="AK167" s="365"/>
      <c r="AM167" s="356"/>
    </row>
    <row r="168" spans="1:45" s="249" customFormat="1" ht="18.75" x14ac:dyDescent="0.25">
      <c r="A168" s="3"/>
      <c r="B168" s="226"/>
      <c r="C168" s="347"/>
      <c r="D168" s="348"/>
      <c r="E168" s="348"/>
      <c r="F168" s="360"/>
      <c r="G168" s="349"/>
      <c r="H168" s="359"/>
      <c r="I168" s="350"/>
      <c r="J168" s="350"/>
      <c r="K168" s="358"/>
      <c r="L168"/>
      <c r="M168"/>
      <c r="N168" s="374"/>
      <c r="O168" s="375"/>
      <c r="P168" s="374"/>
      <c r="Q168" s="375"/>
      <c r="R168" s="374"/>
      <c r="S168" s="375"/>
      <c r="T168" s="363"/>
      <c r="U168" s="375"/>
      <c r="V168" s="363"/>
      <c r="W168" s="364"/>
      <c r="X168" s="363"/>
      <c r="Y168" s="364"/>
      <c r="Z168" s="363"/>
      <c r="AA168" s="364"/>
      <c r="AB168" s="363"/>
      <c r="AC168" s="364"/>
      <c r="AD168" s="363"/>
      <c r="AE168" s="364"/>
      <c r="AF168" s="363"/>
      <c r="AG168" s="364"/>
      <c r="AH168" s="363"/>
      <c r="AI168" s="364"/>
      <c r="AJ168" s="363"/>
      <c r="AK168" s="365"/>
      <c r="AM168" s="356"/>
    </row>
    <row r="169" spans="1:45" s="249" customFormat="1" ht="18.75" x14ac:dyDescent="0.25">
      <c r="A169" s="3"/>
      <c r="B169" s="226"/>
      <c r="C169" s="347"/>
      <c r="D169" s="348"/>
      <c r="E169" s="348"/>
      <c r="F169" s="349"/>
      <c r="G169" s="349"/>
      <c r="H169" s="349"/>
      <c r="I169" s="350"/>
      <c r="J169" s="350"/>
      <c r="K169" s="350"/>
      <c r="L169"/>
      <c r="M169"/>
      <c r="N169" s="374"/>
      <c r="O169" s="375"/>
      <c r="P169" s="374"/>
      <c r="Q169" s="375"/>
      <c r="R169" s="374"/>
      <c r="S169" s="375"/>
      <c r="T169" s="363"/>
      <c r="U169" s="375"/>
      <c r="V169" s="363"/>
      <c r="W169" s="364"/>
      <c r="X169" s="363"/>
      <c r="Y169" s="364"/>
      <c r="Z169" s="363"/>
      <c r="AA169" s="364"/>
      <c r="AB169" s="363"/>
      <c r="AC169" s="364"/>
      <c r="AD169" s="363"/>
      <c r="AE169" s="364"/>
      <c r="AF169" s="363"/>
      <c r="AG169" s="364"/>
      <c r="AH169" s="363"/>
      <c r="AI169" s="364"/>
      <c r="AJ169" s="363"/>
      <c r="AK169" s="365"/>
      <c r="AM169" s="356"/>
    </row>
    <row r="170" spans="1:45" s="249" customFormat="1" ht="18.75" x14ac:dyDescent="0.25">
      <c r="A170" s="3"/>
      <c r="B170" s="226"/>
      <c r="C170" s="347"/>
      <c r="D170" s="348"/>
      <c r="E170" s="348"/>
      <c r="F170" s="349"/>
      <c r="G170" s="349"/>
      <c r="H170" s="349"/>
      <c r="I170" s="350"/>
      <c r="J170" s="350"/>
      <c r="K170" s="350"/>
      <c r="L170"/>
      <c r="M170"/>
      <c r="N170" s="374"/>
      <c r="O170" s="375"/>
      <c r="P170" s="374"/>
      <c r="Q170" s="375"/>
      <c r="R170" s="374"/>
      <c r="S170" s="375"/>
      <c r="T170" s="363"/>
      <c r="U170" s="375"/>
      <c r="V170" s="363"/>
      <c r="W170" s="364"/>
      <c r="X170" s="363"/>
      <c r="Y170" s="364"/>
      <c r="Z170" s="363"/>
      <c r="AA170" s="364"/>
      <c r="AB170" s="363"/>
      <c r="AC170" s="364"/>
      <c r="AD170" s="363"/>
      <c r="AE170" s="364"/>
      <c r="AF170" s="363"/>
      <c r="AG170" s="364"/>
      <c r="AH170" s="363"/>
      <c r="AI170" s="364"/>
      <c r="AJ170" s="363"/>
      <c r="AK170" s="365"/>
      <c r="AM170" s="356"/>
    </row>
    <row r="171" spans="1:45" s="249" customFormat="1" ht="18.75" x14ac:dyDescent="0.25">
      <c r="A171" s="3"/>
      <c r="B171" s="226"/>
      <c r="C171" s="347"/>
      <c r="D171" s="348"/>
      <c r="E171" s="348"/>
      <c r="F171" s="349"/>
      <c r="G171" s="349"/>
      <c r="H171" s="349"/>
      <c r="I171" s="350"/>
      <c r="J171" s="350"/>
      <c r="K171" s="350"/>
      <c r="L171"/>
      <c r="M171"/>
      <c r="N171" s="374"/>
      <c r="O171" s="375"/>
      <c r="P171" s="374"/>
      <c r="Q171" s="375"/>
      <c r="R171" s="374"/>
      <c r="S171" s="375"/>
      <c r="T171" s="363"/>
      <c r="U171" s="375"/>
      <c r="V171" s="363"/>
      <c r="W171" s="364"/>
      <c r="X171" s="363"/>
      <c r="Y171" s="364"/>
      <c r="Z171" s="363"/>
      <c r="AA171" s="364"/>
      <c r="AB171" s="363"/>
      <c r="AC171" s="364"/>
      <c r="AD171" s="363"/>
      <c r="AE171" s="364"/>
      <c r="AF171" s="363"/>
      <c r="AG171" s="364"/>
      <c r="AH171" s="363"/>
      <c r="AI171" s="364"/>
      <c r="AJ171" s="363"/>
      <c r="AK171" s="365"/>
      <c r="AM171" s="356"/>
    </row>
    <row r="172" spans="1:45" s="249" customFormat="1" ht="18.75" x14ac:dyDescent="0.25">
      <c r="A172" s="3"/>
      <c r="B172" s="226"/>
      <c r="C172" s="347"/>
      <c r="D172" s="348"/>
      <c r="E172" s="348"/>
      <c r="F172" s="349"/>
      <c r="G172" s="349"/>
      <c r="H172" s="349"/>
      <c r="I172" s="350"/>
      <c r="J172" s="350"/>
      <c r="K172" s="350"/>
      <c r="L172"/>
      <c r="M172"/>
      <c r="N172" s="374"/>
      <c r="O172" s="375"/>
      <c r="P172" s="374"/>
      <c r="Q172" s="375"/>
      <c r="R172" s="374"/>
      <c r="S172" s="375"/>
      <c r="T172" s="363"/>
      <c r="U172" s="375"/>
      <c r="V172" s="363"/>
      <c r="W172" s="364"/>
      <c r="X172" s="363"/>
      <c r="Y172" s="364"/>
      <c r="Z172" s="363"/>
      <c r="AA172" s="364"/>
      <c r="AB172" s="363"/>
      <c r="AC172" s="364"/>
      <c r="AD172" s="363"/>
      <c r="AE172" s="364"/>
      <c r="AF172" s="363"/>
      <c r="AG172" s="364"/>
      <c r="AH172" s="363"/>
      <c r="AI172" s="364"/>
      <c r="AJ172" s="363"/>
      <c r="AK172" s="365"/>
      <c r="AM172" s="356"/>
    </row>
    <row r="173" spans="1:45" s="249" customFormat="1" ht="18.75" x14ac:dyDescent="0.25">
      <c r="A173" s="3"/>
      <c r="B173" s="226"/>
      <c r="C173" s="347"/>
      <c r="D173" s="348"/>
      <c r="E173" s="348"/>
      <c r="F173" s="349"/>
      <c r="G173" s="349"/>
      <c r="H173" s="349"/>
      <c r="I173" s="350"/>
      <c r="J173" s="350"/>
      <c r="K173" s="350"/>
      <c r="L173"/>
      <c r="M173"/>
      <c r="N173" s="374"/>
      <c r="O173" s="375"/>
      <c r="P173" s="374"/>
      <c r="Q173" s="375"/>
      <c r="R173" s="374"/>
      <c r="S173" s="375"/>
      <c r="T173" s="363"/>
      <c r="U173" s="375"/>
      <c r="V173" s="363"/>
      <c r="W173" s="364"/>
      <c r="X173" s="363"/>
      <c r="Y173" s="364"/>
      <c r="Z173" s="363"/>
      <c r="AA173" s="364"/>
      <c r="AB173" s="363"/>
      <c r="AC173" s="364"/>
      <c r="AD173" s="363"/>
      <c r="AE173" s="364"/>
      <c r="AF173" s="363"/>
      <c r="AG173" s="364"/>
      <c r="AH173" s="363"/>
      <c r="AI173" s="364"/>
      <c r="AJ173" s="363"/>
      <c r="AK173" s="365"/>
      <c r="AM173" s="356"/>
    </row>
    <row r="174" spans="1:45" s="249" customFormat="1" ht="18.75" x14ac:dyDescent="0.25">
      <c r="A174" s="3"/>
      <c r="B174" s="226"/>
      <c r="C174" s="347"/>
      <c r="D174" s="348"/>
      <c r="E174" s="348"/>
      <c r="F174" s="349"/>
      <c r="G174" s="349"/>
      <c r="H174" s="349"/>
      <c r="I174" s="350"/>
      <c r="J174" s="350"/>
      <c r="K174" s="350"/>
      <c r="L174"/>
      <c r="M174"/>
      <c r="N174" s="374"/>
      <c r="O174" s="375"/>
      <c r="P174" s="374"/>
      <c r="Q174" s="375"/>
      <c r="R174" s="374"/>
      <c r="S174" s="375"/>
      <c r="T174" s="363"/>
      <c r="U174" s="375"/>
      <c r="V174" s="363"/>
      <c r="W174" s="364"/>
      <c r="X174" s="363"/>
      <c r="Y174" s="364"/>
      <c r="Z174" s="363"/>
      <c r="AA174" s="364"/>
      <c r="AB174" s="363"/>
      <c r="AC174" s="364"/>
      <c r="AD174" s="363"/>
      <c r="AE174" s="364"/>
      <c r="AF174" s="363"/>
      <c r="AG174" s="364"/>
      <c r="AH174" s="363"/>
      <c r="AI174" s="364"/>
      <c r="AJ174" s="363"/>
      <c r="AK174" s="365"/>
      <c r="AM174" s="356"/>
    </row>
    <row r="175" spans="1:45" s="249" customFormat="1" ht="18.75" x14ac:dyDescent="0.25">
      <c r="A175" s="3"/>
      <c r="B175" s="226"/>
      <c r="C175" s="347"/>
      <c r="D175" s="348"/>
      <c r="E175" s="348"/>
      <c r="F175" s="349"/>
      <c r="G175" s="349"/>
      <c r="H175" s="349"/>
      <c r="I175" s="350"/>
      <c r="J175" s="350"/>
      <c r="K175" s="350"/>
      <c r="L175"/>
      <c r="M175"/>
      <c r="N175" s="374"/>
      <c r="O175" s="375"/>
      <c r="P175" s="374"/>
      <c r="Q175" s="375"/>
      <c r="R175" s="374"/>
      <c r="S175" s="375"/>
      <c r="T175" s="363"/>
      <c r="U175" s="375"/>
      <c r="V175" s="363"/>
      <c r="W175" s="364"/>
      <c r="X175" s="363"/>
      <c r="Y175" s="364"/>
      <c r="Z175" s="363"/>
      <c r="AA175" s="364"/>
      <c r="AB175" s="363"/>
      <c r="AC175" s="364"/>
      <c r="AD175" s="363"/>
      <c r="AE175" s="364"/>
      <c r="AF175" s="363"/>
      <c r="AG175" s="364"/>
      <c r="AH175" s="363"/>
      <c r="AI175" s="364"/>
      <c r="AJ175" s="363"/>
      <c r="AK175" s="365"/>
      <c r="AM175" s="356"/>
    </row>
    <row r="176" spans="1:45" s="249" customFormat="1" ht="18.75" x14ac:dyDescent="0.25">
      <c r="A176" s="3"/>
      <c r="B176" s="226"/>
      <c r="C176" s="347"/>
      <c r="D176" s="348"/>
      <c r="E176" s="348"/>
      <c r="F176" s="349"/>
      <c r="G176" s="349"/>
      <c r="H176" s="349"/>
      <c r="I176" s="350"/>
      <c r="J176" s="350"/>
      <c r="K176" s="350"/>
      <c r="L176"/>
      <c r="M176"/>
      <c r="N176" s="374"/>
      <c r="O176" s="375"/>
      <c r="P176" s="374"/>
      <c r="Q176" s="375"/>
      <c r="R176" s="374"/>
      <c r="S176" s="375"/>
      <c r="T176" s="363"/>
      <c r="U176" s="375"/>
      <c r="V176" s="363"/>
      <c r="W176" s="364"/>
      <c r="X176" s="363"/>
      <c r="Y176" s="364"/>
      <c r="Z176" s="363"/>
      <c r="AA176" s="364"/>
      <c r="AB176" s="363"/>
      <c r="AC176" s="364"/>
      <c r="AD176" s="363"/>
      <c r="AE176" s="364"/>
      <c r="AF176" s="363"/>
      <c r="AG176" s="364"/>
      <c r="AH176" s="363"/>
      <c r="AI176" s="364"/>
      <c r="AJ176" s="363"/>
      <c r="AK176" s="365"/>
      <c r="AM176" s="356"/>
    </row>
    <row r="177" spans="1:39" s="249" customFormat="1" ht="18.75" x14ac:dyDescent="0.25">
      <c r="A177" s="3"/>
      <c r="B177" s="226"/>
      <c r="C177" s="347"/>
      <c r="D177" s="348"/>
      <c r="E177" s="348"/>
      <c r="F177" s="349"/>
      <c r="G177" s="349"/>
      <c r="H177" s="349"/>
      <c r="I177" s="350"/>
      <c r="J177" s="350"/>
      <c r="K177" s="350"/>
      <c r="L177"/>
      <c r="M177"/>
      <c r="N177" s="374"/>
      <c r="O177" s="375"/>
      <c r="P177" s="374"/>
      <c r="Q177" s="375"/>
      <c r="R177" s="374"/>
      <c r="S177" s="375"/>
      <c r="T177" s="363"/>
      <c r="U177" s="375"/>
      <c r="V177" s="363"/>
      <c r="W177" s="364"/>
      <c r="X177" s="363"/>
      <c r="Y177" s="364"/>
      <c r="Z177" s="363"/>
      <c r="AA177" s="364"/>
      <c r="AB177" s="363"/>
      <c r="AC177" s="364"/>
      <c r="AD177" s="363"/>
      <c r="AE177" s="364"/>
      <c r="AF177" s="363"/>
      <c r="AG177" s="364"/>
      <c r="AH177" s="363"/>
      <c r="AI177" s="364"/>
      <c r="AJ177" s="363"/>
      <c r="AK177" s="365"/>
      <c r="AM177" s="356"/>
    </row>
    <row r="178" spans="1:39" s="249" customFormat="1" ht="18.75" x14ac:dyDescent="0.25">
      <c r="A178" s="3"/>
      <c r="B178" s="226"/>
      <c r="C178" s="347"/>
      <c r="D178" s="348"/>
      <c r="E178" s="348"/>
      <c r="F178" s="349"/>
      <c r="G178" s="349"/>
      <c r="H178" s="349"/>
      <c r="I178" s="350"/>
      <c r="J178" s="350"/>
      <c r="K178" s="350"/>
      <c r="L178"/>
      <c r="M178"/>
      <c r="N178" s="374"/>
      <c r="O178" s="375"/>
      <c r="P178" s="374"/>
      <c r="Q178" s="375"/>
      <c r="R178" s="374"/>
      <c r="S178" s="375"/>
      <c r="T178" s="363"/>
      <c r="U178" s="375"/>
      <c r="V178" s="363"/>
      <c r="W178" s="364"/>
      <c r="X178" s="363"/>
      <c r="Y178" s="364"/>
      <c r="Z178" s="363"/>
      <c r="AA178" s="364"/>
      <c r="AB178" s="363"/>
      <c r="AC178" s="364"/>
      <c r="AD178" s="363"/>
      <c r="AE178" s="364"/>
      <c r="AF178" s="363"/>
      <c r="AG178" s="364"/>
      <c r="AH178" s="363"/>
      <c r="AI178" s="364"/>
      <c r="AJ178" s="363"/>
      <c r="AK178" s="365"/>
      <c r="AM178" s="356"/>
    </row>
    <row r="179" spans="1:39" s="249" customFormat="1" ht="18.75" x14ac:dyDescent="0.25">
      <c r="A179" s="3"/>
      <c r="B179" s="226"/>
      <c r="C179" s="347"/>
      <c r="D179" s="348"/>
      <c r="E179" s="348"/>
      <c r="F179" s="349"/>
      <c r="G179" s="349"/>
      <c r="H179" s="349"/>
      <c r="I179" s="350"/>
      <c r="J179" s="350"/>
      <c r="K179" s="350"/>
      <c r="L179"/>
      <c r="M179"/>
      <c r="N179" s="374"/>
      <c r="O179" s="375"/>
      <c r="P179" s="374"/>
      <c r="Q179" s="375"/>
      <c r="R179" s="374"/>
      <c r="S179" s="375"/>
      <c r="T179" s="363"/>
      <c r="U179" s="375"/>
      <c r="V179" s="363"/>
      <c r="W179" s="364"/>
      <c r="X179" s="363"/>
      <c r="Y179" s="364"/>
      <c r="Z179" s="363"/>
      <c r="AA179" s="364"/>
      <c r="AB179" s="363"/>
      <c r="AC179" s="364"/>
      <c r="AD179" s="363"/>
      <c r="AE179" s="364"/>
      <c r="AF179" s="363"/>
      <c r="AG179" s="364"/>
      <c r="AH179" s="363"/>
      <c r="AI179" s="364"/>
      <c r="AJ179" s="363"/>
      <c r="AK179" s="365"/>
      <c r="AM179" s="356"/>
    </row>
    <row r="180" spans="1:39" s="249" customFormat="1" ht="18.75" x14ac:dyDescent="0.25">
      <c r="A180" s="3"/>
      <c r="B180" s="226"/>
      <c r="C180" s="347"/>
      <c r="D180" s="348"/>
      <c r="E180" s="348"/>
      <c r="F180" s="349"/>
      <c r="G180" s="349"/>
      <c r="H180" s="349"/>
      <c r="I180" s="350"/>
      <c r="J180" s="350"/>
      <c r="K180" s="350"/>
      <c r="L180"/>
      <c r="M180"/>
      <c r="N180" s="374"/>
      <c r="O180" s="375"/>
      <c r="P180" s="374"/>
      <c r="Q180" s="375"/>
      <c r="R180" s="374"/>
      <c r="S180" s="375"/>
      <c r="T180" s="363"/>
      <c r="U180" s="375"/>
      <c r="V180" s="363"/>
      <c r="W180" s="364"/>
      <c r="X180" s="363"/>
      <c r="Y180" s="364"/>
      <c r="Z180" s="363"/>
      <c r="AA180" s="364"/>
      <c r="AB180" s="363"/>
      <c r="AC180" s="364"/>
      <c r="AD180" s="363"/>
      <c r="AE180" s="364"/>
      <c r="AF180" s="363"/>
      <c r="AG180" s="364"/>
      <c r="AH180" s="363"/>
      <c r="AI180" s="364"/>
      <c r="AJ180" s="363"/>
      <c r="AK180" s="365"/>
      <c r="AM180" s="356"/>
    </row>
    <row r="181" spans="1:39" s="249" customFormat="1" ht="18.75" x14ac:dyDescent="0.25">
      <c r="A181" s="3"/>
      <c r="B181" s="226"/>
      <c r="C181" s="347"/>
      <c r="D181" s="348"/>
      <c r="E181" s="348"/>
      <c r="F181" s="349"/>
      <c r="G181" s="349"/>
      <c r="H181" s="349"/>
      <c r="I181" s="350"/>
      <c r="J181" s="350"/>
      <c r="K181" s="350"/>
      <c r="L181"/>
      <c r="M181"/>
      <c r="N181" s="374"/>
      <c r="O181" s="375"/>
      <c r="P181" s="374"/>
      <c r="Q181" s="375"/>
      <c r="R181" s="374"/>
      <c r="S181" s="375"/>
      <c r="T181" s="363"/>
      <c r="U181" s="375"/>
      <c r="V181" s="363"/>
      <c r="W181" s="364"/>
      <c r="X181" s="363"/>
      <c r="Y181" s="364"/>
      <c r="Z181" s="363"/>
      <c r="AA181" s="364"/>
      <c r="AB181" s="363"/>
      <c r="AC181" s="364"/>
      <c r="AD181" s="363"/>
      <c r="AE181" s="364"/>
      <c r="AF181" s="363"/>
      <c r="AG181" s="364"/>
      <c r="AH181" s="363"/>
      <c r="AI181" s="364"/>
      <c r="AJ181" s="363"/>
      <c r="AK181" s="365"/>
      <c r="AM181" s="356"/>
    </row>
    <row r="182" spans="1:39" s="249" customFormat="1" ht="18.75" x14ac:dyDescent="0.25">
      <c r="A182" s="3"/>
      <c r="B182" s="226"/>
      <c r="C182" s="347"/>
      <c r="D182" s="348"/>
      <c r="E182" s="348"/>
      <c r="F182" s="349"/>
      <c r="G182" s="349"/>
      <c r="H182" s="349"/>
      <c r="I182" s="350"/>
      <c r="J182" s="350"/>
      <c r="K182" s="350"/>
      <c r="L182"/>
      <c r="M182"/>
      <c r="N182" s="374"/>
      <c r="O182" s="375"/>
      <c r="P182" s="374"/>
      <c r="Q182" s="375"/>
      <c r="R182" s="374"/>
      <c r="S182" s="375"/>
      <c r="T182" s="363"/>
      <c r="U182" s="375"/>
      <c r="V182" s="363"/>
      <c r="W182" s="364"/>
      <c r="X182" s="363"/>
      <c r="Y182" s="364"/>
      <c r="Z182" s="363"/>
      <c r="AA182" s="364"/>
      <c r="AB182" s="363"/>
      <c r="AC182" s="364"/>
      <c r="AD182" s="363"/>
      <c r="AE182" s="364"/>
      <c r="AF182" s="363"/>
      <c r="AG182" s="364"/>
      <c r="AH182" s="363"/>
      <c r="AI182" s="364"/>
      <c r="AJ182" s="363"/>
      <c r="AK182" s="365"/>
      <c r="AM182" s="356"/>
    </row>
    <row r="183" spans="1:39" s="249" customFormat="1" ht="18.75" x14ac:dyDescent="0.25">
      <c r="A183" s="3"/>
      <c r="B183" s="226"/>
      <c r="C183" s="347"/>
      <c r="D183" s="348"/>
      <c r="E183" s="348"/>
      <c r="F183" s="349"/>
      <c r="G183" s="349"/>
      <c r="H183" s="349"/>
      <c r="I183" s="350"/>
      <c r="J183" s="350"/>
      <c r="K183" s="350"/>
      <c r="L183"/>
      <c r="M183"/>
      <c r="N183" s="374"/>
      <c r="O183" s="375"/>
      <c r="P183" s="374"/>
      <c r="Q183" s="375"/>
      <c r="R183" s="374"/>
      <c r="S183" s="375"/>
      <c r="T183" s="363"/>
      <c r="U183" s="375"/>
      <c r="V183" s="363"/>
      <c r="W183" s="364"/>
      <c r="X183" s="363"/>
      <c r="Y183" s="364"/>
      <c r="Z183" s="363"/>
      <c r="AA183" s="364"/>
      <c r="AB183" s="363"/>
      <c r="AC183" s="364"/>
      <c r="AD183" s="363"/>
      <c r="AE183" s="364"/>
      <c r="AF183" s="363"/>
      <c r="AG183" s="364"/>
      <c r="AH183" s="363"/>
      <c r="AI183" s="364"/>
      <c r="AJ183" s="363"/>
      <c r="AK183" s="365"/>
      <c r="AM183" s="356"/>
    </row>
    <row r="184" spans="1:39" s="249" customFormat="1" ht="18.75" x14ac:dyDescent="0.25">
      <c r="A184" s="3"/>
      <c r="B184" s="226"/>
      <c r="C184" s="347"/>
      <c r="D184" s="348"/>
      <c r="E184" s="348"/>
      <c r="F184" s="349"/>
      <c r="G184" s="349"/>
      <c r="H184" s="349"/>
      <c r="I184" s="350"/>
      <c r="J184" s="350"/>
      <c r="K184" s="350"/>
      <c r="L184"/>
      <c r="M184"/>
      <c r="N184" s="374"/>
      <c r="O184" s="375"/>
      <c r="P184" s="374"/>
      <c r="Q184" s="375"/>
      <c r="R184" s="374"/>
      <c r="S184" s="375"/>
      <c r="T184" s="363"/>
      <c r="U184" s="375"/>
      <c r="V184" s="363"/>
      <c r="W184" s="364"/>
      <c r="X184" s="363"/>
      <c r="Y184" s="364"/>
      <c r="Z184" s="363"/>
      <c r="AA184" s="364"/>
      <c r="AB184" s="363"/>
      <c r="AC184" s="364"/>
      <c r="AD184" s="363"/>
      <c r="AE184" s="364"/>
      <c r="AF184" s="363"/>
      <c r="AG184" s="364"/>
      <c r="AH184" s="363"/>
      <c r="AI184" s="364"/>
      <c r="AJ184" s="363"/>
      <c r="AK184" s="365"/>
      <c r="AM184" s="356"/>
    </row>
    <row r="185" spans="1:39" s="249" customFormat="1" ht="18.75" x14ac:dyDescent="0.25">
      <c r="A185" s="3"/>
      <c r="B185" s="226"/>
      <c r="C185" s="347"/>
      <c r="D185" s="348"/>
      <c r="E185" s="348"/>
      <c r="F185" s="349"/>
      <c r="G185" s="349"/>
      <c r="H185" s="349"/>
      <c r="I185" s="350"/>
      <c r="J185" s="350"/>
      <c r="K185" s="350"/>
      <c r="L185"/>
      <c r="M185"/>
      <c r="N185" s="374"/>
      <c r="O185" s="375"/>
      <c r="P185" s="374"/>
      <c r="Q185" s="375"/>
      <c r="R185" s="374"/>
      <c r="S185" s="375"/>
      <c r="T185" s="363"/>
      <c r="U185" s="375"/>
      <c r="V185" s="363"/>
      <c r="W185" s="364"/>
      <c r="X185" s="363"/>
      <c r="Y185" s="364"/>
      <c r="Z185" s="363"/>
      <c r="AA185" s="364"/>
      <c r="AB185" s="363"/>
      <c r="AC185" s="364"/>
      <c r="AD185" s="363"/>
      <c r="AE185" s="364"/>
      <c r="AF185" s="363"/>
      <c r="AG185" s="364"/>
      <c r="AH185" s="363"/>
      <c r="AI185" s="364"/>
      <c r="AJ185" s="363"/>
      <c r="AK185" s="365"/>
      <c r="AM185" s="356"/>
    </row>
    <row r="186" spans="1:39" s="249" customFormat="1" ht="18.75" x14ac:dyDescent="0.25">
      <c r="A186" s="3"/>
      <c r="B186" s="226"/>
      <c r="C186" s="347"/>
      <c r="D186" s="348"/>
      <c r="E186" s="348"/>
      <c r="F186" s="349"/>
      <c r="G186" s="349"/>
      <c r="H186" s="349"/>
      <c r="I186" s="350"/>
      <c r="J186" s="350"/>
      <c r="K186" s="350"/>
      <c r="L186"/>
      <c r="M186"/>
      <c r="N186" s="374"/>
      <c r="O186" s="375"/>
      <c r="P186" s="374"/>
      <c r="Q186" s="375"/>
      <c r="R186" s="374"/>
      <c r="S186" s="375"/>
      <c r="T186" s="363"/>
      <c r="U186" s="375"/>
      <c r="V186" s="363"/>
      <c r="W186" s="364"/>
      <c r="X186" s="363"/>
      <c r="Y186" s="364"/>
      <c r="Z186" s="363"/>
      <c r="AA186" s="364"/>
      <c r="AB186" s="363"/>
      <c r="AC186" s="364"/>
      <c r="AD186" s="363"/>
      <c r="AE186" s="364"/>
      <c r="AF186" s="363"/>
      <c r="AG186" s="364"/>
      <c r="AH186" s="363"/>
      <c r="AI186" s="364"/>
      <c r="AJ186" s="363"/>
      <c r="AK186" s="365"/>
      <c r="AM186" s="356"/>
    </row>
    <row r="187" spans="1:39" s="249" customFormat="1" ht="18.75" x14ac:dyDescent="0.25">
      <c r="A187" s="3"/>
      <c r="B187" s="226"/>
      <c r="C187" s="347"/>
      <c r="D187" s="348"/>
      <c r="E187" s="348"/>
      <c r="F187" s="349"/>
      <c r="G187" s="349"/>
      <c r="H187" s="349"/>
      <c r="I187" s="350"/>
      <c r="J187" s="350"/>
      <c r="K187" s="350"/>
      <c r="L187"/>
      <c r="M187"/>
      <c r="N187" s="374"/>
      <c r="O187" s="375"/>
      <c r="P187" s="374"/>
      <c r="Q187" s="375"/>
      <c r="R187" s="374"/>
      <c r="S187" s="375"/>
      <c r="T187" s="363"/>
      <c r="U187" s="375"/>
      <c r="V187" s="363"/>
      <c r="W187" s="364"/>
      <c r="X187" s="363"/>
      <c r="Y187" s="364"/>
      <c r="Z187" s="363"/>
      <c r="AA187" s="364"/>
      <c r="AB187" s="363"/>
      <c r="AC187" s="364"/>
      <c r="AD187" s="363"/>
      <c r="AE187" s="364"/>
      <c r="AF187" s="363"/>
      <c r="AG187" s="364"/>
      <c r="AH187" s="363"/>
      <c r="AI187" s="364"/>
      <c r="AJ187" s="363"/>
      <c r="AK187" s="365"/>
      <c r="AM187" s="356"/>
    </row>
    <row r="188" spans="1:39" s="249" customFormat="1" ht="18.75" x14ac:dyDescent="0.25">
      <c r="A188" s="3"/>
      <c r="B188" s="226"/>
      <c r="C188" s="347"/>
      <c r="D188" s="348"/>
      <c r="E188" s="348"/>
      <c r="F188" s="349"/>
      <c r="G188" s="349"/>
      <c r="H188" s="349"/>
      <c r="I188" s="350"/>
      <c r="J188" s="350"/>
      <c r="K188" s="350"/>
      <c r="L188"/>
      <c r="M188"/>
      <c r="N188" s="374"/>
      <c r="O188" s="375"/>
      <c r="P188" s="374"/>
      <c r="Q188" s="375"/>
      <c r="R188" s="374"/>
      <c r="S188" s="375"/>
      <c r="T188" s="363"/>
      <c r="U188" s="375"/>
      <c r="V188" s="363"/>
      <c r="W188" s="364"/>
      <c r="X188" s="363"/>
      <c r="Y188" s="364"/>
      <c r="Z188" s="363"/>
      <c r="AA188" s="364"/>
      <c r="AB188" s="363"/>
      <c r="AC188" s="364"/>
      <c r="AD188" s="363"/>
      <c r="AE188" s="364"/>
      <c r="AF188" s="363"/>
      <c r="AG188" s="364"/>
      <c r="AH188" s="363"/>
      <c r="AI188" s="364"/>
      <c r="AJ188" s="363"/>
      <c r="AK188" s="365"/>
      <c r="AM188" s="356"/>
    </row>
    <row r="189" spans="1:39" s="249" customFormat="1" ht="18.75" x14ac:dyDescent="0.25">
      <c r="A189" s="3"/>
      <c r="B189" s="226"/>
      <c r="C189" s="347"/>
      <c r="D189" s="348"/>
      <c r="E189" s="348"/>
      <c r="F189" s="349"/>
      <c r="G189" s="349"/>
      <c r="H189" s="349"/>
      <c r="I189" s="350"/>
      <c r="J189" s="350"/>
      <c r="K189" s="350"/>
      <c r="L189"/>
      <c r="M189"/>
      <c r="N189" s="374"/>
      <c r="O189" s="375"/>
      <c r="P189" s="374"/>
      <c r="Q189" s="375"/>
      <c r="R189" s="374"/>
      <c r="S189" s="375"/>
      <c r="T189" s="363"/>
      <c r="U189" s="375"/>
      <c r="V189" s="363"/>
      <c r="W189" s="364"/>
      <c r="X189" s="363"/>
      <c r="Y189" s="364"/>
      <c r="Z189" s="363"/>
      <c r="AA189" s="364"/>
      <c r="AB189" s="363"/>
      <c r="AC189" s="364"/>
      <c r="AD189" s="363"/>
      <c r="AE189" s="364"/>
      <c r="AF189" s="363"/>
      <c r="AG189" s="364"/>
      <c r="AH189" s="363"/>
      <c r="AI189" s="364"/>
      <c r="AJ189" s="363"/>
      <c r="AK189" s="365"/>
      <c r="AM189" s="356"/>
    </row>
    <row r="190" spans="1:39" s="249" customFormat="1" ht="18.75" x14ac:dyDescent="0.25">
      <c r="A190" s="3"/>
      <c r="B190" s="226"/>
      <c r="C190" s="347"/>
      <c r="D190" s="348"/>
      <c r="E190" s="348"/>
      <c r="F190" s="349"/>
      <c r="G190" s="349"/>
      <c r="H190" s="349"/>
      <c r="I190" s="350"/>
      <c r="J190" s="350"/>
      <c r="K190" s="350"/>
      <c r="L190"/>
      <c r="M190"/>
      <c r="N190" s="374"/>
      <c r="O190" s="375"/>
      <c r="P190" s="374"/>
      <c r="Q190" s="375"/>
      <c r="R190" s="374"/>
      <c r="S190" s="375"/>
      <c r="T190" s="363"/>
      <c r="U190" s="375"/>
      <c r="V190" s="363"/>
      <c r="W190" s="364"/>
      <c r="X190" s="363"/>
      <c r="Y190" s="364"/>
      <c r="Z190" s="363"/>
      <c r="AA190" s="364"/>
      <c r="AB190" s="363"/>
      <c r="AC190" s="364"/>
      <c r="AD190" s="363"/>
      <c r="AE190" s="364"/>
      <c r="AF190" s="363"/>
      <c r="AG190" s="364"/>
      <c r="AH190" s="363"/>
      <c r="AI190" s="364"/>
      <c r="AJ190" s="363"/>
      <c r="AK190" s="365"/>
      <c r="AM190" s="356"/>
    </row>
    <row r="191" spans="1:39" s="249" customFormat="1" ht="18.75" x14ac:dyDescent="0.25">
      <c r="A191" s="3"/>
      <c r="B191" s="226"/>
      <c r="C191" s="347"/>
      <c r="D191" s="348"/>
      <c r="E191" s="348"/>
      <c r="F191" s="349"/>
      <c r="G191" s="349"/>
      <c r="H191" s="349"/>
      <c r="I191" s="350"/>
      <c r="J191" s="350"/>
      <c r="K191" s="350"/>
      <c r="L191"/>
      <c r="M191"/>
      <c r="N191" s="374"/>
      <c r="O191" s="375"/>
      <c r="P191" s="374"/>
      <c r="Q191" s="375"/>
      <c r="R191" s="374"/>
      <c r="S191" s="375"/>
      <c r="T191" s="363"/>
      <c r="U191" s="375"/>
      <c r="V191" s="363"/>
      <c r="W191" s="364"/>
      <c r="X191" s="363"/>
      <c r="Y191" s="364"/>
      <c r="Z191" s="363"/>
      <c r="AA191" s="364"/>
      <c r="AB191" s="363"/>
      <c r="AC191" s="364"/>
      <c r="AD191" s="363"/>
      <c r="AE191" s="364"/>
      <c r="AF191" s="363"/>
      <c r="AG191" s="364"/>
      <c r="AH191" s="363"/>
      <c r="AI191" s="364"/>
      <c r="AJ191" s="363"/>
      <c r="AK191" s="365"/>
      <c r="AM191" s="356"/>
    </row>
    <row r="192" spans="1:39" s="249" customFormat="1" ht="18.75" x14ac:dyDescent="0.25">
      <c r="A192" s="3"/>
      <c r="B192" s="226"/>
      <c r="C192" s="347"/>
      <c r="D192" s="348"/>
      <c r="E192" s="348"/>
      <c r="F192" s="349"/>
      <c r="G192" s="349"/>
      <c r="H192" s="349"/>
      <c r="I192" s="350"/>
      <c r="J192" s="350"/>
      <c r="K192" s="350"/>
      <c r="L192"/>
      <c r="M192"/>
      <c r="N192" s="374"/>
      <c r="O192" s="375"/>
      <c r="P192" s="374"/>
      <c r="Q192" s="375"/>
      <c r="R192" s="374"/>
      <c r="S192" s="375"/>
      <c r="T192" s="363"/>
      <c r="U192" s="375"/>
      <c r="V192" s="363"/>
      <c r="W192" s="364"/>
      <c r="X192" s="363"/>
      <c r="Y192" s="364"/>
      <c r="Z192" s="363"/>
      <c r="AA192" s="364"/>
      <c r="AB192" s="363"/>
      <c r="AC192" s="364"/>
      <c r="AD192" s="363"/>
      <c r="AE192" s="364"/>
      <c r="AF192" s="363"/>
      <c r="AG192" s="364"/>
      <c r="AH192" s="363"/>
      <c r="AI192" s="364"/>
      <c r="AJ192" s="363"/>
      <c r="AK192" s="365"/>
      <c r="AM192" s="356"/>
    </row>
    <row r="193" spans="1:39" s="249" customFormat="1" ht="18.75" x14ac:dyDescent="0.25">
      <c r="A193" s="3"/>
      <c r="B193" s="226"/>
      <c r="C193" s="347"/>
      <c r="D193" s="348"/>
      <c r="E193" s="348"/>
      <c r="F193" s="349"/>
      <c r="G193" s="349"/>
      <c r="H193" s="349"/>
      <c r="I193" s="350"/>
      <c r="J193" s="350"/>
      <c r="K193" s="350"/>
      <c r="L193"/>
      <c r="M193"/>
      <c r="N193" s="374"/>
      <c r="O193" s="375"/>
      <c r="P193" s="374"/>
      <c r="Q193" s="375"/>
      <c r="R193" s="374"/>
      <c r="S193" s="375"/>
      <c r="T193" s="363"/>
      <c r="U193" s="375"/>
      <c r="V193" s="363"/>
      <c r="W193" s="364"/>
      <c r="X193" s="363"/>
      <c r="Y193" s="364"/>
      <c r="Z193" s="363"/>
      <c r="AA193" s="364"/>
      <c r="AB193" s="363"/>
      <c r="AC193" s="364"/>
      <c r="AD193" s="363"/>
      <c r="AE193" s="364"/>
      <c r="AF193" s="363"/>
      <c r="AG193" s="364"/>
      <c r="AH193" s="363"/>
      <c r="AI193" s="364"/>
      <c r="AJ193" s="363"/>
      <c r="AK193" s="365"/>
      <c r="AM193" s="356"/>
    </row>
    <row r="194" spans="1:39" s="249" customFormat="1" ht="18.75" x14ac:dyDescent="0.25">
      <c r="A194" s="3"/>
      <c r="B194" s="226"/>
      <c r="C194" s="347"/>
      <c r="D194" s="348"/>
      <c r="E194" s="348"/>
      <c r="F194" s="349"/>
      <c r="G194" s="349"/>
      <c r="H194" s="349"/>
      <c r="I194" s="350"/>
      <c r="J194" s="350"/>
      <c r="K194" s="350"/>
      <c r="L194"/>
      <c r="M194"/>
      <c r="N194" s="374"/>
      <c r="O194" s="375"/>
      <c r="P194" s="374"/>
      <c r="Q194" s="375"/>
      <c r="R194" s="374"/>
      <c r="S194" s="375"/>
      <c r="T194" s="363"/>
      <c r="U194" s="375"/>
      <c r="V194" s="363"/>
      <c r="W194" s="364"/>
      <c r="X194" s="363"/>
      <c r="Y194" s="364"/>
      <c r="Z194" s="363"/>
      <c r="AA194" s="364"/>
      <c r="AB194" s="363"/>
      <c r="AC194" s="364"/>
      <c r="AD194" s="363"/>
      <c r="AE194" s="364"/>
      <c r="AF194" s="363"/>
      <c r="AG194" s="364"/>
      <c r="AH194" s="363"/>
      <c r="AI194" s="364"/>
      <c r="AJ194" s="363"/>
      <c r="AK194" s="365"/>
      <c r="AM194" s="356"/>
    </row>
    <row r="195" spans="1:39" s="249" customFormat="1" ht="18.75" x14ac:dyDescent="0.25">
      <c r="A195" s="3"/>
      <c r="B195" s="226"/>
      <c r="C195" s="347"/>
      <c r="D195" s="348"/>
      <c r="E195" s="348"/>
      <c r="F195" s="349"/>
      <c r="G195" s="349"/>
      <c r="H195" s="349"/>
      <c r="I195" s="350"/>
      <c r="J195" s="350"/>
      <c r="K195" s="350"/>
      <c r="L195"/>
      <c r="M195"/>
      <c r="N195" s="374"/>
      <c r="O195" s="375"/>
      <c r="P195" s="374"/>
      <c r="Q195" s="375"/>
      <c r="R195" s="374"/>
      <c r="S195" s="375"/>
      <c r="T195" s="363"/>
      <c r="U195" s="375"/>
      <c r="V195" s="363"/>
      <c r="W195" s="364"/>
      <c r="X195" s="363"/>
      <c r="Y195" s="364"/>
      <c r="Z195" s="363"/>
      <c r="AA195" s="364"/>
      <c r="AB195" s="363"/>
      <c r="AC195" s="364"/>
      <c r="AD195" s="363"/>
      <c r="AE195" s="364"/>
      <c r="AF195" s="363"/>
      <c r="AG195" s="364"/>
      <c r="AH195" s="363"/>
      <c r="AI195" s="364"/>
      <c r="AJ195" s="363"/>
      <c r="AK195" s="365"/>
      <c r="AM195" s="356"/>
    </row>
    <row r="196" spans="1:39" s="249" customFormat="1" ht="18.75" x14ac:dyDescent="0.25">
      <c r="A196" s="3"/>
      <c r="B196" s="226"/>
      <c r="C196" s="347"/>
      <c r="D196" s="348"/>
      <c r="E196" s="348"/>
      <c r="F196" s="349"/>
      <c r="G196" s="349"/>
      <c r="H196" s="349"/>
      <c r="I196" s="350"/>
      <c r="J196" s="350"/>
      <c r="K196" s="350"/>
      <c r="L196"/>
      <c r="M196"/>
      <c r="N196" s="374"/>
      <c r="O196" s="375"/>
      <c r="P196" s="374"/>
      <c r="Q196" s="375"/>
      <c r="R196" s="374"/>
      <c r="S196" s="375"/>
      <c r="T196" s="363"/>
      <c r="U196" s="375"/>
      <c r="V196" s="363"/>
      <c r="W196" s="364"/>
      <c r="X196" s="363"/>
      <c r="Y196" s="364"/>
      <c r="Z196" s="363"/>
      <c r="AA196" s="364"/>
      <c r="AB196" s="363"/>
      <c r="AC196" s="364"/>
      <c r="AD196" s="363"/>
      <c r="AE196" s="364"/>
      <c r="AF196" s="363"/>
      <c r="AG196" s="364"/>
      <c r="AH196" s="363"/>
      <c r="AI196" s="364"/>
      <c r="AJ196" s="363"/>
      <c r="AK196" s="365"/>
      <c r="AM196" s="356"/>
    </row>
    <row r="197" spans="1:39" s="249" customFormat="1" ht="18.75" x14ac:dyDescent="0.25">
      <c r="A197" s="3"/>
      <c r="B197" s="226"/>
      <c r="C197" s="347"/>
      <c r="D197" s="348"/>
      <c r="E197" s="348"/>
      <c r="F197" s="349"/>
      <c r="G197" s="349"/>
      <c r="H197" s="349"/>
      <c r="I197" s="350"/>
      <c r="J197" s="350"/>
      <c r="K197" s="350"/>
      <c r="L197"/>
      <c r="M197"/>
      <c r="N197" s="374"/>
      <c r="O197" s="375"/>
      <c r="P197" s="374"/>
      <c r="Q197" s="375"/>
      <c r="R197" s="374"/>
      <c r="S197" s="375"/>
      <c r="T197" s="363"/>
      <c r="U197" s="375"/>
      <c r="V197" s="363"/>
      <c r="W197" s="364"/>
      <c r="X197" s="363"/>
      <c r="Y197" s="364"/>
      <c r="Z197" s="363"/>
      <c r="AA197" s="364"/>
      <c r="AB197" s="363"/>
      <c r="AC197" s="364"/>
      <c r="AD197" s="363"/>
      <c r="AE197" s="364"/>
      <c r="AF197" s="363"/>
      <c r="AG197" s="364"/>
      <c r="AH197" s="363"/>
      <c r="AI197" s="364"/>
      <c r="AJ197" s="363"/>
      <c r="AK197" s="365"/>
      <c r="AM197" s="356"/>
    </row>
    <row r="198" spans="1:39" s="249" customFormat="1" ht="18.75" x14ac:dyDescent="0.25">
      <c r="A198" s="3"/>
      <c r="B198" s="226"/>
      <c r="C198" s="347"/>
      <c r="D198" s="348"/>
      <c r="E198" s="348"/>
      <c r="F198" s="349"/>
      <c r="G198" s="349"/>
      <c r="H198" s="349"/>
      <c r="I198" s="350"/>
      <c r="J198" s="350"/>
      <c r="K198" s="350"/>
      <c r="L198"/>
      <c r="M198"/>
      <c r="N198" s="374"/>
      <c r="O198" s="375"/>
      <c r="P198" s="374"/>
      <c r="Q198" s="375"/>
      <c r="R198" s="374"/>
      <c r="S198" s="375"/>
      <c r="T198" s="363"/>
      <c r="U198" s="375"/>
      <c r="V198" s="363"/>
      <c r="W198" s="364"/>
      <c r="X198" s="363"/>
      <c r="Y198" s="364"/>
      <c r="Z198" s="363"/>
      <c r="AA198" s="364"/>
      <c r="AB198" s="363"/>
      <c r="AC198" s="364"/>
      <c r="AD198" s="363"/>
      <c r="AE198" s="364"/>
      <c r="AF198" s="363"/>
      <c r="AG198" s="364"/>
      <c r="AH198" s="363"/>
      <c r="AI198" s="364"/>
      <c r="AJ198" s="363"/>
      <c r="AK198" s="365"/>
      <c r="AM198" s="356"/>
    </row>
    <row r="199" spans="1:39" s="249" customFormat="1" ht="18.75" x14ac:dyDescent="0.25">
      <c r="A199" s="3"/>
      <c r="B199" s="226"/>
      <c r="C199" s="347"/>
      <c r="D199" s="348"/>
      <c r="E199" s="348"/>
      <c r="F199" s="349"/>
      <c r="G199" s="349"/>
      <c r="H199" s="349"/>
      <c r="I199" s="350"/>
      <c r="J199" s="350"/>
      <c r="K199" s="350"/>
      <c r="L199"/>
      <c r="M199"/>
      <c r="N199" s="374"/>
      <c r="O199" s="375"/>
      <c r="P199" s="374"/>
      <c r="Q199" s="375"/>
      <c r="R199" s="374"/>
      <c r="S199" s="375"/>
      <c r="T199" s="363"/>
      <c r="U199" s="375"/>
      <c r="V199" s="363"/>
      <c r="W199" s="364"/>
      <c r="X199" s="363"/>
      <c r="Y199" s="364"/>
      <c r="Z199" s="363"/>
      <c r="AA199" s="364"/>
      <c r="AB199" s="363"/>
      <c r="AC199" s="364"/>
      <c r="AD199" s="363"/>
      <c r="AE199" s="364"/>
      <c r="AF199" s="363"/>
      <c r="AG199" s="364"/>
      <c r="AH199" s="363"/>
      <c r="AI199" s="364"/>
      <c r="AJ199" s="363"/>
      <c r="AK199" s="365"/>
      <c r="AM199" s="356"/>
    </row>
    <row r="200" spans="1:39" s="249" customFormat="1" ht="18.75" x14ac:dyDescent="0.25">
      <c r="A200" s="3"/>
      <c r="B200" s="226"/>
      <c r="C200" s="347"/>
      <c r="D200" s="348"/>
      <c r="E200" s="348"/>
      <c r="F200" s="349"/>
      <c r="G200" s="349"/>
      <c r="H200" s="349"/>
      <c r="I200" s="350"/>
      <c r="J200" s="350"/>
      <c r="K200" s="350"/>
      <c r="L200"/>
      <c r="M200"/>
      <c r="N200" s="374"/>
      <c r="O200" s="375"/>
      <c r="P200" s="374"/>
      <c r="Q200" s="375"/>
      <c r="R200" s="374"/>
      <c r="S200" s="375"/>
      <c r="T200" s="363"/>
      <c r="U200" s="375"/>
      <c r="V200" s="363"/>
      <c r="W200" s="364"/>
      <c r="X200" s="363"/>
      <c r="Y200" s="364"/>
      <c r="Z200" s="363"/>
      <c r="AA200" s="364"/>
      <c r="AB200" s="363"/>
      <c r="AC200" s="364"/>
      <c r="AD200" s="363"/>
      <c r="AE200" s="364"/>
      <c r="AF200" s="363"/>
      <c r="AG200" s="364"/>
      <c r="AH200" s="363"/>
      <c r="AI200" s="364"/>
      <c r="AJ200" s="363"/>
      <c r="AK200" s="365"/>
      <c r="AM200" s="356"/>
    </row>
    <row r="201" spans="1:39" s="249" customFormat="1" ht="18.75" x14ac:dyDescent="0.25">
      <c r="A201" s="3"/>
      <c r="B201" s="226"/>
      <c r="C201" s="347"/>
      <c r="D201" s="348"/>
      <c r="E201" s="348"/>
      <c r="F201" s="349"/>
      <c r="G201" s="349"/>
      <c r="H201" s="349"/>
      <c r="I201" s="350"/>
      <c r="J201" s="350"/>
      <c r="K201" s="350"/>
      <c r="L201"/>
      <c r="M201"/>
      <c r="N201" s="374"/>
      <c r="O201" s="375"/>
      <c r="P201" s="374"/>
      <c r="Q201" s="375"/>
      <c r="R201" s="374"/>
      <c r="S201" s="375"/>
      <c r="T201" s="363"/>
      <c r="U201" s="375"/>
      <c r="V201" s="363"/>
      <c r="W201" s="364"/>
      <c r="X201" s="363"/>
      <c r="Y201" s="364"/>
      <c r="Z201" s="363"/>
      <c r="AA201" s="364"/>
      <c r="AB201" s="363"/>
      <c r="AC201" s="364"/>
      <c r="AD201" s="363"/>
      <c r="AE201" s="364"/>
      <c r="AF201" s="363"/>
      <c r="AG201" s="364"/>
      <c r="AH201" s="363"/>
      <c r="AI201" s="364"/>
      <c r="AJ201" s="363"/>
      <c r="AK201" s="365"/>
      <c r="AM201" s="356"/>
    </row>
    <row r="202" spans="1:39" s="249" customFormat="1" ht="18.75" x14ac:dyDescent="0.25">
      <c r="A202" s="3"/>
      <c r="B202" s="226"/>
      <c r="C202" s="347"/>
      <c r="D202" s="348"/>
      <c r="E202" s="348"/>
      <c r="F202" s="349"/>
      <c r="G202" s="349"/>
      <c r="H202" s="349"/>
      <c r="I202" s="350"/>
      <c r="J202" s="350"/>
      <c r="K202" s="350"/>
      <c r="L202"/>
      <c r="M202"/>
      <c r="N202" s="374"/>
      <c r="O202" s="375"/>
      <c r="P202" s="374"/>
      <c r="Q202" s="375"/>
      <c r="R202" s="374"/>
      <c r="S202" s="375"/>
      <c r="T202" s="363"/>
      <c r="U202" s="375"/>
      <c r="V202" s="363"/>
      <c r="W202" s="364"/>
      <c r="X202" s="363"/>
      <c r="Y202" s="364"/>
      <c r="Z202" s="363"/>
      <c r="AA202" s="364"/>
      <c r="AB202" s="363"/>
      <c r="AC202" s="364"/>
      <c r="AD202" s="363"/>
      <c r="AE202" s="364"/>
      <c r="AF202" s="363"/>
      <c r="AG202" s="364"/>
      <c r="AH202" s="363"/>
      <c r="AI202" s="364"/>
      <c r="AJ202" s="363"/>
      <c r="AK202" s="365"/>
      <c r="AM202" s="356"/>
    </row>
    <row r="203" spans="1:39" s="249" customFormat="1" ht="18.75" x14ac:dyDescent="0.25">
      <c r="A203" s="3"/>
      <c r="B203" s="226"/>
      <c r="C203" s="347"/>
      <c r="D203" s="348"/>
      <c r="E203" s="348"/>
      <c r="F203" s="349"/>
      <c r="G203" s="349"/>
      <c r="H203" s="349"/>
      <c r="I203" s="350"/>
      <c r="J203" s="350"/>
      <c r="K203" s="350"/>
      <c r="L203"/>
      <c r="M203"/>
      <c r="N203" s="374"/>
      <c r="O203" s="375"/>
      <c r="P203" s="374"/>
      <c r="Q203" s="375"/>
      <c r="R203" s="374"/>
      <c r="S203" s="375"/>
      <c r="T203" s="363"/>
      <c r="U203" s="375"/>
      <c r="V203" s="363"/>
      <c r="W203" s="364"/>
      <c r="X203" s="363"/>
      <c r="Y203" s="364"/>
      <c r="Z203" s="363"/>
      <c r="AA203" s="364"/>
      <c r="AB203" s="363"/>
      <c r="AC203" s="364"/>
      <c r="AD203" s="363"/>
      <c r="AE203" s="364"/>
      <c r="AF203" s="363"/>
      <c r="AG203" s="364"/>
      <c r="AH203" s="363"/>
      <c r="AI203" s="364"/>
      <c r="AJ203" s="363"/>
      <c r="AK203" s="365"/>
      <c r="AM203" s="356"/>
    </row>
    <row r="204" spans="1:39" s="249" customFormat="1" ht="18.75" x14ac:dyDescent="0.25">
      <c r="A204" s="3"/>
      <c r="B204" s="226"/>
      <c r="C204" s="347"/>
      <c r="D204" s="348"/>
      <c r="E204" s="348"/>
      <c r="F204" s="349"/>
      <c r="G204" s="349"/>
      <c r="H204" s="349"/>
      <c r="I204" s="350"/>
      <c r="J204" s="350"/>
      <c r="K204" s="350"/>
      <c r="L204"/>
      <c r="M204"/>
      <c r="N204" s="374"/>
      <c r="O204" s="375"/>
      <c r="P204" s="374"/>
      <c r="Q204" s="375"/>
      <c r="R204" s="374"/>
      <c r="S204" s="375"/>
      <c r="T204" s="363"/>
      <c r="U204" s="375"/>
      <c r="V204" s="363"/>
      <c r="W204" s="364"/>
      <c r="X204" s="363"/>
      <c r="Y204" s="364"/>
      <c r="Z204" s="363"/>
      <c r="AA204" s="364"/>
      <c r="AB204" s="363"/>
      <c r="AC204" s="364"/>
      <c r="AD204" s="363"/>
      <c r="AE204" s="364"/>
      <c r="AF204" s="363"/>
      <c r="AG204" s="364"/>
      <c r="AH204" s="363"/>
      <c r="AI204" s="364"/>
      <c r="AJ204" s="363"/>
      <c r="AK204" s="365"/>
      <c r="AM204" s="356"/>
    </row>
    <row r="205" spans="1:39" s="249" customFormat="1" ht="18.75" x14ac:dyDescent="0.25">
      <c r="A205" s="3"/>
      <c r="B205" s="226"/>
      <c r="C205" s="347"/>
      <c r="D205" s="348"/>
      <c r="E205" s="348"/>
      <c r="F205" s="349"/>
      <c r="G205" s="349"/>
      <c r="H205" s="349"/>
      <c r="I205" s="350"/>
      <c r="J205" s="350"/>
      <c r="K205" s="350"/>
      <c r="L205"/>
      <c r="M205"/>
      <c r="N205" s="374"/>
      <c r="O205" s="375"/>
      <c r="P205" s="374"/>
      <c r="Q205" s="375"/>
      <c r="R205" s="374"/>
      <c r="S205" s="375"/>
      <c r="T205" s="363"/>
      <c r="U205" s="375"/>
      <c r="V205" s="363"/>
      <c r="W205" s="364"/>
      <c r="X205" s="363"/>
      <c r="Y205" s="364"/>
      <c r="Z205" s="363"/>
      <c r="AA205" s="364"/>
      <c r="AB205" s="363"/>
      <c r="AC205" s="364"/>
      <c r="AD205" s="363"/>
      <c r="AE205" s="364"/>
      <c r="AF205" s="363"/>
      <c r="AG205" s="364"/>
      <c r="AH205" s="363"/>
      <c r="AI205" s="364"/>
      <c r="AJ205" s="363"/>
      <c r="AK205" s="365"/>
      <c r="AM205" s="356"/>
    </row>
    <row r="206" spans="1:39" s="249" customFormat="1" ht="18.75" x14ac:dyDescent="0.25">
      <c r="A206" s="3"/>
      <c r="B206" s="226"/>
      <c r="C206" s="347"/>
      <c r="D206" s="348"/>
      <c r="E206" s="348"/>
      <c r="F206" s="349"/>
      <c r="G206" s="349"/>
      <c r="H206" s="349"/>
      <c r="I206" s="350"/>
      <c r="J206" s="350"/>
      <c r="K206" s="350"/>
      <c r="L206"/>
      <c r="M206"/>
      <c r="N206" s="374"/>
      <c r="O206" s="375"/>
      <c r="P206" s="374"/>
      <c r="Q206" s="375"/>
      <c r="R206" s="374"/>
      <c r="S206" s="375"/>
      <c r="T206" s="363"/>
      <c r="U206" s="375"/>
      <c r="V206" s="363"/>
      <c r="W206" s="364"/>
      <c r="X206" s="363"/>
      <c r="Y206" s="364"/>
      <c r="Z206" s="363"/>
      <c r="AA206" s="364"/>
      <c r="AB206" s="363"/>
      <c r="AC206" s="364"/>
      <c r="AD206" s="363"/>
      <c r="AE206" s="364"/>
      <c r="AF206" s="363"/>
      <c r="AG206" s="364"/>
      <c r="AH206" s="363"/>
      <c r="AI206" s="364"/>
      <c r="AJ206" s="363"/>
      <c r="AK206" s="365"/>
      <c r="AM206" s="356"/>
    </row>
    <row r="207" spans="1:39" s="249" customFormat="1" ht="18.75" x14ac:dyDescent="0.25">
      <c r="A207" s="3"/>
      <c r="B207" s="226"/>
      <c r="C207" s="347"/>
      <c r="D207" s="348"/>
      <c r="E207" s="348"/>
      <c r="F207" s="349"/>
      <c r="G207" s="349"/>
      <c r="H207" s="349"/>
      <c r="I207" s="350"/>
      <c r="J207" s="350"/>
      <c r="K207" s="350"/>
      <c r="L207"/>
      <c r="M207"/>
      <c r="N207" s="374"/>
      <c r="O207" s="375"/>
      <c r="P207" s="374"/>
      <c r="Q207" s="375"/>
      <c r="R207" s="374"/>
      <c r="S207" s="375"/>
      <c r="T207" s="363"/>
      <c r="U207" s="375"/>
      <c r="V207" s="363"/>
      <c r="W207" s="364"/>
      <c r="X207" s="363"/>
      <c r="Y207" s="364"/>
      <c r="Z207" s="363"/>
      <c r="AA207" s="364"/>
      <c r="AB207" s="363"/>
      <c r="AC207" s="364"/>
      <c r="AD207" s="363"/>
      <c r="AE207" s="364"/>
      <c r="AF207" s="363"/>
      <c r="AG207" s="364"/>
      <c r="AH207" s="363"/>
      <c r="AI207" s="364"/>
      <c r="AJ207" s="363"/>
      <c r="AK207" s="365"/>
      <c r="AM207" s="356"/>
    </row>
    <row r="208" spans="1:39" s="249" customFormat="1" ht="18.75" x14ac:dyDescent="0.25">
      <c r="A208" s="3"/>
      <c r="B208" s="226"/>
      <c r="C208" s="347"/>
      <c r="D208" s="348"/>
      <c r="E208" s="348"/>
      <c r="F208" s="349"/>
      <c r="G208" s="349"/>
      <c r="H208" s="349"/>
      <c r="I208" s="350"/>
      <c r="J208" s="350"/>
      <c r="K208" s="350"/>
      <c r="L208"/>
      <c r="M208"/>
      <c r="N208" s="374"/>
      <c r="O208" s="375"/>
      <c r="P208" s="374"/>
      <c r="Q208" s="375"/>
      <c r="R208" s="374"/>
      <c r="S208" s="375"/>
      <c r="T208" s="363"/>
      <c r="U208" s="375"/>
      <c r="V208" s="363"/>
      <c r="W208" s="364"/>
      <c r="X208" s="363"/>
      <c r="Y208" s="364"/>
      <c r="Z208" s="363"/>
      <c r="AA208" s="364"/>
      <c r="AB208" s="363"/>
      <c r="AC208" s="364"/>
      <c r="AD208" s="363"/>
      <c r="AE208" s="364"/>
      <c r="AF208" s="363"/>
      <c r="AG208" s="364"/>
      <c r="AH208" s="363"/>
      <c r="AI208" s="364"/>
      <c r="AJ208" s="363"/>
      <c r="AK208" s="365"/>
      <c r="AM208" s="356"/>
    </row>
    <row r="209" spans="1:39" s="249" customFormat="1" ht="18.75" x14ac:dyDescent="0.25">
      <c r="A209" s="3"/>
      <c r="B209" s="226"/>
      <c r="C209" s="347"/>
      <c r="D209" s="348"/>
      <c r="E209" s="348"/>
      <c r="F209" s="349"/>
      <c r="G209" s="349"/>
      <c r="H209" s="349"/>
      <c r="I209" s="350"/>
      <c r="J209" s="350"/>
      <c r="K209" s="350"/>
      <c r="L209"/>
      <c r="M209"/>
      <c r="N209" s="374"/>
      <c r="O209" s="375"/>
      <c r="P209" s="374"/>
      <c r="Q209" s="375"/>
      <c r="R209" s="374"/>
      <c r="S209" s="375"/>
      <c r="T209" s="363"/>
      <c r="U209" s="375"/>
      <c r="V209" s="363"/>
      <c r="W209" s="364"/>
      <c r="X209" s="363"/>
      <c r="Y209" s="364"/>
      <c r="Z209" s="363"/>
      <c r="AA209" s="364"/>
      <c r="AB209" s="363"/>
      <c r="AC209" s="364"/>
      <c r="AD209" s="363"/>
      <c r="AE209" s="364"/>
      <c r="AF209" s="363"/>
      <c r="AG209" s="364"/>
      <c r="AH209" s="363"/>
      <c r="AI209" s="364"/>
      <c r="AJ209" s="363"/>
      <c r="AK209" s="365"/>
      <c r="AM209" s="356"/>
    </row>
    <row r="210" spans="1:39" s="249" customFormat="1" ht="18.75" x14ac:dyDescent="0.25">
      <c r="A210" s="3"/>
      <c r="B210" s="226"/>
      <c r="C210" s="347"/>
      <c r="D210" s="348"/>
      <c r="E210" s="348"/>
      <c r="F210" s="349"/>
      <c r="G210" s="349"/>
      <c r="H210" s="349"/>
      <c r="I210" s="350"/>
      <c r="J210" s="350"/>
      <c r="K210" s="350"/>
      <c r="L210"/>
      <c r="M210"/>
      <c r="N210" s="374"/>
      <c r="O210" s="375"/>
      <c r="P210" s="374"/>
      <c r="Q210" s="375"/>
      <c r="R210" s="374"/>
      <c r="S210" s="375"/>
      <c r="T210" s="363"/>
      <c r="U210" s="375"/>
      <c r="V210" s="363"/>
      <c r="W210" s="364"/>
      <c r="X210" s="363"/>
      <c r="Y210" s="364"/>
      <c r="Z210" s="363"/>
      <c r="AA210" s="364"/>
      <c r="AB210" s="363"/>
      <c r="AC210" s="364"/>
      <c r="AD210" s="363"/>
      <c r="AE210" s="364"/>
      <c r="AF210" s="363"/>
      <c r="AG210" s="364"/>
      <c r="AH210" s="363"/>
      <c r="AI210" s="364"/>
      <c r="AJ210" s="363"/>
      <c r="AK210" s="365"/>
      <c r="AM210" s="356"/>
    </row>
    <row r="211" spans="1:39" s="249" customFormat="1" ht="18.75" x14ac:dyDescent="0.25">
      <c r="A211" s="3"/>
      <c r="B211" s="226"/>
      <c r="C211" s="347"/>
      <c r="D211" s="348"/>
      <c r="E211" s="348"/>
      <c r="F211" s="349"/>
      <c r="G211" s="349"/>
      <c r="H211" s="349"/>
      <c r="I211" s="350"/>
      <c r="J211" s="350"/>
      <c r="K211" s="350"/>
      <c r="L211"/>
      <c r="M211"/>
      <c r="N211" s="374"/>
      <c r="O211" s="375"/>
      <c r="P211" s="374"/>
      <c r="Q211" s="375"/>
      <c r="R211" s="374"/>
      <c r="S211" s="375"/>
      <c r="T211" s="363"/>
      <c r="U211" s="375"/>
      <c r="V211" s="363"/>
      <c r="W211" s="364"/>
      <c r="X211" s="363"/>
      <c r="Y211" s="364"/>
      <c r="Z211" s="363"/>
      <c r="AA211" s="364"/>
      <c r="AB211" s="363"/>
      <c r="AC211" s="364"/>
      <c r="AD211" s="363"/>
      <c r="AE211" s="364"/>
      <c r="AF211" s="363"/>
      <c r="AG211" s="364"/>
      <c r="AH211" s="363"/>
      <c r="AI211" s="364"/>
      <c r="AJ211" s="363"/>
      <c r="AK211" s="365"/>
      <c r="AM211" s="356"/>
    </row>
    <row r="212" spans="1:39" s="249" customFormat="1" ht="18.75" x14ac:dyDescent="0.25">
      <c r="A212" s="3"/>
      <c r="B212" s="226"/>
      <c r="C212" s="347"/>
      <c r="D212" s="348"/>
      <c r="E212" s="348"/>
      <c r="F212" s="349"/>
      <c r="G212" s="349"/>
      <c r="H212" s="349"/>
      <c r="I212" s="350"/>
      <c r="J212" s="350"/>
      <c r="K212" s="350"/>
      <c r="L212"/>
      <c r="M212"/>
      <c r="N212" s="374"/>
      <c r="O212" s="375"/>
      <c r="P212" s="374"/>
      <c r="Q212" s="375"/>
      <c r="R212" s="374"/>
      <c r="S212" s="375"/>
      <c r="T212" s="363"/>
      <c r="U212" s="375"/>
      <c r="V212" s="363"/>
      <c r="W212" s="364"/>
      <c r="X212" s="363"/>
      <c r="Y212" s="364"/>
      <c r="Z212" s="363"/>
      <c r="AA212" s="364"/>
      <c r="AB212" s="363"/>
      <c r="AC212" s="364"/>
      <c r="AD212" s="363"/>
      <c r="AE212" s="364"/>
      <c r="AF212" s="363"/>
      <c r="AG212" s="364"/>
      <c r="AH212" s="363"/>
      <c r="AI212" s="364"/>
      <c r="AJ212" s="363"/>
      <c r="AK212" s="365"/>
      <c r="AM212" s="356"/>
    </row>
    <row r="213" spans="1:39" s="249" customFormat="1" ht="18.75" x14ac:dyDescent="0.25">
      <c r="A213" s="3"/>
      <c r="B213" s="226"/>
      <c r="C213" s="347"/>
      <c r="D213" s="348"/>
      <c r="E213" s="348"/>
      <c r="F213" s="349"/>
      <c r="G213" s="349"/>
      <c r="H213" s="349"/>
      <c r="I213" s="350"/>
      <c r="J213" s="350"/>
      <c r="K213" s="350"/>
      <c r="L213"/>
      <c r="M213"/>
      <c r="N213" s="374"/>
      <c r="O213" s="375"/>
      <c r="P213" s="374"/>
      <c r="Q213" s="375"/>
      <c r="R213" s="374"/>
      <c r="S213" s="375"/>
      <c r="T213" s="363"/>
      <c r="U213" s="375"/>
      <c r="V213" s="363"/>
      <c r="W213" s="364"/>
      <c r="X213" s="363"/>
      <c r="Y213" s="364"/>
      <c r="Z213" s="363"/>
      <c r="AA213" s="364"/>
      <c r="AB213" s="363"/>
      <c r="AC213" s="364"/>
      <c r="AD213" s="363"/>
      <c r="AE213" s="364"/>
      <c r="AF213" s="363"/>
      <c r="AG213" s="364"/>
      <c r="AH213" s="363"/>
      <c r="AI213" s="364"/>
      <c r="AJ213" s="363"/>
      <c r="AK213" s="365"/>
      <c r="AM213" s="356"/>
    </row>
    <row r="214" spans="1:39" s="249" customFormat="1" ht="18.75" x14ac:dyDescent="0.25">
      <c r="A214" s="3"/>
      <c r="B214" s="226"/>
      <c r="C214" s="347"/>
      <c r="D214" s="348"/>
      <c r="E214" s="348"/>
      <c r="F214" s="349"/>
      <c r="G214" s="349"/>
      <c r="H214" s="349"/>
      <c r="I214" s="350"/>
      <c r="J214" s="350"/>
      <c r="K214" s="350"/>
      <c r="L214"/>
      <c r="M214"/>
      <c r="N214" s="374"/>
      <c r="O214" s="375"/>
      <c r="P214" s="374"/>
      <c r="Q214" s="375"/>
      <c r="R214" s="374"/>
      <c r="S214" s="375"/>
      <c r="T214" s="363"/>
      <c r="U214" s="375"/>
      <c r="V214" s="363"/>
      <c r="W214" s="364"/>
      <c r="X214" s="363"/>
      <c r="Y214" s="364"/>
      <c r="Z214" s="363"/>
      <c r="AA214" s="364"/>
      <c r="AB214" s="363"/>
      <c r="AC214" s="364"/>
      <c r="AD214" s="363"/>
      <c r="AE214" s="364"/>
      <c r="AF214" s="363"/>
      <c r="AG214" s="364"/>
      <c r="AH214" s="363"/>
      <c r="AI214" s="364"/>
      <c r="AJ214" s="363"/>
      <c r="AK214" s="365"/>
      <c r="AM214" s="356"/>
    </row>
    <row r="215" spans="1:39" s="249" customFormat="1" ht="18.75" x14ac:dyDescent="0.25">
      <c r="A215" s="3"/>
      <c r="B215" s="226"/>
      <c r="C215" s="347"/>
      <c r="D215" s="348"/>
      <c r="E215" s="348"/>
      <c r="F215" s="349"/>
      <c r="G215" s="349"/>
      <c r="H215" s="349"/>
      <c r="I215" s="350"/>
      <c r="J215" s="350"/>
      <c r="K215" s="350"/>
      <c r="L215"/>
      <c r="M215"/>
      <c r="N215" s="374"/>
      <c r="O215" s="375"/>
      <c r="P215" s="374"/>
      <c r="Q215" s="375"/>
      <c r="R215" s="374"/>
      <c r="S215" s="375"/>
      <c r="T215" s="363"/>
      <c r="U215" s="375"/>
      <c r="V215" s="363"/>
      <c r="W215" s="364"/>
      <c r="X215" s="363"/>
      <c r="Y215" s="364"/>
      <c r="Z215" s="363"/>
      <c r="AA215" s="364"/>
      <c r="AB215" s="363"/>
      <c r="AC215" s="364"/>
      <c r="AD215" s="363"/>
      <c r="AE215" s="364"/>
      <c r="AF215" s="363"/>
      <c r="AG215" s="364"/>
      <c r="AH215" s="363"/>
      <c r="AI215" s="364"/>
      <c r="AJ215" s="363"/>
      <c r="AK215" s="365"/>
      <c r="AM215" s="356"/>
    </row>
    <row r="216" spans="1:39" s="249" customFormat="1" ht="18.75" x14ac:dyDescent="0.25">
      <c r="A216" s="3"/>
      <c r="B216" s="226"/>
      <c r="C216" s="347"/>
      <c r="D216" s="348"/>
      <c r="E216" s="348"/>
      <c r="F216" s="349"/>
      <c r="G216" s="349"/>
      <c r="H216" s="349"/>
      <c r="I216" s="350"/>
      <c r="J216" s="350"/>
      <c r="K216" s="350"/>
      <c r="L216"/>
      <c r="M216"/>
      <c r="N216" s="374"/>
      <c r="O216" s="375"/>
      <c r="P216" s="374"/>
      <c r="Q216" s="375"/>
      <c r="R216" s="374"/>
      <c r="S216" s="375"/>
      <c r="T216" s="363"/>
      <c r="U216" s="375"/>
      <c r="V216" s="363"/>
      <c r="W216" s="364"/>
      <c r="X216" s="363"/>
      <c r="Y216" s="364"/>
      <c r="Z216" s="363"/>
      <c r="AA216" s="364"/>
      <c r="AB216" s="363"/>
      <c r="AC216" s="364"/>
      <c r="AD216" s="363"/>
      <c r="AE216" s="364"/>
      <c r="AF216" s="363"/>
      <c r="AG216" s="364"/>
      <c r="AH216" s="363"/>
      <c r="AI216" s="364"/>
      <c r="AJ216" s="363"/>
      <c r="AK216" s="365"/>
      <c r="AM216" s="356"/>
    </row>
    <row r="217" spans="1:39" s="249" customFormat="1" ht="18.75" x14ac:dyDescent="0.25">
      <c r="A217" s="3"/>
      <c r="B217" s="226"/>
      <c r="C217" s="347"/>
      <c r="D217" s="348"/>
      <c r="E217" s="348"/>
      <c r="F217" s="349"/>
      <c r="G217" s="349"/>
      <c r="H217" s="349"/>
      <c r="I217" s="350"/>
      <c r="J217" s="350"/>
      <c r="K217" s="350"/>
      <c r="L217"/>
      <c r="M217"/>
      <c r="N217" s="374"/>
      <c r="O217" s="375"/>
      <c r="P217" s="374"/>
      <c r="Q217" s="375"/>
      <c r="R217" s="374"/>
      <c r="S217" s="375"/>
      <c r="T217" s="363"/>
      <c r="U217" s="375"/>
      <c r="V217" s="363"/>
      <c r="W217" s="364"/>
      <c r="X217" s="363"/>
      <c r="Y217" s="364"/>
      <c r="Z217" s="363"/>
      <c r="AA217" s="364"/>
      <c r="AB217" s="363"/>
      <c r="AC217" s="364"/>
      <c r="AD217" s="363"/>
      <c r="AE217" s="364"/>
      <c r="AF217" s="363"/>
      <c r="AG217" s="364"/>
      <c r="AH217" s="363"/>
      <c r="AI217" s="364"/>
      <c r="AJ217" s="363"/>
      <c r="AK217" s="365"/>
      <c r="AM217" s="356"/>
    </row>
    <row r="218" spans="1:39" s="249" customFormat="1" ht="18.75" x14ac:dyDescent="0.25">
      <c r="A218" s="3"/>
      <c r="B218" s="226"/>
      <c r="C218" s="347"/>
      <c r="D218" s="348"/>
      <c r="E218" s="348"/>
      <c r="F218" s="349"/>
      <c r="G218" s="349"/>
      <c r="H218" s="349"/>
      <c r="I218" s="350"/>
      <c r="J218" s="350"/>
      <c r="K218" s="350"/>
      <c r="L218"/>
      <c r="M218"/>
      <c r="N218" s="374"/>
      <c r="O218" s="375"/>
      <c r="P218" s="374"/>
      <c r="Q218" s="375"/>
      <c r="R218" s="374"/>
      <c r="S218" s="375"/>
      <c r="T218" s="363"/>
      <c r="U218" s="375"/>
      <c r="V218" s="363"/>
      <c r="W218" s="364"/>
      <c r="X218" s="363"/>
      <c r="Y218" s="364"/>
      <c r="Z218" s="363"/>
      <c r="AA218" s="364"/>
      <c r="AB218" s="363"/>
      <c r="AC218" s="364"/>
      <c r="AD218" s="363"/>
      <c r="AE218" s="364"/>
      <c r="AF218" s="363"/>
      <c r="AG218" s="364"/>
      <c r="AH218" s="363"/>
      <c r="AI218" s="364"/>
      <c r="AJ218" s="363"/>
      <c r="AK218" s="365"/>
      <c r="AM218" s="356"/>
    </row>
    <row r="219" spans="1:39" s="249" customFormat="1" ht="18.75" x14ac:dyDescent="0.25">
      <c r="A219" s="3"/>
      <c r="B219" s="226"/>
      <c r="C219" s="347"/>
      <c r="D219" s="348"/>
      <c r="E219" s="348"/>
      <c r="F219" s="349"/>
      <c r="G219" s="349"/>
      <c r="H219" s="349"/>
      <c r="I219" s="350"/>
      <c r="J219" s="350"/>
      <c r="K219" s="350"/>
      <c r="L219"/>
      <c r="M219"/>
      <c r="N219" s="374"/>
      <c r="O219" s="375"/>
      <c r="P219" s="374"/>
      <c r="Q219" s="375"/>
      <c r="R219" s="374"/>
      <c r="S219" s="375"/>
      <c r="T219" s="363"/>
      <c r="U219" s="375"/>
      <c r="V219" s="363"/>
      <c r="W219" s="364"/>
      <c r="X219" s="363"/>
      <c r="Y219" s="364"/>
      <c r="Z219" s="363"/>
      <c r="AA219" s="364"/>
      <c r="AB219" s="363"/>
      <c r="AC219" s="364"/>
      <c r="AD219" s="363"/>
      <c r="AE219" s="364"/>
      <c r="AF219" s="363"/>
      <c r="AG219" s="364"/>
      <c r="AH219" s="363"/>
      <c r="AI219" s="364"/>
      <c r="AJ219" s="363"/>
      <c r="AK219" s="365"/>
      <c r="AM219" s="356"/>
    </row>
    <row r="220" spans="1:39" s="249" customFormat="1" ht="18.75" x14ac:dyDescent="0.25">
      <c r="A220" s="3"/>
      <c r="B220" s="226"/>
      <c r="C220" s="347"/>
      <c r="D220" s="348"/>
      <c r="E220" s="348"/>
      <c r="F220" s="349"/>
      <c r="G220" s="349"/>
      <c r="H220" s="349"/>
      <c r="I220" s="350"/>
      <c r="J220" s="350"/>
      <c r="K220" s="350"/>
      <c r="L220"/>
      <c r="M220"/>
      <c r="N220" s="374"/>
      <c r="O220" s="375"/>
      <c r="P220" s="374"/>
      <c r="Q220" s="375"/>
      <c r="R220" s="374"/>
      <c r="S220" s="375"/>
      <c r="T220" s="363"/>
      <c r="U220" s="375"/>
      <c r="V220" s="363"/>
      <c r="W220" s="364"/>
      <c r="X220" s="363"/>
      <c r="Y220" s="364"/>
      <c r="Z220" s="363"/>
      <c r="AA220" s="364"/>
      <c r="AB220" s="363"/>
      <c r="AC220" s="364"/>
      <c r="AD220" s="363"/>
      <c r="AE220" s="364"/>
      <c r="AF220" s="363"/>
      <c r="AG220" s="364"/>
      <c r="AH220" s="363"/>
      <c r="AI220" s="364"/>
      <c r="AJ220" s="363"/>
      <c r="AK220" s="365"/>
      <c r="AM220" s="356"/>
    </row>
    <row r="221" spans="1:39" s="249" customFormat="1" ht="18.75" x14ac:dyDescent="0.25">
      <c r="A221" s="3"/>
      <c r="B221" s="226"/>
      <c r="C221" s="347"/>
      <c r="D221" s="348"/>
      <c r="E221" s="348"/>
      <c r="F221" s="349"/>
      <c r="G221" s="349"/>
      <c r="H221" s="349"/>
      <c r="I221" s="350"/>
      <c r="J221" s="350"/>
      <c r="K221" s="350"/>
      <c r="L221"/>
      <c r="M221"/>
      <c r="N221" s="374"/>
      <c r="O221" s="375"/>
      <c r="P221" s="374"/>
      <c r="Q221" s="375"/>
      <c r="R221" s="374"/>
      <c r="S221" s="375"/>
      <c r="T221" s="363"/>
      <c r="U221" s="375"/>
      <c r="V221" s="363"/>
      <c r="W221" s="364"/>
      <c r="X221" s="363"/>
      <c r="Y221" s="364"/>
      <c r="Z221" s="363"/>
      <c r="AA221" s="364"/>
      <c r="AB221" s="363"/>
      <c r="AC221" s="364"/>
      <c r="AD221" s="363"/>
      <c r="AE221" s="364"/>
      <c r="AF221" s="363"/>
      <c r="AG221" s="364"/>
      <c r="AH221" s="363"/>
      <c r="AI221" s="364"/>
      <c r="AJ221" s="363"/>
      <c r="AK221" s="365"/>
      <c r="AM221" s="356"/>
    </row>
    <row r="222" spans="1:39" s="249" customFormat="1" ht="18.75" x14ac:dyDescent="0.25">
      <c r="A222" s="3"/>
      <c r="B222" s="226"/>
      <c r="C222" s="347"/>
      <c r="D222" s="348"/>
      <c r="E222" s="348"/>
      <c r="F222" s="349"/>
      <c r="G222" s="349"/>
      <c r="H222" s="349"/>
      <c r="I222" s="350"/>
      <c r="J222" s="350"/>
      <c r="K222" s="350"/>
      <c r="L222"/>
      <c r="M222"/>
      <c r="N222" s="374"/>
      <c r="O222" s="375"/>
      <c r="P222" s="374"/>
      <c r="Q222" s="375"/>
      <c r="R222" s="374"/>
      <c r="S222" s="375"/>
      <c r="T222" s="363"/>
      <c r="U222" s="375"/>
      <c r="V222" s="363"/>
      <c r="W222" s="364"/>
      <c r="X222" s="363"/>
      <c r="Y222" s="364"/>
      <c r="Z222" s="363"/>
      <c r="AA222" s="364"/>
      <c r="AB222" s="363"/>
      <c r="AC222" s="364"/>
      <c r="AD222" s="363"/>
      <c r="AE222" s="364"/>
      <c r="AF222" s="363"/>
      <c r="AG222" s="364"/>
      <c r="AH222" s="363"/>
      <c r="AI222" s="364"/>
      <c r="AJ222" s="363"/>
      <c r="AK222" s="365"/>
      <c r="AM222" s="356"/>
    </row>
    <row r="223" spans="1:39" s="249" customFormat="1" ht="18.75" x14ac:dyDescent="0.25">
      <c r="A223" s="3"/>
      <c r="B223" s="226"/>
      <c r="C223" s="347"/>
      <c r="D223" s="348"/>
      <c r="E223" s="348"/>
      <c r="F223" s="349"/>
      <c r="G223" s="349"/>
      <c r="H223" s="349"/>
      <c r="I223" s="350"/>
      <c r="J223" s="350"/>
      <c r="K223" s="350"/>
      <c r="L223"/>
      <c r="M223"/>
      <c r="N223" s="374"/>
      <c r="O223" s="375"/>
      <c r="P223" s="374"/>
      <c r="Q223" s="375"/>
      <c r="R223" s="374"/>
      <c r="S223" s="375"/>
      <c r="T223" s="363"/>
      <c r="U223" s="375"/>
      <c r="V223" s="363"/>
      <c r="W223" s="364"/>
      <c r="X223" s="363"/>
      <c r="Y223" s="364"/>
      <c r="Z223" s="363"/>
      <c r="AA223" s="364"/>
      <c r="AB223" s="363"/>
      <c r="AC223" s="364"/>
      <c r="AD223" s="363"/>
      <c r="AE223" s="364"/>
      <c r="AF223" s="363"/>
      <c r="AG223" s="364"/>
      <c r="AH223" s="363"/>
      <c r="AI223" s="364"/>
      <c r="AJ223" s="363"/>
      <c r="AK223" s="365"/>
      <c r="AM223" s="356"/>
    </row>
    <row r="224" spans="1:39" s="249" customFormat="1" ht="18.75" x14ac:dyDescent="0.25">
      <c r="A224" s="3"/>
      <c r="B224" s="226"/>
      <c r="C224" s="347"/>
      <c r="D224" s="348"/>
      <c r="E224" s="348"/>
      <c r="F224" s="349"/>
      <c r="G224" s="349"/>
      <c r="H224" s="349"/>
      <c r="I224" s="350"/>
      <c r="J224" s="350"/>
      <c r="K224" s="350"/>
      <c r="L224"/>
      <c r="M224"/>
      <c r="N224" s="374"/>
      <c r="O224" s="375"/>
      <c r="P224" s="374"/>
      <c r="Q224" s="375"/>
      <c r="R224" s="374"/>
      <c r="S224" s="375"/>
      <c r="T224" s="363"/>
      <c r="U224" s="375"/>
      <c r="V224" s="363"/>
      <c r="W224" s="364"/>
      <c r="X224" s="363"/>
      <c r="Y224" s="364"/>
      <c r="Z224" s="363"/>
      <c r="AA224" s="364"/>
      <c r="AB224" s="363"/>
      <c r="AC224" s="364"/>
      <c r="AD224" s="363"/>
      <c r="AE224" s="364"/>
      <c r="AF224" s="363"/>
      <c r="AG224" s="364"/>
      <c r="AH224" s="363"/>
      <c r="AI224" s="364"/>
      <c r="AJ224" s="363"/>
      <c r="AK224" s="365"/>
      <c r="AM224" s="356"/>
    </row>
    <row r="225" spans="1:39" s="249" customFormat="1" ht="18.75" x14ac:dyDescent="0.25">
      <c r="A225" s="3"/>
      <c r="B225" s="226"/>
      <c r="C225" s="347"/>
      <c r="D225" s="348"/>
      <c r="E225" s="348"/>
      <c r="F225" s="349"/>
      <c r="G225" s="349"/>
      <c r="H225" s="349"/>
      <c r="I225" s="350"/>
      <c r="J225" s="350"/>
      <c r="K225" s="350"/>
      <c r="L225"/>
      <c r="M225"/>
      <c r="N225" s="374"/>
      <c r="O225" s="375"/>
      <c r="P225" s="374"/>
      <c r="Q225" s="375"/>
      <c r="R225" s="374"/>
      <c r="S225" s="375"/>
      <c r="T225" s="363"/>
      <c r="U225" s="375"/>
      <c r="V225" s="363"/>
      <c r="W225" s="364"/>
      <c r="X225" s="363"/>
      <c r="Y225" s="364"/>
      <c r="Z225" s="363"/>
      <c r="AA225" s="364"/>
      <c r="AB225" s="363"/>
      <c r="AC225" s="364"/>
      <c r="AD225" s="363"/>
      <c r="AE225" s="364"/>
      <c r="AF225" s="363"/>
      <c r="AG225" s="364"/>
      <c r="AH225" s="363"/>
      <c r="AI225" s="364"/>
      <c r="AJ225" s="363"/>
      <c r="AK225" s="365"/>
      <c r="AM225" s="356"/>
    </row>
    <row r="226" spans="1:39" s="249" customFormat="1" ht="18.75" x14ac:dyDescent="0.25">
      <c r="A226" s="3"/>
      <c r="B226" s="226"/>
      <c r="C226" s="347"/>
      <c r="D226" s="348"/>
      <c r="E226" s="348"/>
      <c r="F226" s="349"/>
      <c r="G226" s="349"/>
      <c r="H226" s="349"/>
      <c r="I226" s="350"/>
      <c r="J226" s="350"/>
      <c r="K226" s="350"/>
      <c r="L226"/>
      <c r="M226"/>
      <c r="N226" s="374"/>
      <c r="O226" s="375"/>
      <c r="P226" s="374"/>
      <c r="Q226" s="375"/>
      <c r="R226" s="374"/>
      <c r="S226" s="375"/>
      <c r="T226" s="363"/>
      <c r="U226" s="375"/>
      <c r="V226" s="363"/>
      <c r="W226" s="364"/>
      <c r="X226" s="363"/>
      <c r="Y226" s="364"/>
      <c r="Z226" s="363"/>
      <c r="AA226" s="364"/>
      <c r="AB226" s="363"/>
      <c r="AC226" s="364"/>
      <c r="AD226" s="363"/>
      <c r="AE226" s="364"/>
      <c r="AF226" s="363"/>
      <c r="AG226" s="364"/>
      <c r="AH226" s="363"/>
      <c r="AI226" s="364"/>
      <c r="AJ226" s="363"/>
      <c r="AK226" s="365"/>
      <c r="AM226" s="356"/>
    </row>
    <row r="227" spans="1:39" s="249" customFormat="1" ht="18.75" x14ac:dyDescent="0.25">
      <c r="A227" s="3"/>
      <c r="B227" s="226"/>
      <c r="C227" s="347"/>
      <c r="D227" s="348"/>
      <c r="E227" s="348"/>
      <c r="F227" s="349"/>
      <c r="G227" s="349"/>
      <c r="H227" s="349"/>
      <c r="I227" s="350"/>
      <c r="J227" s="350"/>
      <c r="K227" s="350"/>
      <c r="L227"/>
      <c r="M227"/>
      <c r="N227" s="374"/>
      <c r="O227" s="375"/>
      <c r="P227" s="374"/>
      <c r="Q227" s="375"/>
      <c r="R227" s="374"/>
      <c r="S227" s="375"/>
      <c r="T227" s="363"/>
      <c r="U227" s="375"/>
      <c r="V227" s="363"/>
      <c r="W227" s="364"/>
      <c r="X227" s="363"/>
      <c r="Y227" s="364"/>
      <c r="Z227" s="363"/>
      <c r="AA227" s="364"/>
      <c r="AB227" s="363"/>
      <c r="AC227" s="364"/>
      <c r="AD227" s="363"/>
      <c r="AE227" s="364"/>
      <c r="AF227" s="363"/>
      <c r="AG227" s="364"/>
      <c r="AH227" s="363"/>
      <c r="AI227" s="364"/>
      <c r="AJ227" s="363"/>
      <c r="AK227" s="365"/>
      <c r="AM227" s="356"/>
    </row>
    <row r="228" spans="1:39" s="249" customFormat="1" ht="18.75" x14ac:dyDescent="0.25">
      <c r="A228" s="3"/>
      <c r="B228" s="226"/>
      <c r="C228" s="347"/>
      <c r="D228" s="348"/>
      <c r="E228" s="348"/>
      <c r="F228" s="349"/>
      <c r="G228" s="349"/>
      <c r="H228" s="349"/>
      <c r="I228" s="350"/>
      <c r="J228" s="350"/>
      <c r="K228" s="350"/>
      <c r="L228"/>
      <c r="M228"/>
      <c r="N228" s="374"/>
      <c r="O228" s="375"/>
      <c r="P228" s="374"/>
      <c r="Q228" s="375"/>
      <c r="R228" s="374"/>
      <c r="S228" s="375"/>
      <c r="T228" s="363"/>
      <c r="U228" s="375"/>
      <c r="V228" s="363"/>
      <c r="W228" s="364"/>
      <c r="X228" s="363"/>
      <c r="Y228" s="364"/>
      <c r="Z228" s="363"/>
      <c r="AA228" s="364"/>
      <c r="AB228" s="363"/>
      <c r="AC228" s="364"/>
      <c r="AD228" s="363"/>
      <c r="AE228" s="364"/>
      <c r="AF228" s="363"/>
      <c r="AG228" s="364"/>
      <c r="AH228" s="363"/>
      <c r="AI228" s="364"/>
      <c r="AJ228" s="363"/>
      <c r="AK228" s="365"/>
      <c r="AM228" s="356"/>
    </row>
    <row r="229" spans="1:39" s="249" customFormat="1" ht="18.75" x14ac:dyDescent="0.25">
      <c r="A229" s="3"/>
      <c r="B229" s="226"/>
      <c r="C229" s="347"/>
      <c r="D229" s="348"/>
      <c r="E229" s="348"/>
      <c r="F229" s="349"/>
      <c r="G229" s="349"/>
      <c r="H229" s="349"/>
      <c r="I229" s="350"/>
      <c r="J229" s="350"/>
      <c r="K229" s="350"/>
      <c r="L229"/>
      <c r="M229"/>
      <c r="N229" s="374"/>
      <c r="O229" s="375"/>
      <c r="P229" s="374"/>
      <c r="Q229" s="375"/>
      <c r="R229" s="374"/>
      <c r="S229" s="375"/>
      <c r="T229" s="363"/>
      <c r="U229" s="375"/>
      <c r="V229" s="363"/>
      <c r="W229" s="364"/>
      <c r="X229" s="363"/>
      <c r="Y229" s="364"/>
      <c r="Z229" s="363"/>
      <c r="AA229" s="364"/>
      <c r="AB229" s="363"/>
      <c r="AC229" s="364"/>
      <c r="AD229" s="363"/>
      <c r="AE229" s="364"/>
      <c r="AF229" s="363"/>
      <c r="AG229" s="364"/>
      <c r="AH229" s="363"/>
      <c r="AI229" s="364"/>
      <c r="AJ229" s="363"/>
      <c r="AK229" s="365"/>
      <c r="AM229" s="356"/>
    </row>
    <row r="230" spans="1:39" s="249" customFormat="1" ht="18.75" x14ac:dyDescent="0.25">
      <c r="A230" s="3"/>
      <c r="B230" s="226"/>
      <c r="C230" s="347"/>
      <c r="D230" s="348"/>
      <c r="E230" s="348"/>
      <c r="F230" s="349"/>
      <c r="G230" s="349"/>
      <c r="H230" s="349"/>
      <c r="I230" s="350"/>
      <c r="J230" s="350"/>
      <c r="K230" s="350"/>
      <c r="L230"/>
      <c r="M230"/>
      <c r="N230" s="374"/>
      <c r="O230" s="375"/>
      <c r="P230" s="374"/>
      <c r="Q230" s="375"/>
      <c r="R230" s="374"/>
      <c r="S230" s="375"/>
      <c r="T230" s="363"/>
      <c r="U230" s="375"/>
      <c r="V230" s="363"/>
      <c r="W230" s="364"/>
      <c r="X230" s="363"/>
      <c r="Y230" s="364"/>
      <c r="Z230" s="363"/>
      <c r="AA230" s="364"/>
      <c r="AB230" s="363"/>
      <c r="AC230" s="364"/>
      <c r="AD230" s="363"/>
      <c r="AE230" s="364"/>
      <c r="AF230" s="363"/>
      <c r="AG230" s="364"/>
      <c r="AH230" s="363"/>
      <c r="AI230" s="364"/>
      <c r="AJ230" s="363"/>
      <c r="AK230" s="365"/>
      <c r="AM230" s="356"/>
    </row>
    <row r="231" spans="1:39" s="249" customFormat="1" ht="18.75" x14ac:dyDescent="0.25">
      <c r="A231" s="3"/>
      <c r="B231" s="226"/>
      <c r="C231" s="347"/>
      <c r="D231" s="348"/>
      <c r="E231" s="348"/>
      <c r="F231" s="349"/>
      <c r="G231" s="349"/>
      <c r="H231" s="349"/>
      <c r="I231" s="350"/>
      <c r="J231" s="350"/>
      <c r="K231" s="350"/>
      <c r="L231"/>
      <c r="M231"/>
      <c r="N231" s="374"/>
      <c r="O231" s="375"/>
      <c r="P231" s="374"/>
      <c r="Q231" s="375"/>
      <c r="R231" s="374"/>
      <c r="S231" s="375"/>
      <c r="T231" s="363"/>
      <c r="U231" s="375"/>
      <c r="V231" s="363"/>
      <c r="W231" s="364"/>
      <c r="X231" s="363"/>
      <c r="Y231" s="364"/>
      <c r="Z231" s="363"/>
      <c r="AA231" s="364"/>
      <c r="AB231" s="363"/>
      <c r="AC231" s="364"/>
      <c r="AD231" s="363"/>
      <c r="AE231" s="364"/>
      <c r="AF231" s="363"/>
      <c r="AG231" s="364"/>
      <c r="AH231" s="363"/>
      <c r="AI231" s="364"/>
      <c r="AJ231" s="363"/>
      <c r="AK231" s="365"/>
      <c r="AM231" s="356"/>
    </row>
    <row r="232" spans="1:39" s="249" customFormat="1" ht="18.75" x14ac:dyDescent="0.25">
      <c r="A232" s="3"/>
      <c r="B232" s="226"/>
      <c r="C232" s="347"/>
      <c r="D232" s="348"/>
      <c r="E232" s="348"/>
      <c r="F232" s="349"/>
      <c r="G232" s="349"/>
      <c r="H232" s="349"/>
      <c r="I232" s="350"/>
      <c r="J232" s="350"/>
      <c r="K232" s="350"/>
      <c r="L232"/>
      <c r="M232"/>
      <c r="N232" s="374"/>
      <c r="O232" s="375"/>
      <c r="P232" s="374"/>
      <c r="Q232" s="375"/>
      <c r="R232" s="374"/>
      <c r="S232" s="375"/>
      <c r="T232" s="363"/>
      <c r="U232" s="375"/>
      <c r="V232" s="363"/>
      <c r="W232" s="364"/>
      <c r="X232" s="363"/>
      <c r="Y232" s="364"/>
      <c r="Z232" s="363"/>
      <c r="AA232" s="364"/>
      <c r="AB232" s="363"/>
      <c r="AC232" s="364"/>
      <c r="AD232" s="363"/>
      <c r="AE232" s="364"/>
      <c r="AF232" s="363"/>
      <c r="AG232" s="364"/>
      <c r="AH232" s="363"/>
      <c r="AI232" s="364"/>
      <c r="AJ232" s="363"/>
      <c r="AK232" s="365"/>
      <c r="AM232" s="356"/>
    </row>
    <row r="233" spans="1:39" s="249" customFormat="1" ht="18.75" x14ac:dyDescent="0.25">
      <c r="A233" s="3"/>
      <c r="B233" s="226"/>
      <c r="C233" s="347"/>
      <c r="D233" s="348"/>
      <c r="E233" s="348"/>
      <c r="F233" s="349"/>
      <c r="G233" s="349"/>
      <c r="H233" s="349"/>
      <c r="I233" s="350"/>
      <c r="J233" s="350"/>
      <c r="K233" s="350"/>
      <c r="L233"/>
      <c r="M233"/>
      <c r="N233" s="374"/>
      <c r="O233" s="375"/>
      <c r="P233" s="374"/>
      <c r="Q233" s="375"/>
      <c r="R233" s="374"/>
      <c r="S233" s="375"/>
      <c r="T233" s="363"/>
      <c r="U233" s="375"/>
      <c r="V233" s="363"/>
      <c r="W233" s="364"/>
      <c r="X233" s="363"/>
      <c r="Y233" s="364"/>
      <c r="Z233" s="363"/>
      <c r="AA233" s="364"/>
      <c r="AB233" s="363"/>
      <c r="AC233" s="364"/>
      <c r="AD233" s="363"/>
      <c r="AE233" s="364"/>
      <c r="AF233" s="363"/>
      <c r="AG233" s="364"/>
      <c r="AH233" s="363"/>
      <c r="AI233" s="364"/>
      <c r="AJ233" s="363"/>
      <c r="AK233" s="365"/>
      <c r="AM233" s="356"/>
    </row>
    <row r="234" spans="1:39" s="249" customFormat="1" ht="18.75" x14ac:dyDescent="0.25">
      <c r="A234" s="3"/>
      <c r="B234" s="226"/>
      <c r="C234" s="347"/>
      <c r="D234" s="348"/>
      <c r="E234" s="348"/>
      <c r="F234" s="349"/>
      <c r="G234" s="349"/>
      <c r="H234" s="349"/>
      <c r="I234" s="350"/>
      <c r="J234" s="350"/>
      <c r="K234" s="350"/>
      <c r="L234"/>
      <c r="M234"/>
      <c r="N234" s="374"/>
      <c r="O234" s="375"/>
      <c r="P234" s="374"/>
      <c r="Q234" s="375"/>
      <c r="R234" s="374"/>
      <c r="S234" s="375"/>
      <c r="T234" s="363"/>
      <c r="U234" s="375"/>
      <c r="V234" s="363"/>
      <c r="W234" s="364"/>
      <c r="X234" s="363"/>
      <c r="Y234" s="364"/>
      <c r="Z234" s="363"/>
      <c r="AA234" s="364"/>
      <c r="AB234" s="363"/>
      <c r="AC234" s="364"/>
      <c r="AD234" s="363"/>
      <c r="AE234" s="364"/>
      <c r="AF234" s="363"/>
      <c r="AG234" s="364"/>
      <c r="AH234" s="363"/>
      <c r="AI234" s="364"/>
      <c r="AJ234" s="363"/>
      <c r="AK234" s="365"/>
      <c r="AM234" s="356"/>
    </row>
    <row r="235" spans="1:39" s="249" customFormat="1" ht="18.75" x14ac:dyDescent="0.25">
      <c r="A235" s="3"/>
      <c r="B235" s="226"/>
      <c r="C235" s="347"/>
      <c r="D235" s="348"/>
      <c r="E235" s="348"/>
      <c r="F235" s="349"/>
      <c r="G235" s="349"/>
      <c r="H235" s="349"/>
      <c r="I235" s="350"/>
      <c r="J235" s="350"/>
      <c r="K235" s="350"/>
      <c r="L235"/>
      <c r="M235"/>
      <c r="N235" s="374"/>
      <c r="O235" s="375"/>
      <c r="P235" s="374"/>
      <c r="Q235" s="375"/>
      <c r="R235" s="374"/>
      <c r="S235" s="375"/>
      <c r="T235" s="363"/>
      <c r="U235" s="375"/>
      <c r="V235" s="363"/>
      <c r="W235" s="364"/>
      <c r="X235" s="363"/>
      <c r="Y235" s="364"/>
      <c r="Z235" s="363"/>
      <c r="AA235" s="364"/>
      <c r="AB235" s="363"/>
      <c r="AC235" s="364"/>
      <c r="AD235" s="363"/>
      <c r="AE235" s="364"/>
      <c r="AF235" s="363"/>
      <c r="AG235" s="364"/>
      <c r="AH235" s="363"/>
      <c r="AI235" s="364"/>
      <c r="AJ235" s="363"/>
      <c r="AK235" s="365"/>
      <c r="AM235" s="356"/>
    </row>
    <row r="236" spans="1:39" s="249" customFormat="1" ht="18.75" x14ac:dyDescent="0.25">
      <c r="A236" s="3"/>
      <c r="B236" s="226"/>
      <c r="C236" s="347"/>
      <c r="D236" s="348"/>
      <c r="E236" s="348"/>
      <c r="F236" s="349"/>
      <c r="G236" s="349"/>
      <c r="H236" s="349"/>
      <c r="I236" s="350"/>
      <c r="J236" s="350"/>
      <c r="K236" s="350"/>
      <c r="L236"/>
      <c r="M236"/>
      <c r="N236" s="374"/>
      <c r="O236" s="375"/>
      <c r="P236" s="374"/>
      <c r="Q236" s="375"/>
      <c r="R236" s="374"/>
      <c r="S236" s="375"/>
      <c r="T236" s="363"/>
      <c r="U236" s="375"/>
      <c r="V236" s="363"/>
      <c r="W236" s="364"/>
      <c r="X236" s="363"/>
      <c r="Y236" s="364"/>
      <c r="Z236" s="363"/>
      <c r="AA236" s="364"/>
      <c r="AB236" s="363"/>
      <c r="AC236" s="364"/>
      <c r="AD236" s="363"/>
      <c r="AE236" s="364"/>
      <c r="AF236" s="363"/>
      <c r="AG236" s="364"/>
      <c r="AH236" s="363"/>
      <c r="AI236" s="364"/>
      <c r="AJ236" s="363"/>
      <c r="AK236" s="365"/>
      <c r="AM236" s="356"/>
    </row>
    <row r="237" spans="1:39" s="249" customFormat="1" ht="18.75" x14ac:dyDescent="0.25">
      <c r="A237" s="3"/>
      <c r="B237" s="226"/>
      <c r="C237" s="347"/>
      <c r="D237" s="348"/>
      <c r="E237" s="348"/>
      <c r="F237" s="349"/>
      <c r="G237" s="349"/>
      <c r="H237" s="349"/>
      <c r="I237" s="350"/>
      <c r="J237" s="350"/>
      <c r="K237" s="350"/>
      <c r="L237"/>
      <c r="M237"/>
      <c r="N237" s="374"/>
      <c r="O237" s="375"/>
      <c r="P237" s="374"/>
      <c r="Q237" s="375"/>
      <c r="R237" s="374"/>
      <c r="S237" s="375"/>
      <c r="T237" s="363"/>
      <c r="U237" s="375"/>
      <c r="V237" s="363"/>
      <c r="W237" s="364"/>
      <c r="X237" s="363"/>
      <c r="Y237" s="364"/>
      <c r="Z237" s="363"/>
      <c r="AA237" s="364"/>
      <c r="AB237" s="363"/>
      <c r="AC237" s="364"/>
      <c r="AD237" s="363"/>
      <c r="AE237" s="364"/>
      <c r="AF237" s="363"/>
      <c r="AG237" s="364"/>
      <c r="AH237" s="363"/>
      <c r="AI237" s="364"/>
      <c r="AJ237" s="363"/>
      <c r="AK237" s="365"/>
      <c r="AM237" s="356"/>
    </row>
    <row r="238" spans="1:39" s="249" customFormat="1" ht="18.75" x14ac:dyDescent="0.25">
      <c r="A238" s="3"/>
      <c r="B238" s="226"/>
      <c r="C238" s="347"/>
      <c r="D238" s="348"/>
      <c r="E238" s="348"/>
      <c r="F238" s="349"/>
      <c r="G238" s="349"/>
      <c r="H238" s="349"/>
      <c r="I238" s="350"/>
      <c r="J238" s="350"/>
      <c r="K238" s="350"/>
      <c r="L238"/>
      <c r="M238"/>
      <c r="N238" s="374"/>
      <c r="O238" s="375"/>
      <c r="P238" s="374"/>
      <c r="Q238" s="375"/>
      <c r="R238" s="374"/>
      <c r="S238" s="375"/>
      <c r="T238" s="363"/>
      <c r="U238" s="375"/>
      <c r="V238" s="363"/>
      <c r="W238" s="364"/>
      <c r="X238" s="363"/>
      <c r="Y238" s="364"/>
      <c r="Z238" s="363"/>
      <c r="AA238" s="364"/>
      <c r="AB238" s="363"/>
      <c r="AC238" s="364"/>
      <c r="AD238" s="363"/>
      <c r="AE238" s="364"/>
      <c r="AF238" s="363"/>
      <c r="AG238" s="364"/>
      <c r="AH238" s="363"/>
      <c r="AI238" s="364"/>
      <c r="AJ238" s="363"/>
      <c r="AK238" s="365"/>
      <c r="AM238" s="356"/>
    </row>
    <row r="239" spans="1:39" s="249" customFormat="1" ht="18.75" x14ac:dyDescent="0.25">
      <c r="A239" s="3"/>
      <c r="B239" s="226"/>
      <c r="C239" s="347"/>
      <c r="D239" s="348"/>
      <c r="E239" s="348"/>
      <c r="F239" s="349"/>
      <c r="G239" s="349"/>
      <c r="H239" s="349"/>
      <c r="I239" s="350"/>
      <c r="J239" s="350"/>
      <c r="K239" s="350"/>
      <c r="L239"/>
      <c r="M239"/>
      <c r="N239" s="374"/>
      <c r="O239" s="375"/>
      <c r="P239" s="374"/>
      <c r="Q239" s="375"/>
      <c r="R239" s="374"/>
      <c r="S239" s="375"/>
      <c r="T239" s="363"/>
      <c r="U239" s="375"/>
      <c r="V239" s="363"/>
      <c r="W239" s="364"/>
      <c r="X239" s="363"/>
      <c r="Y239" s="364"/>
      <c r="Z239" s="363"/>
      <c r="AA239" s="364"/>
      <c r="AB239" s="363"/>
      <c r="AC239" s="364"/>
      <c r="AD239" s="363"/>
      <c r="AE239" s="364"/>
      <c r="AF239" s="363"/>
      <c r="AG239" s="364"/>
      <c r="AH239" s="363"/>
      <c r="AI239" s="364"/>
      <c r="AJ239" s="363"/>
      <c r="AK239" s="365"/>
      <c r="AM239" s="356"/>
    </row>
    <row r="240" spans="1:39" s="249" customFormat="1" ht="18.75" x14ac:dyDescent="0.25">
      <c r="A240" s="3"/>
      <c r="B240" s="226"/>
      <c r="C240" s="347"/>
      <c r="D240" s="348"/>
      <c r="E240" s="348"/>
      <c r="F240" s="349"/>
      <c r="G240" s="349"/>
      <c r="H240" s="349"/>
      <c r="I240" s="350"/>
      <c r="J240" s="350"/>
      <c r="K240" s="350"/>
      <c r="L240"/>
      <c r="M240"/>
      <c r="N240" s="374"/>
      <c r="O240" s="375"/>
      <c r="P240" s="374"/>
      <c r="Q240" s="375"/>
      <c r="R240" s="374"/>
      <c r="S240" s="375"/>
      <c r="T240" s="363"/>
      <c r="U240" s="375"/>
      <c r="V240" s="363"/>
      <c r="W240" s="364"/>
      <c r="X240" s="363"/>
      <c r="Y240" s="364"/>
      <c r="Z240" s="363"/>
      <c r="AA240" s="364"/>
      <c r="AB240" s="363"/>
      <c r="AC240" s="364"/>
      <c r="AD240" s="363"/>
      <c r="AE240" s="364"/>
      <c r="AF240" s="363"/>
      <c r="AG240" s="364"/>
      <c r="AH240" s="363"/>
      <c r="AI240" s="364"/>
      <c r="AJ240" s="363"/>
      <c r="AK240" s="365"/>
      <c r="AM240" s="356"/>
    </row>
    <row r="241" spans="1:46" s="249" customFormat="1" ht="18.75" x14ac:dyDescent="0.25">
      <c r="A241" s="3"/>
      <c r="B241" s="226"/>
      <c r="C241" s="347"/>
      <c r="D241" s="348"/>
      <c r="E241" s="348"/>
      <c r="F241" s="349"/>
      <c r="G241" s="349"/>
      <c r="H241" s="349"/>
      <c r="I241" s="350"/>
      <c r="J241" s="350"/>
      <c r="K241" s="350"/>
      <c r="L241"/>
      <c r="M241"/>
      <c r="N241" s="374"/>
      <c r="O241" s="375"/>
      <c r="P241" s="374"/>
      <c r="Q241" s="375"/>
      <c r="R241" s="374"/>
      <c r="S241" s="375"/>
      <c r="T241" s="363"/>
      <c r="U241" s="375"/>
      <c r="V241" s="363"/>
      <c r="W241" s="364"/>
      <c r="X241" s="363"/>
      <c r="Y241" s="364"/>
      <c r="Z241" s="363"/>
      <c r="AA241" s="364"/>
      <c r="AB241" s="363"/>
      <c r="AC241" s="364"/>
      <c r="AD241" s="363"/>
      <c r="AE241" s="364"/>
      <c r="AF241" s="363"/>
      <c r="AG241" s="364"/>
      <c r="AH241" s="363"/>
      <c r="AI241" s="364"/>
      <c r="AJ241" s="363"/>
      <c r="AK241" s="365"/>
      <c r="AM241" s="356"/>
    </row>
    <row r="242" spans="1:46" s="249" customFormat="1" ht="18.75" x14ac:dyDescent="0.25">
      <c r="A242" s="3"/>
      <c r="B242" s="226"/>
      <c r="C242" s="347"/>
      <c r="D242" s="348"/>
      <c r="E242" s="348"/>
      <c r="F242" s="349"/>
      <c r="G242" s="349"/>
      <c r="H242" s="349"/>
      <c r="I242" s="350"/>
      <c r="J242" s="350"/>
      <c r="K242" s="350"/>
      <c r="L242"/>
      <c r="M242"/>
      <c r="N242" s="374"/>
      <c r="O242" s="375"/>
      <c r="P242" s="374"/>
      <c r="Q242" s="375"/>
      <c r="R242" s="374"/>
      <c r="S242" s="375"/>
      <c r="T242" s="363"/>
      <c r="U242" s="375"/>
      <c r="V242" s="363"/>
      <c r="W242" s="364"/>
      <c r="X242" s="363"/>
      <c r="Y242" s="364"/>
      <c r="Z242" s="363"/>
      <c r="AA242" s="364"/>
      <c r="AB242" s="363"/>
      <c r="AC242" s="364"/>
      <c r="AD242" s="363"/>
      <c r="AE242" s="364"/>
      <c r="AF242" s="363"/>
      <c r="AG242" s="364"/>
      <c r="AH242" s="363"/>
      <c r="AI242" s="364"/>
      <c r="AJ242" s="363"/>
      <c r="AK242" s="365"/>
      <c r="AM242" s="356"/>
    </row>
    <row r="243" spans="1:46" s="249" customFormat="1" ht="18.75" x14ac:dyDescent="0.25">
      <c r="A243" s="3"/>
      <c r="B243" s="226"/>
      <c r="C243" s="347"/>
      <c r="D243" s="348"/>
      <c r="E243" s="348"/>
      <c r="F243" s="349"/>
      <c r="G243" s="349"/>
      <c r="H243" s="349"/>
      <c r="I243" s="350"/>
      <c r="J243" s="350"/>
      <c r="K243" s="350"/>
      <c r="L243"/>
      <c r="M243"/>
      <c r="N243" s="374"/>
      <c r="O243" s="375"/>
      <c r="P243" s="374"/>
      <c r="Q243" s="375"/>
      <c r="R243" s="374"/>
      <c r="S243" s="375"/>
      <c r="T243" s="363"/>
      <c r="U243" s="375"/>
      <c r="V243" s="363"/>
      <c r="W243" s="364"/>
      <c r="X243" s="363"/>
      <c r="Y243" s="364"/>
      <c r="Z243" s="363"/>
      <c r="AA243" s="364"/>
      <c r="AB243" s="363"/>
      <c r="AC243" s="364"/>
      <c r="AD243" s="363"/>
      <c r="AE243" s="364"/>
      <c r="AF243" s="363"/>
      <c r="AG243" s="364"/>
      <c r="AH243" s="363"/>
      <c r="AI243" s="364"/>
      <c r="AJ243" s="363"/>
      <c r="AK243" s="365"/>
      <c r="AM243" s="356"/>
    </row>
    <row r="244" spans="1:46" s="249" customFormat="1" ht="18.75" x14ac:dyDescent="0.25">
      <c r="A244" s="3"/>
      <c r="B244" s="226"/>
      <c r="C244" s="347"/>
      <c r="D244" s="348"/>
      <c r="E244" s="348"/>
      <c r="F244" s="349"/>
      <c r="G244" s="349"/>
      <c r="H244" s="349"/>
      <c r="I244" s="350"/>
      <c r="J244" s="350"/>
      <c r="K244" s="350"/>
      <c r="L244"/>
      <c r="M244"/>
      <c r="N244" s="374"/>
      <c r="O244" s="375"/>
      <c r="P244" s="374"/>
      <c r="Q244" s="375"/>
      <c r="R244" s="374"/>
      <c r="S244" s="375"/>
      <c r="T244" s="363"/>
      <c r="U244" s="375"/>
      <c r="V244" s="363"/>
      <c r="W244" s="364"/>
      <c r="X244" s="363"/>
      <c r="Y244" s="364"/>
      <c r="Z244" s="363"/>
      <c r="AA244" s="364"/>
      <c r="AB244" s="363"/>
      <c r="AC244" s="364"/>
      <c r="AD244" s="363"/>
      <c r="AE244" s="364"/>
      <c r="AF244" s="363"/>
      <c r="AG244" s="364"/>
      <c r="AH244" s="363"/>
      <c r="AI244" s="364"/>
      <c r="AJ244" s="363"/>
      <c r="AK244" s="365"/>
      <c r="AM244" s="356"/>
    </row>
    <row r="245" spans="1:46" s="249" customFormat="1" ht="18.75" x14ac:dyDescent="0.25">
      <c r="A245" s="3"/>
      <c r="B245" s="226"/>
      <c r="C245" s="347"/>
      <c r="D245" s="348"/>
      <c r="E245" s="348"/>
      <c r="F245" s="349"/>
      <c r="G245" s="349"/>
      <c r="H245" s="349"/>
      <c r="I245" s="350"/>
      <c r="J245" s="350"/>
      <c r="K245" s="350"/>
      <c r="L245"/>
      <c r="M245"/>
      <c r="N245" s="374"/>
      <c r="O245" s="375"/>
      <c r="P245" s="374"/>
      <c r="Q245" s="375"/>
      <c r="R245" s="374"/>
      <c r="S245" s="375"/>
      <c r="T245" s="363"/>
      <c r="U245" s="375"/>
      <c r="V245" s="363"/>
      <c r="W245" s="364"/>
      <c r="X245" s="363"/>
      <c r="Y245" s="364"/>
      <c r="Z245" s="363"/>
      <c r="AA245" s="364"/>
      <c r="AB245" s="363"/>
      <c r="AC245" s="364"/>
      <c r="AD245" s="363"/>
      <c r="AE245" s="364"/>
      <c r="AF245" s="363"/>
      <c r="AG245" s="364"/>
      <c r="AH245" s="363"/>
      <c r="AI245" s="364"/>
      <c r="AJ245" s="363"/>
      <c r="AK245" s="365"/>
      <c r="AM245" s="356"/>
    </row>
    <row r="246" spans="1:46" s="249" customFormat="1" ht="18.75" x14ac:dyDescent="0.25">
      <c r="A246" s="3"/>
      <c r="B246" s="226"/>
      <c r="C246" s="347"/>
      <c r="D246" s="348"/>
      <c r="E246" s="348"/>
      <c r="F246" s="349"/>
      <c r="G246" s="349"/>
      <c r="H246" s="349"/>
      <c r="I246" s="350"/>
      <c r="J246" s="350"/>
      <c r="K246" s="350"/>
      <c r="L246"/>
      <c r="M246"/>
      <c r="N246" s="374"/>
      <c r="O246" s="375"/>
      <c r="P246" s="374"/>
      <c r="Q246" s="375"/>
      <c r="R246" s="374"/>
      <c r="S246" s="375"/>
      <c r="T246" s="363"/>
      <c r="U246" s="375"/>
      <c r="V246" s="363"/>
      <c r="W246" s="364"/>
      <c r="X246" s="363"/>
      <c r="Y246" s="364"/>
      <c r="Z246" s="363"/>
      <c r="AA246" s="364"/>
      <c r="AB246" s="363"/>
      <c r="AC246" s="364"/>
      <c r="AD246" s="363"/>
      <c r="AE246" s="364"/>
      <c r="AF246" s="363"/>
      <c r="AG246" s="364"/>
      <c r="AH246" s="363"/>
      <c r="AI246" s="364"/>
      <c r="AJ246" s="363"/>
      <c r="AK246" s="365"/>
      <c r="AM246" s="356"/>
    </row>
    <row r="247" spans="1:46" s="249" customFormat="1" ht="18.75" x14ac:dyDescent="0.25">
      <c r="A247" s="3"/>
      <c r="B247" s="226"/>
      <c r="C247" s="347"/>
      <c r="D247" s="348"/>
      <c r="E247" s="348"/>
      <c r="F247" s="349"/>
      <c r="G247" s="349"/>
      <c r="H247" s="349"/>
      <c r="I247" s="350"/>
      <c r="J247" s="350"/>
      <c r="K247" s="350"/>
      <c r="L247"/>
      <c r="M247"/>
      <c r="N247" s="374"/>
      <c r="O247" s="375"/>
      <c r="P247" s="374"/>
      <c r="Q247" s="375"/>
      <c r="R247" s="374"/>
      <c r="S247" s="375"/>
      <c r="T247" s="363"/>
      <c r="U247" s="375"/>
      <c r="V247" s="363"/>
      <c r="W247" s="364"/>
      <c r="X247" s="363"/>
      <c r="Y247" s="364"/>
      <c r="Z247" s="363"/>
      <c r="AA247" s="364"/>
      <c r="AB247" s="363"/>
      <c r="AC247" s="364"/>
      <c r="AD247" s="363"/>
      <c r="AE247" s="364"/>
      <c r="AF247" s="363"/>
      <c r="AG247" s="364"/>
      <c r="AH247" s="363"/>
      <c r="AI247" s="364"/>
      <c r="AJ247" s="363"/>
      <c r="AK247" s="365"/>
      <c r="AM247" s="356"/>
    </row>
    <row r="248" spans="1:46" s="249" customFormat="1" ht="18.75" x14ac:dyDescent="0.25">
      <c r="A248" s="3"/>
      <c r="B248" s="226"/>
      <c r="C248" s="347"/>
      <c r="D248" s="348"/>
      <c r="E248" s="348"/>
      <c r="F248" s="349"/>
      <c r="G248" s="349"/>
      <c r="H248" s="349"/>
      <c r="I248" s="350"/>
      <c r="J248" s="350"/>
      <c r="K248" s="350"/>
      <c r="L248"/>
      <c r="M248"/>
      <c r="N248" s="374"/>
      <c r="O248" s="375"/>
      <c r="P248" s="374"/>
      <c r="Q248" s="375"/>
      <c r="R248" s="374"/>
      <c r="S248" s="375"/>
      <c r="T248" s="363"/>
      <c r="U248" s="375"/>
      <c r="V248" s="363"/>
      <c r="W248" s="364"/>
      <c r="X248" s="363"/>
      <c r="Y248" s="364"/>
      <c r="Z248" s="363"/>
      <c r="AA248" s="364"/>
      <c r="AB248" s="363"/>
      <c r="AC248" s="364"/>
      <c r="AD248" s="363"/>
      <c r="AE248" s="364"/>
      <c r="AF248" s="363"/>
      <c r="AG248" s="364"/>
      <c r="AH248" s="363"/>
      <c r="AI248" s="364"/>
      <c r="AJ248" s="363"/>
      <c r="AK248" s="365"/>
      <c r="AM248" s="356"/>
    </row>
    <row r="249" spans="1:46" ht="18.75" x14ac:dyDescent="0.25">
      <c r="AH249" s="363"/>
      <c r="AI249" s="364"/>
      <c r="AJ249" s="363"/>
      <c r="AK249" s="365"/>
      <c r="AL249" s="249"/>
      <c r="AM249" s="356"/>
      <c r="AN249" s="249"/>
      <c r="AO249" s="249"/>
      <c r="AP249" s="249"/>
      <c r="AQ249" s="249"/>
      <c r="AR249" s="249"/>
      <c r="AS249" s="249"/>
      <c r="AT249" s="249"/>
    </row>
    <row r="250" spans="1:46" ht="18.75" x14ac:dyDescent="0.25">
      <c r="AH250" s="363"/>
      <c r="AI250" s="364"/>
      <c r="AJ250" s="363"/>
      <c r="AK250" s="365"/>
      <c r="AL250" s="249"/>
      <c r="AM250" s="356"/>
      <c r="AN250" s="249"/>
      <c r="AO250" s="249"/>
      <c r="AP250" s="249"/>
      <c r="AQ250" s="249"/>
      <c r="AR250" s="249"/>
      <c r="AS250" s="249"/>
      <c r="AT250" s="249"/>
    </row>
    <row r="251" spans="1:46" ht="18.75" x14ac:dyDescent="0.25">
      <c r="AH251" s="363"/>
      <c r="AI251" s="364"/>
      <c r="AJ251" s="363"/>
      <c r="AK251" s="365"/>
      <c r="AL251" s="249"/>
      <c r="AM251" s="356"/>
      <c r="AN251" s="249"/>
      <c r="AO251" s="249"/>
      <c r="AP251" s="249"/>
      <c r="AQ251" s="249"/>
      <c r="AR251" s="249"/>
      <c r="AS251" s="249"/>
      <c r="AT251" s="249"/>
    </row>
    <row r="252" spans="1:46" ht="18.75" x14ac:dyDescent="0.25">
      <c r="AH252" s="363"/>
      <c r="AI252" s="364"/>
      <c r="AJ252" s="363"/>
      <c r="AK252" s="365"/>
      <c r="AL252" s="249"/>
      <c r="AM252" s="356"/>
      <c r="AN252" s="249"/>
      <c r="AO252" s="249"/>
      <c r="AP252" s="249"/>
      <c r="AQ252" s="249"/>
      <c r="AR252" s="249"/>
      <c r="AS252" s="249"/>
      <c r="AT252" s="249"/>
    </row>
    <row r="253" spans="1:46" ht="18.75" x14ac:dyDescent="0.25">
      <c r="AH253" s="363"/>
      <c r="AI253" s="364"/>
      <c r="AJ253" s="363"/>
      <c r="AK253" s="365"/>
      <c r="AL253" s="249"/>
      <c r="AM253" s="356"/>
      <c r="AN253" s="249"/>
      <c r="AO253" s="249"/>
      <c r="AP253" s="249"/>
      <c r="AQ253" s="249"/>
      <c r="AR253" s="249"/>
      <c r="AS253" s="249"/>
      <c r="AT253" s="249"/>
    </row>
    <row r="254" spans="1:46" ht="18.75" x14ac:dyDescent="0.25">
      <c r="AH254" s="363"/>
      <c r="AI254" s="364"/>
      <c r="AJ254" s="363"/>
      <c r="AK254" s="365"/>
      <c r="AL254" s="249"/>
      <c r="AM254" s="356"/>
      <c r="AN254" s="249"/>
      <c r="AO254" s="249"/>
      <c r="AP254" s="249"/>
      <c r="AQ254" s="249"/>
      <c r="AR254" s="249"/>
      <c r="AS254" s="249"/>
      <c r="AT254" s="249"/>
    </row>
    <row r="255" spans="1:46" ht="18.75" x14ac:dyDescent="0.25">
      <c r="AH255" s="363"/>
      <c r="AI255" s="364"/>
      <c r="AJ255" s="363"/>
      <c r="AK255" s="365"/>
      <c r="AL255" s="249"/>
      <c r="AM255" s="356"/>
      <c r="AN255" s="249"/>
      <c r="AO255" s="249"/>
      <c r="AP255" s="249"/>
      <c r="AQ255" s="249"/>
      <c r="AR255" s="249"/>
      <c r="AS255" s="249"/>
      <c r="AT255" s="249"/>
    </row>
    <row r="256" spans="1:46" ht="18.75" x14ac:dyDescent="0.25">
      <c r="AH256" s="363"/>
      <c r="AI256" s="364"/>
      <c r="AJ256" s="363"/>
      <c r="AK256" s="365"/>
      <c r="AL256" s="249"/>
      <c r="AM256" s="356"/>
      <c r="AN256" s="249"/>
      <c r="AO256" s="249"/>
      <c r="AP256" s="249"/>
      <c r="AQ256" s="249"/>
      <c r="AR256" s="249"/>
      <c r="AS256" s="249"/>
      <c r="AT256" s="249"/>
    </row>
    <row r="257" spans="34:46" ht="18.75" x14ac:dyDescent="0.25">
      <c r="AH257" s="363"/>
      <c r="AI257" s="364"/>
      <c r="AJ257" s="363"/>
      <c r="AK257" s="365"/>
      <c r="AL257" s="249"/>
      <c r="AM257" s="356"/>
      <c r="AN257" s="249"/>
      <c r="AO257" s="249"/>
      <c r="AP257" s="249"/>
      <c r="AQ257" s="249"/>
      <c r="AR257" s="249"/>
      <c r="AS257" s="249"/>
      <c r="AT257" s="249"/>
    </row>
    <row r="258" spans="34:46" ht="18.75" x14ac:dyDescent="0.25">
      <c r="AH258" s="363"/>
      <c r="AI258" s="364"/>
      <c r="AJ258" s="363"/>
      <c r="AK258" s="365"/>
      <c r="AL258" s="249"/>
      <c r="AM258" s="356"/>
      <c r="AN258" s="249"/>
      <c r="AO258" s="249"/>
      <c r="AP258" s="249"/>
      <c r="AQ258" s="249"/>
      <c r="AR258" s="249"/>
      <c r="AS258" s="249"/>
      <c r="AT258" s="249"/>
    </row>
    <row r="259" spans="34:46" ht="18.75" x14ac:dyDescent="0.25">
      <c r="AH259" s="363"/>
      <c r="AI259" s="364"/>
      <c r="AJ259" s="363"/>
      <c r="AK259" s="365"/>
      <c r="AL259" s="249"/>
      <c r="AM259" s="356"/>
      <c r="AN259" s="249"/>
      <c r="AO259" s="249"/>
      <c r="AP259" s="249"/>
      <c r="AQ259" s="249"/>
      <c r="AR259" s="249"/>
      <c r="AS259" s="249"/>
      <c r="AT259" s="249"/>
    </row>
    <row r="260" spans="34:46" ht="18.75" x14ac:dyDescent="0.25">
      <c r="AH260" s="363"/>
      <c r="AI260" s="364"/>
      <c r="AJ260" s="363"/>
      <c r="AK260" s="365"/>
      <c r="AL260" s="249"/>
      <c r="AM260" s="356"/>
      <c r="AN260" s="249"/>
      <c r="AO260" s="249"/>
      <c r="AP260" s="249"/>
      <c r="AQ260" s="249"/>
      <c r="AR260" s="249"/>
      <c r="AS260" s="249"/>
      <c r="AT260" s="249"/>
    </row>
    <row r="261" spans="34:46" ht="18.75" x14ac:dyDescent="0.25">
      <c r="AH261" s="363"/>
      <c r="AI261" s="364"/>
      <c r="AJ261" s="363"/>
      <c r="AK261" s="365"/>
      <c r="AL261" s="249"/>
      <c r="AM261" s="356"/>
      <c r="AN261" s="249"/>
      <c r="AO261" s="249"/>
      <c r="AP261" s="249"/>
      <c r="AQ261" s="249"/>
      <c r="AR261" s="249"/>
      <c r="AS261" s="249"/>
      <c r="AT261" s="249"/>
    </row>
    <row r="262" spans="34:46" ht="18.75" x14ac:dyDescent="0.25">
      <c r="AH262" s="363"/>
      <c r="AI262" s="364"/>
      <c r="AJ262" s="363"/>
      <c r="AK262" s="365"/>
      <c r="AL262" s="249"/>
      <c r="AM262" s="356"/>
      <c r="AN262" s="249"/>
      <c r="AO262" s="249"/>
      <c r="AP262" s="249"/>
      <c r="AQ262" s="249"/>
      <c r="AR262" s="249"/>
      <c r="AS262" s="249"/>
      <c r="AT262" s="249"/>
    </row>
    <row r="263" spans="34:46" ht="18.75" x14ac:dyDescent="0.25">
      <c r="AH263" s="363"/>
      <c r="AI263" s="364"/>
      <c r="AJ263" s="363"/>
      <c r="AK263" s="365"/>
      <c r="AL263" s="249"/>
      <c r="AM263" s="356"/>
      <c r="AN263" s="249"/>
      <c r="AO263" s="249"/>
      <c r="AP263" s="249"/>
      <c r="AQ263" s="249"/>
      <c r="AR263" s="249"/>
      <c r="AS263" s="249"/>
      <c r="AT263" s="249"/>
    </row>
    <row r="264" spans="34:46" ht="18.75" x14ac:dyDescent="0.25">
      <c r="AH264" s="363"/>
      <c r="AI264" s="364"/>
      <c r="AJ264" s="363"/>
      <c r="AK264" s="365"/>
      <c r="AL264" s="249"/>
      <c r="AM264" s="356"/>
      <c r="AN264" s="249"/>
      <c r="AO264" s="249"/>
      <c r="AP264" s="249"/>
      <c r="AQ264" s="249"/>
      <c r="AR264" s="249"/>
      <c r="AS264" s="249"/>
      <c r="AT264" s="249"/>
    </row>
    <row r="265" spans="34:46" ht="18.75" x14ac:dyDescent="0.25">
      <c r="AH265" s="363"/>
      <c r="AI265" s="364"/>
      <c r="AJ265" s="363"/>
      <c r="AK265" s="365"/>
      <c r="AL265" s="249"/>
      <c r="AM265" s="356"/>
      <c r="AN265" s="249"/>
      <c r="AO265" s="249"/>
      <c r="AP265" s="249"/>
      <c r="AQ265" s="249"/>
      <c r="AR265" s="249"/>
      <c r="AS265" s="249"/>
      <c r="AT265" s="249"/>
    </row>
    <row r="266" spans="34:46" ht="18.75" x14ac:dyDescent="0.25">
      <c r="AH266" s="363"/>
      <c r="AI266" s="364"/>
      <c r="AJ266" s="363"/>
      <c r="AK266" s="365"/>
      <c r="AL266" s="249"/>
      <c r="AM266" s="356"/>
      <c r="AN266" s="249"/>
      <c r="AO266" s="249"/>
      <c r="AP266" s="249"/>
      <c r="AQ266" s="249"/>
      <c r="AR266" s="249"/>
      <c r="AS266" s="249"/>
      <c r="AT266" s="249"/>
    </row>
    <row r="267" spans="34:46" ht="18.75" x14ac:dyDescent="0.25">
      <c r="AH267" s="363"/>
      <c r="AI267" s="364"/>
      <c r="AJ267" s="363"/>
      <c r="AK267" s="365"/>
      <c r="AL267" s="249"/>
      <c r="AM267" s="356"/>
      <c r="AN267" s="249"/>
      <c r="AO267" s="249"/>
      <c r="AP267" s="249"/>
      <c r="AQ267" s="249"/>
      <c r="AR267" s="249"/>
      <c r="AS267" s="249"/>
      <c r="AT267" s="249"/>
    </row>
    <row r="268" spans="34:46" ht="18.75" x14ac:dyDescent="0.25">
      <c r="AH268" s="363"/>
      <c r="AI268" s="364"/>
      <c r="AJ268" s="363"/>
      <c r="AK268" s="365"/>
      <c r="AL268" s="249"/>
      <c r="AM268" s="356"/>
      <c r="AN268" s="249"/>
      <c r="AO268" s="249"/>
      <c r="AP268" s="249"/>
      <c r="AQ268" s="249"/>
      <c r="AR268" s="249"/>
      <c r="AS268" s="249"/>
      <c r="AT268" s="249"/>
    </row>
    <row r="269" spans="34:46" ht="18.75" x14ac:dyDescent="0.25">
      <c r="AH269" s="363"/>
      <c r="AI269" s="364"/>
      <c r="AJ269" s="363"/>
      <c r="AK269" s="365"/>
      <c r="AL269" s="249"/>
      <c r="AM269" s="356"/>
      <c r="AN269" s="249"/>
      <c r="AO269" s="249"/>
      <c r="AP269" s="249"/>
      <c r="AQ269" s="249"/>
      <c r="AR269" s="249"/>
      <c r="AS269" s="249"/>
      <c r="AT269" s="249"/>
    </row>
    <row r="270" spans="34:46" ht="18.75" x14ac:dyDescent="0.25">
      <c r="AH270" s="363"/>
      <c r="AI270" s="364"/>
      <c r="AJ270" s="363"/>
      <c r="AK270" s="365"/>
      <c r="AL270" s="249"/>
      <c r="AM270" s="356"/>
      <c r="AN270" s="249"/>
      <c r="AO270" s="249"/>
      <c r="AP270" s="249"/>
      <c r="AQ270" s="249"/>
      <c r="AR270" s="249"/>
      <c r="AS270" s="249"/>
      <c r="AT270" s="249"/>
    </row>
    <row r="271" spans="34:46" ht="18.75" x14ac:dyDescent="0.25">
      <c r="AH271" s="363"/>
      <c r="AI271" s="364"/>
      <c r="AJ271" s="363"/>
      <c r="AK271" s="365"/>
      <c r="AL271" s="249"/>
      <c r="AM271" s="356"/>
      <c r="AN271" s="249"/>
      <c r="AO271" s="249"/>
      <c r="AP271" s="249"/>
      <c r="AQ271" s="249"/>
      <c r="AR271" s="249"/>
      <c r="AS271" s="249"/>
      <c r="AT271" s="249"/>
    </row>
    <row r="272" spans="34:46" ht="18.75" x14ac:dyDescent="0.25">
      <c r="AH272" s="363"/>
      <c r="AI272" s="364"/>
      <c r="AJ272" s="363"/>
      <c r="AK272" s="365"/>
      <c r="AL272" s="249"/>
      <c r="AM272" s="356"/>
      <c r="AN272" s="249"/>
      <c r="AO272" s="249"/>
      <c r="AP272" s="249"/>
      <c r="AQ272" s="249"/>
      <c r="AR272" s="249"/>
      <c r="AS272" s="249"/>
      <c r="AT272" s="249"/>
    </row>
    <row r="273" spans="34:46" ht="18.75" x14ac:dyDescent="0.25">
      <c r="AH273" s="363"/>
      <c r="AI273" s="364"/>
      <c r="AJ273" s="363"/>
      <c r="AK273" s="365"/>
      <c r="AL273" s="249"/>
      <c r="AM273" s="356"/>
      <c r="AN273" s="249"/>
      <c r="AO273" s="249"/>
      <c r="AP273" s="249"/>
      <c r="AQ273" s="249"/>
      <c r="AR273" s="249"/>
      <c r="AS273" s="249"/>
      <c r="AT273" s="249"/>
    </row>
    <row r="274" spans="34:46" ht="18.75" x14ac:dyDescent="0.25">
      <c r="AH274" s="363"/>
      <c r="AI274" s="364"/>
      <c r="AJ274" s="363"/>
      <c r="AK274" s="365"/>
      <c r="AL274" s="249"/>
      <c r="AM274" s="356"/>
      <c r="AN274" s="249"/>
      <c r="AO274" s="249"/>
      <c r="AP274" s="249"/>
      <c r="AQ274" s="249"/>
      <c r="AR274" s="249"/>
      <c r="AS274" s="249"/>
      <c r="AT274" s="249"/>
    </row>
    <row r="275" spans="34:46" ht="18.75" x14ac:dyDescent="0.25">
      <c r="AH275" s="363"/>
      <c r="AI275" s="364"/>
      <c r="AJ275" s="363"/>
      <c r="AK275" s="365"/>
      <c r="AL275" s="249"/>
      <c r="AM275" s="356"/>
      <c r="AN275" s="249"/>
      <c r="AO275" s="249"/>
      <c r="AP275" s="249"/>
      <c r="AQ275" s="249"/>
      <c r="AR275" s="249"/>
      <c r="AS275" s="249"/>
      <c r="AT275" s="249"/>
    </row>
    <row r="276" spans="34:46" ht="18.75" x14ac:dyDescent="0.25">
      <c r="AH276" s="363"/>
      <c r="AI276" s="364"/>
      <c r="AJ276" s="363"/>
      <c r="AK276" s="365"/>
      <c r="AL276" s="249"/>
      <c r="AM276" s="356"/>
      <c r="AN276" s="249"/>
      <c r="AO276" s="249"/>
      <c r="AP276" s="249"/>
      <c r="AQ276" s="249"/>
      <c r="AR276" s="249"/>
      <c r="AS276" s="249"/>
      <c r="AT276" s="249"/>
    </row>
    <row r="277" spans="34:46" ht="18.75" x14ac:dyDescent="0.25">
      <c r="AH277" s="363"/>
      <c r="AI277" s="364"/>
      <c r="AJ277" s="363"/>
      <c r="AK277" s="365"/>
      <c r="AL277" s="249"/>
      <c r="AM277" s="356"/>
      <c r="AN277" s="249"/>
      <c r="AO277" s="249"/>
      <c r="AP277" s="249"/>
      <c r="AQ277" s="249"/>
      <c r="AR277" s="249"/>
      <c r="AS277" s="249"/>
      <c r="AT277" s="249"/>
    </row>
    <row r="278" spans="34:46" ht="18.75" x14ac:dyDescent="0.25">
      <c r="AH278" s="363"/>
      <c r="AI278" s="364"/>
      <c r="AJ278" s="363"/>
      <c r="AK278" s="365"/>
      <c r="AL278" s="249"/>
      <c r="AM278" s="356"/>
      <c r="AN278" s="249"/>
      <c r="AO278" s="249"/>
      <c r="AP278" s="249"/>
      <c r="AQ278" s="249"/>
      <c r="AR278" s="249"/>
      <c r="AS278" s="249"/>
      <c r="AT278" s="249"/>
    </row>
    <row r="279" spans="34:46" ht="18.75" x14ac:dyDescent="0.25">
      <c r="AH279" s="363"/>
      <c r="AI279" s="364"/>
      <c r="AJ279" s="363"/>
      <c r="AK279" s="365"/>
      <c r="AL279" s="249"/>
      <c r="AM279" s="356"/>
      <c r="AN279" s="249"/>
      <c r="AO279" s="249"/>
      <c r="AP279" s="249"/>
      <c r="AQ279" s="249"/>
      <c r="AR279" s="249"/>
      <c r="AS279" s="249"/>
      <c r="AT279" s="249"/>
    </row>
    <row r="280" spans="34:46" ht="18.75" x14ac:dyDescent="0.25">
      <c r="AH280" s="363"/>
      <c r="AI280" s="364"/>
      <c r="AJ280" s="363"/>
      <c r="AK280" s="365"/>
      <c r="AL280" s="249"/>
      <c r="AM280" s="356"/>
      <c r="AN280" s="249"/>
      <c r="AO280" s="249"/>
      <c r="AP280" s="249"/>
      <c r="AQ280" s="249"/>
      <c r="AR280" s="249"/>
      <c r="AS280" s="249"/>
      <c r="AT280" s="249"/>
    </row>
    <row r="281" spans="34:46" ht="18.75" x14ac:dyDescent="0.25">
      <c r="AH281" s="363"/>
      <c r="AI281" s="364"/>
      <c r="AJ281" s="363"/>
      <c r="AK281" s="365"/>
      <c r="AL281" s="249"/>
      <c r="AM281" s="356"/>
      <c r="AN281" s="249"/>
      <c r="AO281" s="249"/>
      <c r="AP281" s="249"/>
      <c r="AQ281" s="249"/>
      <c r="AR281" s="249"/>
      <c r="AS281" s="249"/>
      <c r="AT281" s="249"/>
    </row>
    <row r="282" spans="34:46" ht="18.75" x14ac:dyDescent="0.25">
      <c r="AH282" s="363"/>
      <c r="AI282" s="364"/>
      <c r="AJ282" s="363"/>
      <c r="AK282" s="365"/>
      <c r="AL282" s="249"/>
      <c r="AM282" s="356"/>
      <c r="AN282" s="249"/>
      <c r="AO282" s="249"/>
      <c r="AP282" s="249"/>
      <c r="AQ282" s="249"/>
      <c r="AR282" s="249"/>
      <c r="AS282" s="249"/>
      <c r="AT282" s="249"/>
    </row>
    <row r="283" spans="34:46" ht="18.75" x14ac:dyDescent="0.25">
      <c r="AH283" s="363"/>
      <c r="AI283" s="364"/>
      <c r="AJ283" s="363"/>
      <c r="AK283" s="365"/>
      <c r="AL283" s="249"/>
      <c r="AM283" s="356"/>
      <c r="AN283" s="249"/>
      <c r="AO283" s="249"/>
      <c r="AP283" s="249"/>
      <c r="AQ283" s="249"/>
      <c r="AR283" s="249"/>
      <c r="AS283" s="249"/>
      <c r="AT283" s="249"/>
    </row>
    <row r="284" spans="34:46" ht="18.75" x14ac:dyDescent="0.25">
      <c r="AH284" s="363"/>
      <c r="AI284" s="364"/>
      <c r="AJ284" s="363"/>
      <c r="AK284" s="365"/>
      <c r="AL284" s="249"/>
      <c r="AM284" s="356"/>
      <c r="AN284" s="249"/>
      <c r="AO284" s="249"/>
      <c r="AP284" s="249"/>
      <c r="AQ284" s="249"/>
      <c r="AR284" s="249"/>
      <c r="AS284" s="249"/>
      <c r="AT284" s="249"/>
    </row>
    <row r="285" spans="34:46" ht="18.75" x14ac:dyDescent="0.25">
      <c r="AH285" s="363"/>
      <c r="AI285" s="364"/>
      <c r="AJ285" s="363"/>
      <c r="AK285" s="365"/>
      <c r="AL285" s="249"/>
      <c r="AM285" s="356"/>
      <c r="AN285" s="249"/>
      <c r="AO285" s="249"/>
      <c r="AP285" s="249"/>
      <c r="AQ285" s="249"/>
      <c r="AR285" s="249"/>
      <c r="AS285" s="249"/>
      <c r="AT285" s="249"/>
    </row>
    <row r="286" spans="34:46" ht="18.75" x14ac:dyDescent="0.25">
      <c r="AH286" s="363"/>
      <c r="AI286" s="364"/>
      <c r="AJ286" s="363"/>
      <c r="AK286" s="365"/>
      <c r="AL286" s="249"/>
      <c r="AM286" s="356"/>
      <c r="AN286" s="249"/>
      <c r="AO286" s="249"/>
      <c r="AP286" s="249"/>
      <c r="AQ286" s="249"/>
      <c r="AR286" s="249"/>
      <c r="AS286" s="249"/>
      <c r="AT286" s="249"/>
    </row>
    <row r="287" spans="34:46" ht="18.75" x14ac:dyDescent="0.25">
      <c r="AH287" s="363"/>
      <c r="AI287" s="364"/>
      <c r="AJ287" s="363"/>
      <c r="AK287" s="365"/>
      <c r="AL287" s="249"/>
      <c r="AM287" s="356"/>
      <c r="AN287" s="249"/>
      <c r="AO287" s="249"/>
      <c r="AP287" s="249"/>
      <c r="AQ287" s="249"/>
      <c r="AR287" s="249"/>
      <c r="AS287" s="249"/>
      <c r="AT287" s="249"/>
    </row>
    <row r="288" spans="34:46" ht="18.75" x14ac:dyDescent="0.25">
      <c r="AH288" s="363"/>
      <c r="AI288" s="364"/>
      <c r="AJ288" s="363"/>
      <c r="AK288" s="365"/>
      <c r="AL288" s="249"/>
      <c r="AM288" s="356"/>
      <c r="AN288" s="249"/>
      <c r="AO288" s="249"/>
      <c r="AP288" s="249"/>
      <c r="AQ288" s="249"/>
      <c r="AR288" s="249"/>
      <c r="AS288" s="249"/>
      <c r="AT288" s="249"/>
    </row>
    <row r="289" spans="34:46" ht="18.75" x14ac:dyDescent="0.25">
      <c r="AH289" s="363"/>
      <c r="AI289" s="364"/>
      <c r="AJ289" s="363"/>
      <c r="AK289" s="365"/>
      <c r="AL289" s="249"/>
      <c r="AM289" s="356"/>
      <c r="AN289" s="249"/>
      <c r="AO289" s="249"/>
      <c r="AP289" s="249"/>
      <c r="AQ289" s="249"/>
      <c r="AR289" s="249"/>
      <c r="AS289" s="249"/>
      <c r="AT289" s="249"/>
    </row>
    <row r="290" spans="34:46" ht="18.75" x14ac:dyDescent="0.25">
      <c r="AH290" s="363"/>
      <c r="AI290" s="364"/>
      <c r="AJ290" s="363"/>
      <c r="AK290" s="365"/>
      <c r="AL290" s="249"/>
      <c r="AM290" s="356"/>
      <c r="AN290" s="249"/>
      <c r="AO290" s="249"/>
      <c r="AP290" s="249"/>
      <c r="AQ290" s="249"/>
      <c r="AR290" s="249"/>
      <c r="AS290" s="249"/>
      <c r="AT290" s="249"/>
    </row>
    <row r="291" spans="34:46" ht="18.75" x14ac:dyDescent="0.25">
      <c r="AH291" s="363"/>
      <c r="AI291" s="364"/>
      <c r="AJ291" s="363"/>
      <c r="AK291" s="365"/>
      <c r="AL291" s="249"/>
      <c r="AM291" s="356"/>
      <c r="AN291" s="249"/>
      <c r="AO291" s="249"/>
      <c r="AP291" s="249"/>
      <c r="AQ291" s="249"/>
      <c r="AR291" s="249"/>
      <c r="AS291" s="249"/>
      <c r="AT291" s="249"/>
    </row>
    <row r="292" spans="34:46" ht="18.75" x14ac:dyDescent="0.25">
      <c r="AH292" s="363"/>
      <c r="AI292" s="364"/>
      <c r="AJ292" s="363"/>
      <c r="AK292" s="365"/>
      <c r="AL292" s="249"/>
      <c r="AM292" s="356"/>
      <c r="AN292" s="249"/>
      <c r="AO292" s="249"/>
      <c r="AP292" s="249"/>
      <c r="AQ292" s="249"/>
      <c r="AR292" s="249"/>
      <c r="AS292" s="249"/>
      <c r="AT292" s="249"/>
    </row>
    <row r="293" spans="34:46" ht="18.75" x14ac:dyDescent="0.25">
      <c r="AH293" s="363"/>
      <c r="AI293" s="364"/>
      <c r="AJ293" s="363"/>
      <c r="AK293" s="365"/>
      <c r="AL293" s="249"/>
      <c r="AM293" s="356"/>
      <c r="AN293" s="249"/>
      <c r="AO293" s="249"/>
      <c r="AP293" s="249"/>
      <c r="AQ293" s="249"/>
      <c r="AR293" s="249"/>
      <c r="AS293" s="249"/>
      <c r="AT293" s="249"/>
    </row>
    <row r="294" spans="34:46" ht="18.75" x14ac:dyDescent="0.25">
      <c r="AH294" s="363"/>
      <c r="AI294" s="364"/>
      <c r="AJ294" s="363"/>
      <c r="AK294" s="365"/>
      <c r="AL294" s="249"/>
      <c r="AM294" s="356"/>
      <c r="AN294" s="249"/>
      <c r="AO294" s="249"/>
      <c r="AP294" s="249"/>
      <c r="AQ294" s="249"/>
      <c r="AR294" s="249"/>
      <c r="AS294" s="249"/>
      <c r="AT294" s="249"/>
    </row>
    <row r="295" spans="34:46" ht="18.75" x14ac:dyDescent="0.25">
      <c r="AH295" s="363"/>
      <c r="AI295" s="364"/>
      <c r="AJ295" s="363"/>
      <c r="AK295" s="365"/>
      <c r="AL295" s="249"/>
      <c r="AM295" s="356"/>
      <c r="AN295" s="249"/>
      <c r="AO295" s="249"/>
      <c r="AP295" s="249"/>
      <c r="AQ295" s="249"/>
      <c r="AR295" s="249"/>
      <c r="AS295" s="249"/>
      <c r="AT295" s="249"/>
    </row>
    <row r="296" spans="34:46" ht="18.75" x14ac:dyDescent="0.25">
      <c r="AH296" s="363"/>
      <c r="AI296" s="364"/>
      <c r="AJ296" s="363"/>
      <c r="AK296" s="365"/>
      <c r="AL296" s="249"/>
      <c r="AM296" s="356"/>
      <c r="AN296" s="249"/>
      <c r="AO296" s="249"/>
      <c r="AP296" s="249"/>
      <c r="AQ296" s="249"/>
      <c r="AR296" s="249"/>
      <c r="AS296" s="249"/>
      <c r="AT296" s="249"/>
    </row>
    <row r="297" spans="34:46" ht="18.75" x14ac:dyDescent="0.25">
      <c r="AH297" s="363"/>
      <c r="AI297" s="364"/>
      <c r="AJ297" s="363"/>
      <c r="AK297" s="365"/>
      <c r="AL297" s="249"/>
      <c r="AM297" s="356"/>
      <c r="AN297" s="249"/>
      <c r="AO297" s="249"/>
      <c r="AP297" s="249"/>
      <c r="AQ297" s="249"/>
      <c r="AR297" s="249"/>
      <c r="AS297" s="249"/>
      <c r="AT297" s="249"/>
    </row>
    <row r="298" spans="34:46" ht="18.75" x14ac:dyDescent="0.25">
      <c r="AH298" s="363"/>
      <c r="AI298" s="364"/>
      <c r="AJ298" s="363"/>
      <c r="AK298" s="365"/>
      <c r="AL298" s="249"/>
      <c r="AM298" s="356"/>
      <c r="AN298" s="249"/>
      <c r="AO298" s="249"/>
      <c r="AP298" s="249"/>
      <c r="AQ298" s="249"/>
      <c r="AR298" s="249"/>
      <c r="AS298" s="249"/>
      <c r="AT298" s="249"/>
    </row>
    <row r="299" spans="34:46" ht="18.75" x14ac:dyDescent="0.25">
      <c r="AH299" s="363"/>
      <c r="AI299" s="364"/>
      <c r="AJ299" s="363"/>
      <c r="AK299" s="365"/>
      <c r="AL299" s="249"/>
      <c r="AM299" s="356"/>
      <c r="AN299" s="249"/>
      <c r="AO299" s="249"/>
      <c r="AP299" s="249"/>
      <c r="AQ299" s="249"/>
      <c r="AR299" s="249"/>
      <c r="AS299" s="249"/>
      <c r="AT299" s="249"/>
    </row>
    <row r="300" spans="34:46" ht="18.75" x14ac:dyDescent="0.25">
      <c r="AH300" s="363"/>
      <c r="AI300" s="364"/>
      <c r="AJ300" s="363"/>
      <c r="AK300" s="365"/>
      <c r="AL300" s="249"/>
      <c r="AM300" s="356"/>
      <c r="AN300" s="249"/>
      <c r="AO300" s="249"/>
      <c r="AP300" s="249"/>
      <c r="AQ300" s="249"/>
      <c r="AR300" s="249"/>
      <c r="AS300" s="249"/>
      <c r="AT300" s="249"/>
    </row>
    <row r="301" spans="34:46" ht="18.75" x14ac:dyDescent="0.25">
      <c r="AH301" s="363"/>
      <c r="AI301" s="364"/>
      <c r="AJ301" s="363"/>
      <c r="AK301" s="365"/>
      <c r="AL301" s="249"/>
      <c r="AM301" s="356"/>
      <c r="AN301" s="249"/>
      <c r="AO301" s="249"/>
      <c r="AP301" s="249"/>
      <c r="AQ301" s="249"/>
      <c r="AR301" s="249"/>
      <c r="AS301" s="249"/>
      <c r="AT301" s="249"/>
    </row>
    <row r="302" spans="34:46" ht="18.75" x14ac:dyDescent="0.25">
      <c r="AH302" s="363"/>
      <c r="AI302" s="364"/>
      <c r="AJ302" s="363"/>
      <c r="AK302" s="365"/>
      <c r="AL302" s="249"/>
      <c r="AM302" s="356"/>
      <c r="AN302" s="249"/>
      <c r="AO302" s="249"/>
      <c r="AP302" s="249"/>
      <c r="AQ302" s="249"/>
      <c r="AR302" s="249"/>
      <c r="AS302" s="249"/>
      <c r="AT302" s="249"/>
    </row>
    <row r="303" spans="34:46" ht="18.75" x14ac:dyDescent="0.25">
      <c r="AH303" s="363"/>
      <c r="AI303" s="364"/>
      <c r="AJ303" s="363"/>
      <c r="AK303" s="365"/>
      <c r="AL303" s="249"/>
      <c r="AM303" s="356"/>
      <c r="AN303" s="249"/>
      <c r="AO303" s="249"/>
      <c r="AP303" s="249"/>
      <c r="AQ303" s="249"/>
      <c r="AR303" s="249"/>
      <c r="AS303" s="249"/>
      <c r="AT303" s="249"/>
    </row>
    <row r="304" spans="34:46" ht="18.75" x14ac:dyDescent="0.25">
      <c r="AH304" s="363"/>
      <c r="AI304" s="364"/>
      <c r="AJ304" s="363"/>
      <c r="AK304" s="365"/>
      <c r="AL304" s="249"/>
      <c r="AM304" s="356"/>
      <c r="AN304" s="249"/>
      <c r="AO304" s="249"/>
      <c r="AP304" s="249"/>
      <c r="AQ304" s="249"/>
      <c r="AR304" s="249"/>
      <c r="AS304" s="249"/>
      <c r="AT304" s="249"/>
    </row>
    <row r="305" spans="34:46" ht="18.75" x14ac:dyDescent="0.25">
      <c r="AH305" s="363"/>
      <c r="AI305" s="364"/>
      <c r="AJ305" s="363"/>
      <c r="AK305" s="365"/>
      <c r="AL305" s="249"/>
      <c r="AM305" s="356"/>
      <c r="AN305" s="249"/>
      <c r="AO305" s="249"/>
      <c r="AP305" s="249"/>
      <c r="AQ305" s="249"/>
      <c r="AR305" s="249"/>
      <c r="AS305" s="249"/>
      <c r="AT305" s="249"/>
    </row>
    <row r="306" spans="34:46" ht="18.75" x14ac:dyDescent="0.25">
      <c r="AH306" s="363"/>
      <c r="AI306" s="364"/>
      <c r="AJ306" s="363"/>
      <c r="AK306" s="365"/>
      <c r="AL306" s="249"/>
      <c r="AM306" s="356"/>
      <c r="AN306" s="249"/>
      <c r="AO306" s="249"/>
      <c r="AP306" s="249"/>
      <c r="AQ306" s="249"/>
      <c r="AR306" s="249"/>
      <c r="AS306" s="249"/>
      <c r="AT306" s="249"/>
    </row>
    <row r="307" spans="34:46" ht="18.75" x14ac:dyDescent="0.25">
      <c r="AH307" s="363"/>
      <c r="AI307" s="364"/>
      <c r="AJ307" s="363"/>
      <c r="AK307" s="365"/>
      <c r="AL307" s="249"/>
      <c r="AM307" s="356"/>
      <c r="AN307" s="249"/>
      <c r="AO307" s="249"/>
      <c r="AP307" s="249"/>
      <c r="AQ307" s="249"/>
      <c r="AR307" s="249"/>
      <c r="AS307" s="249"/>
      <c r="AT307" s="249"/>
    </row>
    <row r="308" spans="34:46" ht="18.75" x14ac:dyDescent="0.25">
      <c r="AH308" s="363"/>
      <c r="AI308" s="364"/>
      <c r="AJ308" s="363"/>
      <c r="AK308" s="365"/>
      <c r="AL308" s="249"/>
      <c r="AM308" s="356"/>
      <c r="AN308" s="249"/>
      <c r="AO308" s="249"/>
      <c r="AP308" s="249"/>
      <c r="AQ308" s="249"/>
      <c r="AR308" s="249"/>
      <c r="AS308" s="249"/>
      <c r="AT308" s="249"/>
    </row>
    <row r="309" spans="34:46" ht="18.75" x14ac:dyDescent="0.25">
      <c r="AH309" s="363"/>
      <c r="AI309" s="364"/>
      <c r="AJ309" s="363"/>
      <c r="AK309" s="365"/>
      <c r="AL309" s="249"/>
      <c r="AM309" s="356"/>
      <c r="AN309" s="249"/>
      <c r="AO309" s="249"/>
      <c r="AP309" s="249"/>
      <c r="AQ309" s="249"/>
      <c r="AR309" s="249"/>
      <c r="AS309" s="249"/>
      <c r="AT309" s="249"/>
    </row>
    <row r="310" spans="34:46" ht="18.75" x14ac:dyDescent="0.25">
      <c r="AH310" s="363"/>
      <c r="AI310" s="364"/>
      <c r="AJ310" s="363"/>
      <c r="AK310" s="365"/>
      <c r="AL310" s="249"/>
      <c r="AM310" s="356"/>
      <c r="AN310" s="249"/>
      <c r="AO310" s="249"/>
      <c r="AP310" s="249"/>
      <c r="AQ310" s="249"/>
      <c r="AR310" s="249"/>
      <c r="AS310" s="249"/>
      <c r="AT310" s="249"/>
    </row>
    <row r="311" spans="34:46" ht="18.75" x14ac:dyDescent="0.25">
      <c r="AH311" s="363"/>
      <c r="AI311" s="364"/>
      <c r="AJ311" s="363"/>
      <c r="AK311" s="365"/>
      <c r="AL311" s="249"/>
      <c r="AM311" s="356"/>
      <c r="AN311" s="249"/>
      <c r="AO311" s="249"/>
      <c r="AP311" s="249"/>
      <c r="AQ311" s="249"/>
      <c r="AR311" s="249"/>
      <c r="AS311" s="249"/>
      <c r="AT311" s="249"/>
    </row>
    <row r="312" spans="34:46" ht="18.75" x14ac:dyDescent="0.25">
      <c r="AH312" s="363"/>
      <c r="AI312" s="364"/>
      <c r="AJ312" s="363"/>
      <c r="AK312" s="365"/>
      <c r="AL312" s="249"/>
      <c r="AM312" s="356"/>
      <c r="AN312" s="249"/>
      <c r="AO312" s="249"/>
      <c r="AP312" s="249"/>
      <c r="AQ312" s="249"/>
      <c r="AR312" s="249"/>
      <c r="AS312" s="249"/>
      <c r="AT312" s="249"/>
    </row>
    <row r="313" spans="34:46" ht="18.75" x14ac:dyDescent="0.25">
      <c r="AH313" s="363"/>
      <c r="AI313" s="364"/>
      <c r="AJ313" s="363"/>
      <c r="AK313" s="365"/>
      <c r="AL313" s="249"/>
      <c r="AM313" s="356"/>
      <c r="AN313" s="249"/>
      <c r="AO313" s="249"/>
      <c r="AP313" s="249"/>
      <c r="AQ313" s="249"/>
      <c r="AR313" s="249"/>
      <c r="AS313" s="249"/>
      <c r="AT313" s="249"/>
    </row>
    <row r="314" spans="34:46" ht="18.75" x14ac:dyDescent="0.25">
      <c r="AH314" s="363"/>
      <c r="AI314" s="364"/>
      <c r="AJ314" s="363"/>
      <c r="AK314" s="365"/>
      <c r="AL314" s="249"/>
      <c r="AM314" s="356"/>
      <c r="AN314" s="249"/>
      <c r="AO314" s="249"/>
      <c r="AP314" s="249"/>
      <c r="AQ314" s="249"/>
      <c r="AR314" s="249"/>
      <c r="AS314" s="249"/>
      <c r="AT314" s="249"/>
    </row>
    <row r="315" spans="34:46" ht="18.75" x14ac:dyDescent="0.25">
      <c r="AH315" s="363"/>
      <c r="AI315" s="364"/>
      <c r="AJ315" s="363"/>
      <c r="AK315" s="365"/>
      <c r="AL315" s="249"/>
      <c r="AM315" s="356"/>
      <c r="AN315" s="249"/>
      <c r="AO315" s="249"/>
      <c r="AP315" s="249"/>
      <c r="AQ315" s="249"/>
      <c r="AR315" s="249"/>
      <c r="AS315" s="249"/>
      <c r="AT315" s="249"/>
    </row>
    <row r="316" spans="34:46" ht="18.75" x14ac:dyDescent="0.25">
      <c r="AH316" s="363"/>
      <c r="AI316" s="364"/>
      <c r="AJ316" s="363"/>
      <c r="AK316" s="365"/>
      <c r="AL316" s="249"/>
      <c r="AM316" s="356"/>
      <c r="AN316" s="249"/>
      <c r="AO316" s="249"/>
      <c r="AP316" s="249"/>
      <c r="AQ316" s="249"/>
      <c r="AR316" s="249"/>
      <c r="AS316" s="249"/>
      <c r="AT316" s="249"/>
    </row>
    <row r="317" spans="34:46" ht="18.75" x14ac:dyDescent="0.25">
      <c r="AH317" s="363"/>
      <c r="AI317" s="364"/>
      <c r="AJ317" s="363"/>
      <c r="AK317" s="365"/>
      <c r="AL317" s="249"/>
      <c r="AM317" s="356"/>
      <c r="AN317" s="249"/>
      <c r="AO317" s="249"/>
      <c r="AP317" s="249"/>
      <c r="AQ317" s="249"/>
      <c r="AR317" s="249"/>
      <c r="AS317" s="249"/>
      <c r="AT317" s="249"/>
    </row>
    <row r="318" spans="34:46" ht="18.75" x14ac:dyDescent="0.25">
      <c r="AH318" s="363"/>
      <c r="AI318" s="364"/>
      <c r="AJ318" s="363"/>
      <c r="AK318" s="365"/>
      <c r="AL318" s="249"/>
      <c r="AM318" s="356"/>
      <c r="AN318" s="249"/>
      <c r="AO318" s="249"/>
      <c r="AP318" s="249"/>
      <c r="AQ318" s="249"/>
      <c r="AR318" s="249"/>
      <c r="AS318" s="249"/>
      <c r="AT318" s="249"/>
    </row>
    <row r="319" spans="34:46" ht="18.75" x14ac:dyDescent="0.25">
      <c r="AH319" s="363"/>
      <c r="AI319" s="364"/>
      <c r="AJ319" s="363"/>
      <c r="AK319" s="365"/>
      <c r="AL319" s="249"/>
      <c r="AM319" s="356"/>
      <c r="AN319" s="249"/>
      <c r="AO319" s="249"/>
      <c r="AP319" s="249"/>
      <c r="AQ319" s="249"/>
      <c r="AR319" s="249"/>
      <c r="AS319" s="249"/>
      <c r="AT319" s="249"/>
    </row>
    <row r="320" spans="34:46" ht="18.75" x14ac:dyDescent="0.25">
      <c r="AH320" s="363"/>
      <c r="AI320" s="364"/>
      <c r="AJ320" s="363"/>
      <c r="AK320" s="365"/>
      <c r="AL320" s="249"/>
      <c r="AM320" s="356"/>
      <c r="AN320" s="249"/>
      <c r="AO320" s="249"/>
      <c r="AP320" s="249"/>
      <c r="AQ320" s="249"/>
      <c r="AR320" s="249"/>
      <c r="AS320" s="249"/>
      <c r="AT320" s="249"/>
    </row>
    <row r="321" spans="34:46" ht="18.75" x14ac:dyDescent="0.25">
      <c r="AH321" s="363"/>
      <c r="AI321" s="364"/>
      <c r="AJ321" s="363"/>
      <c r="AK321" s="365"/>
      <c r="AL321" s="249"/>
      <c r="AM321" s="356"/>
      <c r="AN321" s="249"/>
      <c r="AO321" s="249"/>
      <c r="AP321" s="249"/>
      <c r="AQ321" s="249"/>
      <c r="AR321" s="249"/>
      <c r="AS321" s="249"/>
      <c r="AT321" s="249"/>
    </row>
    <row r="322" spans="34:46" ht="18.75" x14ac:dyDescent="0.25">
      <c r="AH322" s="363"/>
      <c r="AI322" s="364"/>
      <c r="AJ322" s="363"/>
      <c r="AK322" s="365"/>
      <c r="AL322" s="249"/>
      <c r="AM322" s="356"/>
      <c r="AN322" s="249"/>
      <c r="AO322" s="249"/>
      <c r="AP322" s="249"/>
      <c r="AQ322" s="249"/>
      <c r="AR322" s="249"/>
      <c r="AS322" s="249"/>
      <c r="AT322" s="249"/>
    </row>
    <row r="323" spans="34:46" ht="18.75" x14ac:dyDescent="0.25">
      <c r="AH323" s="363"/>
      <c r="AI323" s="364"/>
      <c r="AJ323" s="363"/>
      <c r="AK323" s="365"/>
      <c r="AL323" s="249"/>
      <c r="AM323" s="356"/>
      <c r="AN323" s="249"/>
      <c r="AO323" s="249"/>
      <c r="AP323" s="249"/>
      <c r="AQ323" s="249"/>
      <c r="AR323" s="249"/>
      <c r="AS323" s="249"/>
      <c r="AT323" s="249"/>
    </row>
    <row r="324" spans="34:46" ht="18.75" x14ac:dyDescent="0.25">
      <c r="AH324" s="363"/>
      <c r="AI324" s="364"/>
      <c r="AJ324" s="363"/>
      <c r="AK324" s="365"/>
      <c r="AL324" s="249"/>
      <c r="AM324" s="356"/>
      <c r="AN324" s="249"/>
      <c r="AO324" s="249"/>
      <c r="AP324" s="249"/>
      <c r="AQ324" s="249"/>
      <c r="AR324" s="249"/>
      <c r="AS324" s="249"/>
      <c r="AT324" s="249"/>
    </row>
    <row r="325" spans="34:46" ht="18.75" x14ac:dyDescent="0.25">
      <c r="AH325" s="363"/>
      <c r="AI325" s="364"/>
      <c r="AJ325" s="363"/>
      <c r="AK325" s="365"/>
      <c r="AL325" s="249"/>
      <c r="AM325" s="356"/>
      <c r="AN325" s="249"/>
      <c r="AO325" s="249"/>
      <c r="AP325" s="249"/>
      <c r="AQ325" s="249"/>
      <c r="AR325" s="249"/>
      <c r="AS325" s="249"/>
      <c r="AT325" s="249"/>
    </row>
    <row r="326" spans="34:46" ht="18.75" x14ac:dyDescent="0.25">
      <c r="AH326" s="363"/>
      <c r="AI326" s="364"/>
      <c r="AJ326" s="363"/>
      <c r="AK326" s="365"/>
      <c r="AL326" s="249"/>
      <c r="AM326" s="356"/>
      <c r="AN326" s="249"/>
      <c r="AO326" s="249"/>
      <c r="AP326" s="249"/>
      <c r="AQ326" s="249"/>
      <c r="AR326" s="249"/>
      <c r="AS326" s="249"/>
      <c r="AT326" s="249"/>
    </row>
    <row r="327" spans="34:46" ht="18.75" x14ac:dyDescent="0.25">
      <c r="AH327" s="363"/>
      <c r="AI327" s="364"/>
      <c r="AJ327" s="363"/>
      <c r="AK327" s="365"/>
      <c r="AL327" s="249"/>
      <c r="AM327" s="356"/>
      <c r="AN327" s="249"/>
      <c r="AO327" s="249"/>
      <c r="AP327" s="249"/>
      <c r="AQ327" s="249"/>
      <c r="AR327" s="249"/>
      <c r="AS327" s="249"/>
      <c r="AT327" s="249"/>
    </row>
    <row r="328" spans="34:46" ht="18.75" x14ac:dyDescent="0.25">
      <c r="AH328" s="363"/>
      <c r="AI328" s="364"/>
      <c r="AJ328" s="363"/>
      <c r="AK328" s="365"/>
      <c r="AL328" s="249"/>
      <c r="AM328" s="356"/>
      <c r="AN328" s="249"/>
      <c r="AO328" s="249"/>
      <c r="AP328" s="249"/>
      <c r="AQ328" s="249"/>
      <c r="AR328" s="249"/>
      <c r="AS328" s="249"/>
      <c r="AT328" s="249"/>
    </row>
    <row r="329" spans="34:46" ht="18.75" x14ac:dyDescent="0.25">
      <c r="AH329" s="363"/>
      <c r="AI329" s="364"/>
      <c r="AJ329" s="363"/>
      <c r="AK329" s="365"/>
      <c r="AL329" s="249"/>
      <c r="AM329" s="356"/>
      <c r="AN329" s="249"/>
      <c r="AO329" s="249"/>
      <c r="AP329" s="249"/>
      <c r="AQ329" s="249"/>
      <c r="AR329" s="249"/>
      <c r="AS329" s="249"/>
      <c r="AT329" s="249"/>
    </row>
    <row r="330" spans="34:46" ht="18.75" x14ac:dyDescent="0.25">
      <c r="AH330" s="363"/>
      <c r="AI330" s="364"/>
      <c r="AJ330" s="363"/>
      <c r="AK330" s="365"/>
      <c r="AL330" s="249"/>
      <c r="AM330" s="356"/>
      <c r="AN330" s="249"/>
      <c r="AO330" s="249"/>
      <c r="AP330" s="249"/>
      <c r="AQ330" s="249"/>
      <c r="AR330" s="249"/>
      <c r="AS330" s="249"/>
      <c r="AT330" s="249"/>
    </row>
    <row r="331" spans="34:46" ht="18.75" x14ac:dyDescent="0.25">
      <c r="AH331" s="363"/>
      <c r="AI331" s="364"/>
      <c r="AJ331" s="363"/>
      <c r="AK331" s="365"/>
      <c r="AL331" s="249"/>
      <c r="AM331" s="356"/>
      <c r="AN331" s="249"/>
      <c r="AO331" s="249"/>
      <c r="AP331" s="249"/>
      <c r="AQ331" s="249"/>
      <c r="AR331" s="249"/>
      <c r="AS331" s="249"/>
      <c r="AT331" s="249"/>
    </row>
    <row r="332" spans="34:46" ht="18.75" x14ac:dyDescent="0.25">
      <c r="AH332" s="363"/>
      <c r="AI332" s="364"/>
      <c r="AJ332" s="363"/>
      <c r="AK332" s="365"/>
      <c r="AL332" s="249"/>
      <c r="AM332" s="356"/>
      <c r="AN332" s="249"/>
      <c r="AO332" s="249"/>
      <c r="AP332" s="249"/>
      <c r="AQ332" s="249"/>
      <c r="AR332" s="249"/>
      <c r="AS332" s="249"/>
      <c r="AT332" s="249"/>
    </row>
    <row r="333" spans="34:46" ht="18.75" x14ac:dyDescent="0.25">
      <c r="AH333" s="363"/>
      <c r="AI333" s="364"/>
      <c r="AJ333" s="363"/>
      <c r="AK333" s="365"/>
      <c r="AL333" s="249"/>
      <c r="AM333" s="356"/>
      <c r="AN333" s="249"/>
      <c r="AO333" s="249"/>
      <c r="AP333" s="249"/>
      <c r="AQ333" s="249"/>
      <c r="AR333" s="249"/>
      <c r="AS333" s="249"/>
      <c r="AT333" s="249"/>
    </row>
    <row r="334" spans="34:46" ht="18.75" x14ac:dyDescent="0.25">
      <c r="AH334" s="363"/>
      <c r="AI334" s="364"/>
      <c r="AJ334" s="363"/>
      <c r="AK334" s="365"/>
      <c r="AL334" s="249"/>
      <c r="AM334" s="356"/>
      <c r="AN334" s="249"/>
      <c r="AO334" s="249"/>
      <c r="AP334" s="249"/>
      <c r="AQ334" s="249"/>
      <c r="AR334" s="249"/>
      <c r="AS334" s="249"/>
      <c r="AT334" s="249"/>
    </row>
    <row r="335" spans="34:46" ht="18.75" x14ac:dyDescent="0.25">
      <c r="AH335" s="363"/>
      <c r="AI335" s="364"/>
      <c r="AJ335" s="363"/>
      <c r="AK335" s="365"/>
      <c r="AL335" s="249"/>
      <c r="AM335" s="356"/>
      <c r="AN335" s="249"/>
      <c r="AO335" s="249"/>
      <c r="AP335" s="249"/>
      <c r="AQ335" s="249"/>
      <c r="AR335" s="249"/>
      <c r="AS335" s="249"/>
      <c r="AT335" s="249"/>
    </row>
    <row r="336" spans="34:46" ht="18.75" x14ac:dyDescent="0.25">
      <c r="AH336" s="363"/>
      <c r="AI336" s="364"/>
      <c r="AJ336" s="363"/>
      <c r="AK336" s="365"/>
      <c r="AL336" s="249"/>
      <c r="AM336" s="356"/>
      <c r="AN336" s="249"/>
      <c r="AO336" s="249"/>
      <c r="AP336" s="249"/>
      <c r="AQ336" s="249"/>
      <c r="AR336" s="249"/>
      <c r="AS336" s="249"/>
      <c r="AT336" s="249"/>
    </row>
    <row r="337" spans="34:46" ht="18.75" x14ac:dyDescent="0.25">
      <c r="AH337" s="363"/>
      <c r="AI337" s="364"/>
      <c r="AJ337" s="363"/>
      <c r="AK337" s="365"/>
      <c r="AL337" s="249"/>
      <c r="AM337" s="356"/>
      <c r="AN337" s="249"/>
      <c r="AO337" s="249"/>
      <c r="AP337" s="249"/>
      <c r="AQ337" s="249"/>
      <c r="AR337" s="249"/>
      <c r="AS337" s="249"/>
      <c r="AT337" s="249"/>
    </row>
    <row r="338" spans="34:46" ht="18.75" x14ac:dyDescent="0.25">
      <c r="AH338" s="363"/>
      <c r="AI338" s="364"/>
      <c r="AJ338" s="363"/>
      <c r="AK338" s="365"/>
      <c r="AL338" s="249"/>
      <c r="AM338" s="356"/>
      <c r="AN338" s="249"/>
      <c r="AO338" s="249"/>
      <c r="AP338" s="249"/>
      <c r="AQ338" s="249"/>
      <c r="AR338" s="249"/>
      <c r="AS338" s="249"/>
      <c r="AT338" s="249"/>
    </row>
    <row r="339" spans="34:46" ht="18.75" x14ac:dyDescent="0.25">
      <c r="AH339" s="363"/>
      <c r="AI339" s="364"/>
      <c r="AJ339" s="363"/>
      <c r="AK339" s="365"/>
      <c r="AL339" s="249"/>
      <c r="AM339" s="356"/>
      <c r="AN339" s="249"/>
      <c r="AO339" s="249"/>
      <c r="AP339" s="249"/>
      <c r="AQ339" s="249"/>
      <c r="AR339" s="249"/>
      <c r="AS339" s="249"/>
      <c r="AT339" s="249"/>
    </row>
    <row r="340" spans="34:46" ht="18.75" x14ac:dyDescent="0.25">
      <c r="AH340" s="363"/>
      <c r="AI340" s="364"/>
      <c r="AJ340" s="363"/>
      <c r="AK340" s="365"/>
      <c r="AL340" s="249"/>
      <c r="AM340" s="356"/>
      <c r="AN340" s="249"/>
      <c r="AO340" s="249"/>
      <c r="AP340" s="249"/>
      <c r="AQ340" s="249"/>
      <c r="AR340" s="249"/>
      <c r="AS340" s="249"/>
      <c r="AT340" s="249"/>
    </row>
    <row r="341" spans="34:46" ht="18.75" x14ac:dyDescent="0.25">
      <c r="AH341" s="363"/>
      <c r="AI341" s="364"/>
      <c r="AJ341" s="363"/>
      <c r="AK341" s="365"/>
      <c r="AL341" s="249"/>
      <c r="AM341" s="356"/>
      <c r="AN341" s="249"/>
      <c r="AO341" s="249"/>
      <c r="AP341" s="249"/>
      <c r="AQ341" s="249"/>
      <c r="AR341" s="249"/>
      <c r="AS341" s="249"/>
      <c r="AT341" s="249"/>
    </row>
    <row r="342" spans="34:46" ht="18.75" x14ac:dyDescent="0.25">
      <c r="AH342" s="363"/>
      <c r="AI342" s="364"/>
      <c r="AJ342" s="363"/>
      <c r="AK342" s="365"/>
      <c r="AL342" s="249"/>
      <c r="AM342" s="356"/>
      <c r="AN342" s="249"/>
      <c r="AO342" s="249"/>
      <c r="AP342" s="249"/>
      <c r="AQ342" s="249"/>
      <c r="AR342" s="249"/>
      <c r="AS342" s="249"/>
      <c r="AT342" s="249"/>
    </row>
    <row r="343" spans="34:46" ht="18.75" x14ac:dyDescent="0.25">
      <c r="AH343" s="363"/>
      <c r="AI343" s="364"/>
      <c r="AJ343" s="363"/>
      <c r="AK343" s="365"/>
      <c r="AL343" s="249"/>
      <c r="AM343" s="356"/>
      <c r="AN343" s="249"/>
      <c r="AO343" s="249"/>
      <c r="AP343" s="249"/>
      <c r="AQ343" s="249"/>
      <c r="AR343" s="249"/>
      <c r="AS343" s="249"/>
      <c r="AT343" s="249"/>
    </row>
    <row r="344" spans="34:46" ht="18.75" x14ac:dyDescent="0.25">
      <c r="AH344" s="363"/>
      <c r="AI344" s="364"/>
      <c r="AJ344" s="363"/>
      <c r="AK344" s="365"/>
      <c r="AL344" s="249"/>
      <c r="AM344" s="356"/>
      <c r="AN344" s="249"/>
      <c r="AO344" s="249"/>
      <c r="AP344" s="249"/>
      <c r="AQ344" s="249"/>
      <c r="AR344" s="249"/>
      <c r="AS344" s="249"/>
      <c r="AT344" s="249"/>
    </row>
    <row r="345" spans="34:46" ht="18.75" x14ac:dyDescent="0.25">
      <c r="AH345" s="363"/>
      <c r="AI345" s="364"/>
      <c r="AJ345" s="363"/>
      <c r="AK345" s="365"/>
      <c r="AL345" s="249"/>
      <c r="AM345" s="356"/>
      <c r="AN345" s="249"/>
      <c r="AO345" s="249"/>
      <c r="AP345" s="249"/>
      <c r="AQ345" s="249"/>
      <c r="AR345" s="249"/>
      <c r="AS345" s="249"/>
      <c r="AT345" s="249"/>
    </row>
    <row r="346" spans="34:46" ht="18.75" x14ac:dyDescent="0.25">
      <c r="AH346" s="363"/>
      <c r="AI346" s="364"/>
      <c r="AJ346" s="363"/>
      <c r="AK346" s="365"/>
      <c r="AL346" s="249"/>
      <c r="AM346" s="356"/>
      <c r="AN346" s="249"/>
      <c r="AO346" s="249"/>
      <c r="AP346" s="249"/>
      <c r="AQ346" s="249"/>
      <c r="AR346" s="249"/>
      <c r="AS346" s="249"/>
      <c r="AT346" s="249"/>
    </row>
    <row r="347" spans="34:46" ht="18.75" x14ac:dyDescent="0.25">
      <c r="AH347" s="363"/>
      <c r="AI347" s="364"/>
      <c r="AJ347" s="363"/>
      <c r="AK347" s="365"/>
      <c r="AL347" s="249"/>
      <c r="AM347" s="356"/>
      <c r="AN347" s="249"/>
      <c r="AO347" s="249"/>
      <c r="AP347" s="249"/>
      <c r="AQ347" s="249"/>
      <c r="AR347" s="249"/>
      <c r="AS347" s="249"/>
      <c r="AT347" s="249"/>
    </row>
    <row r="348" spans="34:46" ht="18.75" x14ac:dyDescent="0.25">
      <c r="AH348" s="363"/>
      <c r="AI348" s="364"/>
      <c r="AJ348" s="363"/>
      <c r="AK348" s="365"/>
      <c r="AL348" s="249"/>
      <c r="AM348" s="356"/>
      <c r="AN348" s="249"/>
      <c r="AO348" s="249"/>
      <c r="AP348" s="249"/>
      <c r="AQ348" s="249"/>
      <c r="AR348" s="249"/>
      <c r="AS348" s="249"/>
      <c r="AT348" s="249"/>
    </row>
    <row r="349" spans="34:46" ht="18.75" x14ac:dyDescent="0.25">
      <c r="AH349" s="363"/>
      <c r="AI349" s="364"/>
      <c r="AJ349" s="363"/>
      <c r="AK349" s="365"/>
      <c r="AL349" s="249"/>
      <c r="AM349" s="356"/>
      <c r="AN349" s="249"/>
      <c r="AO349" s="249"/>
      <c r="AP349" s="249"/>
      <c r="AQ349" s="249"/>
      <c r="AR349" s="249"/>
      <c r="AS349" s="249"/>
      <c r="AT349" s="249"/>
    </row>
    <row r="350" spans="34:46" ht="18.75" x14ac:dyDescent="0.25">
      <c r="AH350" s="363"/>
      <c r="AI350" s="364"/>
      <c r="AJ350" s="363"/>
      <c r="AK350" s="365"/>
      <c r="AL350" s="249"/>
      <c r="AM350" s="356"/>
      <c r="AN350" s="249"/>
      <c r="AO350" s="249"/>
      <c r="AP350" s="249"/>
      <c r="AQ350" s="249"/>
      <c r="AR350" s="249"/>
      <c r="AS350" s="249"/>
      <c r="AT350" s="249"/>
    </row>
    <row r="351" spans="34:46" ht="18.75" x14ac:dyDescent="0.25">
      <c r="AH351" s="363"/>
      <c r="AI351" s="364"/>
      <c r="AJ351" s="363"/>
      <c r="AK351" s="365"/>
      <c r="AL351" s="249"/>
      <c r="AM351" s="356"/>
      <c r="AN351" s="249"/>
      <c r="AO351" s="249"/>
      <c r="AP351" s="249"/>
      <c r="AQ351" s="249"/>
      <c r="AR351" s="249"/>
      <c r="AS351" s="249"/>
      <c r="AT351" s="249"/>
    </row>
    <row r="352" spans="34:46" ht="18.75" x14ac:dyDescent="0.25">
      <c r="AH352" s="363"/>
      <c r="AI352" s="364"/>
      <c r="AJ352" s="363"/>
      <c r="AK352" s="365"/>
      <c r="AL352" s="249"/>
      <c r="AM352" s="356"/>
      <c r="AN352" s="249"/>
      <c r="AO352" s="249"/>
      <c r="AP352" s="249"/>
      <c r="AQ352" s="249"/>
      <c r="AR352" s="249"/>
      <c r="AS352" s="249"/>
      <c r="AT352" s="249"/>
    </row>
    <row r="353" spans="34:46" ht="18.75" x14ac:dyDescent="0.25">
      <c r="AH353" s="363"/>
      <c r="AI353" s="364"/>
      <c r="AJ353" s="363"/>
      <c r="AK353" s="365"/>
      <c r="AL353" s="249"/>
      <c r="AM353" s="356"/>
      <c r="AN353" s="249"/>
      <c r="AO353" s="249"/>
      <c r="AP353" s="249"/>
      <c r="AQ353" s="249"/>
      <c r="AR353" s="249"/>
      <c r="AS353" s="249"/>
      <c r="AT353" s="249"/>
    </row>
    <row r="354" spans="34:46" ht="18.75" x14ac:dyDescent="0.25">
      <c r="AH354" s="363"/>
      <c r="AI354" s="364"/>
      <c r="AJ354" s="363"/>
      <c r="AK354" s="365"/>
      <c r="AL354" s="249"/>
      <c r="AM354" s="356"/>
      <c r="AN354" s="249"/>
      <c r="AO354" s="249"/>
      <c r="AP354" s="249"/>
      <c r="AQ354" s="249"/>
      <c r="AR354" s="249"/>
      <c r="AS354" s="249"/>
      <c r="AT354" s="249"/>
    </row>
    <row r="355" spans="34:46" ht="18.75" x14ac:dyDescent="0.25">
      <c r="AH355" s="363"/>
      <c r="AI355" s="364"/>
      <c r="AJ355" s="363"/>
      <c r="AK355" s="365"/>
      <c r="AL355" s="249"/>
      <c r="AM355" s="356"/>
      <c r="AN355" s="249"/>
      <c r="AO355" s="249"/>
      <c r="AP355" s="249"/>
      <c r="AQ355" s="249"/>
      <c r="AR355" s="249"/>
      <c r="AS355" s="249"/>
      <c r="AT355" s="249"/>
    </row>
    <row r="356" spans="34:46" ht="18.75" x14ac:dyDescent="0.25">
      <c r="AH356" s="363"/>
      <c r="AI356" s="364"/>
      <c r="AJ356" s="363"/>
      <c r="AK356" s="365"/>
      <c r="AL356" s="249"/>
      <c r="AM356" s="356"/>
      <c r="AN356" s="249"/>
      <c r="AO356" s="249"/>
      <c r="AP356" s="249"/>
      <c r="AQ356" s="249"/>
      <c r="AR356" s="249"/>
      <c r="AS356" s="249"/>
      <c r="AT356" s="249"/>
    </row>
    <row r="357" spans="34:46" ht="18.75" x14ac:dyDescent="0.25">
      <c r="AH357" s="363"/>
      <c r="AI357" s="364"/>
      <c r="AJ357" s="363"/>
      <c r="AK357" s="365"/>
      <c r="AL357" s="249"/>
      <c r="AM357" s="356"/>
      <c r="AN357" s="249"/>
      <c r="AO357" s="249"/>
      <c r="AP357" s="249"/>
      <c r="AQ357" s="249"/>
      <c r="AR357" s="249"/>
      <c r="AS357" s="249"/>
      <c r="AT357" s="249"/>
    </row>
    <row r="358" spans="34:46" x14ac:dyDescent="0.25">
      <c r="AH358" s="363"/>
      <c r="AI358" s="364"/>
      <c r="AJ358" s="363"/>
      <c r="AK358" s="365"/>
      <c r="AL358" s="249"/>
      <c r="AM358" s="249"/>
      <c r="AN358" s="249"/>
      <c r="AO358" s="249"/>
      <c r="AP358" s="249"/>
      <c r="AQ358" s="249"/>
      <c r="AR358" s="249"/>
      <c r="AS358" s="249"/>
      <c r="AT358" s="249"/>
    </row>
    <row r="359" spans="34:46" x14ac:dyDescent="0.25">
      <c r="AH359" s="363"/>
      <c r="AI359" s="364"/>
      <c r="AJ359" s="363"/>
      <c r="AK359" s="365"/>
      <c r="AL359" s="249"/>
      <c r="AM359" s="249"/>
      <c r="AN359" s="249"/>
      <c r="AO359" s="249"/>
      <c r="AP359" s="249"/>
      <c r="AQ359" s="249"/>
      <c r="AR359" s="249"/>
      <c r="AS359" s="249"/>
      <c r="AT359" s="249"/>
    </row>
    <row r="360" spans="34:46" x14ac:dyDescent="0.25">
      <c r="AH360" s="363"/>
      <c r="AI360" s="364"/>
      <c r="AJ360" s="363"/>
      <c r="AK360" s="365"/>
      <c r="AL360" s="249"/>
      <c r="AM360" s="249"/>
      <c r="AN360" s="249"/>
      <c r="AO360" s="249"/>
      <c r="AP360" s="249"/>
      <c r="AQ360" s="249"/>
      <c r="AR360" s="249"/>
      <c r="AS360" s="249"/>
      <c r="AT360" s="249"/>
    </row>
    <row r="361" spans="34:46" x14ac:dyDescent="0.25">
      <c r="AH361" s="363"/>
      <c r="AI361" s="364"/>
      <c r="AJ361" s="363"/>
      <c r="AK361" s="365"/>
      <c r="AL361" s="249"/>
      <c r="AM361" s="249"/>
      <c r="AN361" s="249"/>
      <c r="AO361" s="249"/>
      <c r="AP361" s="249"/>
      <c r="AQ361" s="249"/>
      <c r="AR361" s="249"/>
      <c r="AS361" s="249"/>
      <c r="AT361" s="249"/>
    </row>
    <row r="362" spans="34:46" x14ac:dyDescent="0.25">
      <c r="AH362" s="363"/>
      <c r="AI362" s="364"/>
      <c r="AJ362" s="363"/>
      <c r="AK362" s="365"/>
      <c r="AL362" s="249"/>
      <c r="AM362" s="249"/>
      <c r="AN362" s="249"/>
      <c r="AO362" s="249"/>
      <c r="AP362" s="249"/>
      <c r="AQ362" s="249"/>
      <c r="AR362" s="249"/>
      <c r="AS362" s="249"/>
      <c r="AT362" s="249"/>
    </row>
    <row r="363" spans="34:46" x14ac:dyDescent="0.25">
      <c r="AH363" s="363"/>
      <c r="AI363" s="364"/>
      <c r="AJ363" s="363"/>
      <c r="AK363" s="365"/>
      <c r="AL363" s="249"/>
      <c r="AM363" s="249"/>
      <c r="AN363" s="249"/>
      <c r="AO363" s="249"/>
      <c r="AP363" s="249"/>
      <c r="AQ363" s="249"/>
      <c r="AR363" s="249"/>
      <c r="AS363" s="249"/>
      <c r="AT363" s="249"/>
    </row>
    <row r="364" spans="34:46" x14ac:dyDescent="0.25">
      <c r="AH364" s="363"/>
      <c r="AI364" s="364"/>
      <c r="AJ364" s="363"/>
      <c r="AK364" s="365"/>
      <c r="AL364" s="249"/>
      <c r="AM364" s="249"/>
      <c r="AN364" s="249"/>
      <c r="AO364" s="249"/>
      <c r="AP364" s="249"/>
      <c r="AQ364" s="249"/>
      <c r="AR364" s="249"/>
      <c r="AS364" s="249"/>
      <c r="AT364" s="249"/>
    </row>
    <row r="365" spans="34:46" x14ac:dyDescent="0.25">
      <c r="AH365" s="363"/>
      <c r="AI365" s="364"/>
      <c r="AJ365" s="363"/>
      <c r="AK365" s="365"/>
      <c r="AL365" s="249"/>
      <c r="AM365" s="249"/>
      <c r="AN365" s="249"/>
      <c r="AO365" s="249"/>
      <c r="AP365" s="249"/>
      <c r="AQ365" s="249"/>
      <c r="AR365" s="249"/>
      <c r="AS365" s="249"/>
      <c r="AT365" s="249"/>
    </row>
    <row r="366" spans="34:46" x14ac:dyDescent="0.25">
      <c r="AH366" s="363"/>
      <c r="AI366" s="364"/>
      <c r="AJ366" s="363"/>
      <c r="AK366" s="365"/>
      <c r="AL366" s="249"/>
      <c r="AM366" s="249"/>
      <c r="AN366" s="249"/>
      <c r="AO366" s="249"/>
      <c r="AP366" s="249"/>
      <c r="AQ366" s="249"/>
      <c r="AR366" s="249"/>
      <c r="AS366" s="249"/>
      <c r="AT366" s="249"/>
    </row>
    <row r="367" spans="34:46" x14ac:dyDescent="0.25">
      <c r="AH367" s="363"/>
      <c r="AI367" s="364"/>
      <c r="AJ367" s="363"/>
      <c r="AK367" s="365"/>
      <c r="AL367" s="249"/>
      <c r="AM367" s="249"/>
      <c r="AN367" s="249"/>
      <c r="AO367" s="249"/>
      <c r="AP367" s="249"/>
      <c r="AQ367" s="249"/>
      <c r="AR367" s="249"/>
      <c r="AS367" s="249"/>
      <c r="AT367" s="249"/>
    </row>
    <row r="368" spans="34:46" x14ac:dyDescent="0.25">
      <c r="AH368" s="363"/>
      <c r="AI368" s="364"/>
      <c r="AJ368" s="363"/>
      <c r="AK368" s="365"/>
      <c r="AL368" s="249"/>
      <c r="AM368" s="249"/>
      <c r="AN368" s="249"/>
      <c r="AO368" s="249"/>
      <c r="AP368" s="249"/>
      <c r="AQ368" s="249"/>
      <c r="AR368" s="249"/>
      <c r="AS368" s="249"/>
      <c r="AT368" s="249"/>
    </row>
    <row r="369" spans="34:46" x14ac:dyDescent="0.25">
      <c r="AH369" s="363"/>
      <c r="AI369" s="364"/>
      <c r="AJ369" s="363"/>
      <c r="AK369" s="365"/>
      <c r="AL369" s="249"/>
      <c r="AM369" s="249"/>
      <c r="AN369" s="249"/>
      <c r="AO369" s="249"/>
      <c r="AP369" s="249"/>
      <c r="AQ369" s="249"/>
      <c r="AR369" s="249"/>
      <c r="AS369" s="249"/>
      <c r="AT369" s="249"/>
    </row>
    <row r="370" spans="34:46" x14ac:dyDescent="0.25">
      <c r="AH370" s="363"/>
      <c r="AI370" s="364"/>
      <c r="AJ370" s="363"/>
      <c r="AK370" s="365"/>
      <c r="AL370" s="249"/>
      <c r="AM370" s="249"/>
      <c r="AN370" s="249"/>
      <c r="AO370" s="249"/>
      <c r="AP370" s="249"/>
      <c r="AQ370" s="249"/>
      <c r="AR370" s="249"/>
      <c r="AS370" s="249"/>
      <c r="AT370" s="249"/>
    </row>
    <row r="371" spans="34:46" x14ac:dyDescent="0.25">
      <c r="AH371" s="363"/>
      <c r="AI371" s="364"/>
      <c r="AJ371" s="363"/>
      <c r="AK371" s="365"/>
      <c r="AL371" s="249"/>
      <c r="AM371" s="249"/>
      <c r="AN371" s="249"/>
      <c r="AO371" s="249"/>
      <c r="AP371" s="249"/>
      <c r="AQ371" s="249"/>
      <c r="AR371" s="249"/>
      <c r="AS371" s="249"/>
      <c r="AT371" s="249"/>
    </row>
    <row r="372" spans="34:46" x14ac:dyDescent="0.25">
      <c r="AH372" s="363"/>
      <c r="AI372" s="364"/>
      <c r="AJ372" s="363"/>
      <c r="AK372" s="365"/>
      <c r="AL372" s="249"/>
      <c r="AM372" s="249"/>
      <c r="AN372" s="249"/>
      <c r="AO372" s="249"/>
      <c r="AP372" s="249"/>
      <c r="AQ372" s="249"/>
      <c r="AR372" s="249"/>
      <c r="AS372" s="249"/>
      <c r="AT372" s="249"/>
    </row>
    <row r="373" spans="34:46" x14ac:dyDescent="0.25">
      <c r="AH373" s="363"/>
      <c r="AI373" s="364"/>
      <c r="AJ373" s="363"/>
      <c r="AK373" s="365"/>
      <c r="AL373" s="249"/>
      <c r="AM373" s="249"/>
      <c r="AN373" s="249"/>
      <c r="AO373" s="249"/>
      <c r="AP373" s="249"/>
      <c r="AQ373" s="249"/>
      <c r="AR373" s="249"/>
      <c r="AS373" s="249"/>
      <c r="AT373" s="249"/>
    </row>
    <row r="374" spans="34:46" x14ac:dyDescent="0.25">
      <c r="AH374" s="363"/>
      <c r="AI374" s="364"/>
      <c r="AJ374" s="363"/>
      <c r="AK374" s="365"/>
      <c r="AL374" s="249"/>
      <c r="AM374" s="249"/>
      <c r="AN374" s="249"/>
      <c r="AO374" s="249"/>
      <c r="AP374" s="249"/>
      <c r="AQ374" s="249"/>
      <c r="AR374" s="249"/>
      <c r="AS374" s="249"/>
      <c r="AT374" s="249"/>
    </row>
    <row r="375" spans="34:46" x14ac:dyDescent="0.25">
      <c r="AH375" s="363"/>
      <c r="AI375" s="364"/>
      <c r="AJ375" s="363"/>
      <c r="AK375" s="365"/>
      <c r="AL375" s="249"/>
      <c r="AM375" s="249"/>
      <c r="AN375" s="249"/>
      <c r="AO375" s="249"/>
      <c r="AP375" s="249"/>
      <c r="AQ375" s="249"/>
      <c r="AR375" s="249"/>
      <c r="AS375" s="249"/>
      <c r="AT375" s="249"/>
    </row>
    <row r="376" spans="34:46" x14ac:dyDescent="0.25">
      <c r="AH376" s="363"/>
      <c r="AI376" s="364"/>
      <c r="AJ376" s="363"/>
      <c r="AK376" s="365"/>
      <c r="AL376" s="249"/>
      <c r="AM376" s="249"/>
      <c r="AN376" s="249"/>
      <c r="AO376" s="249"/>
      <c r="AP376" s="249"/>
      <c r="AQ376" s="249"/>
      <c r="AR376" s="249"/>
      <c r="AS376" s="249"/>
      <c r="AT376" s="249"/>
    </row>
    <row r="377" spans="34:46" x14ac:dyDescent="0.25">
      <c r="AH377" s="363"/>
      <c r="AI377" s="364"/>
      <c r="AJ377" s="363"/>
      <c r="AK377" s="365"/>
      <c r="AL377" s="249"/>
      <c r="AM377" s="249"/>
      <c r="AN377" s="249"/>
      <c r="AO377" s="249"/>
      <c r="AP377" s="249"/>
      <c r="AQ377" s="249"/>
      <c r="AR377" s="249"/>
      <c r="AS377" s="249"/>
      <c r="AT377" s="249"/>
    </row>
    <row r="378" spans="34:46" x14ac:dyDescent="0.25">
      <c r="AH378" s="363"/>
      <c r="AI378" s="364"/>
      <c r="AJ378" s="363"/>
      <c r="AK378" s="365"/>
      <c r="AL378" s="249"/>
      <c r="AM378" s="249"/>
      <c r="AN378" s="249"/>
      <c r="AO378" s="249"/>
      <c r="AP378" s="249"/>
      <c r="AQ378" s="249"/>
      <c r="AR378" s="249"/>
      <c r="AS378" s="249"/>
      <c r="AT378" s="249"/>
    </row>
    <row r="379" spans="34:46" x14ac:dyDescent="0.25">
      <c r="AH379" s="363"/>
      <c r="AI379" s="364"/>
      <c r="AJ379" s="363"/>
      <c r="AK379" s="365"/>
      <c r="AL379" s="249"/>
      <c r="AM379" s="249"/>
      <c r="AN379" s="249"/>
      <c r="AO379" s="249"/>
      <c r="AP379" s="249"/>
      <c r="AQ379" s="249"/>
      <c r="AR379" s="249"/>
      <c r="AS379" s="249"/>
      <c r="AT379" s="249"/>
    </row>
    <row r="380" spans="34:46" x14ac:dyDescent="0.25">
      <c r="AH380" s="363"/>
      <c r="AI380" s="364"/>
      <c r="AJ380" s="363"/>
      <c r="AK380" s="365"/>
      <c r="AL380" s="249"/>
      <c r="AM380" s="249"/>
      <c r="AN380" s="249"/>
      <c r="AO380" s="249"/>
      <c r="AP380" s="249"/>
      <c r="AQ380" s="249"/>
      <c r="AR380" s="249"/>
      <c r="AS380" s="249"/>
      <c r="AT380" s="249"/>
    </row>
    <row r="381" spans="34:46" x14ac:dyDescent="0.25">
      <c r="AH381" s="363"/>
      <c r="AI381" s="364"/>
      <c r="AJ381" s="363"/>
      <c r="AK381" s="365"/>
      <c r="AL381" s="249"/>
      <c r="AM381" s="249"/>
      <c r="AN381" s="249"/>
      <c r="AO381" s="249"/>
      <c r="AP381" s="249"/>
      <c r="AQ381" s="249"/>
      <c r="AR381" s="249"/>
      <c r="AS381" s="249"/>
      <c r="AT381" s="249"/>
    </row>
    <row r="382" spans="34:46" x14ac:dyDescent="0.25">
      <c r="AH382" s="363"/>
      <c r="AI382" s="364"/>
      <c r="AJ382" s="363"/>
      <c r="AK382" s="365"/>
      <c r="AL382" s="249"/>
      <c r="AM382" s="249"/>
      <c r="AN382" s="249"/>
      <c r="AO382" s="249"/>
      <c r="AP382" s="249"/>
      <c r="AQ382" s="249"/>
      <c r="AR382" s="249"/>
      <c r="AS382" s="249"/>
      <c r="AT382" s="249"/>
    </row>
    <row r="383" spans="34:46" x14ac:dyDescent="0.25">
      <c r="AH383" s="363"/>
      <c r="AI383" s="364"/>
      <c r="AJ383" s="363"/>
      <c r="AK383" s="365"/>
      <c r="AL383" s="249"/>
      <c r="AM383" s="249"/>
      <c r="AN383" s="249"/>
      <c r="AO383" s="249"/>
      <c r="AP383" s="249"/>
      <c r="AQ383" s="249"/>
      <c r="AR383" s="249"/>
      <c r="AS383" s="249"/>
      <c r="AT383" s="249"/>
    </row>
    <row r="384" spans="34:46" x14ac:dyDescent="0.25">
      <c r="AH384" s="363"/>
      <c r="AI384" s="364"/>
      <c r="AJ384" s="363"/>
      <c r="AK384" s="365"/>
      <c r="AL384" s="249"/>
      <c r="AM384" s="249"/>
      <c r="AN384" s="249"/>
      <c r="AO384" s="249"/>
      <c r="AP384" s="249"/>
      <c r="AQ384" s="249"/>
      <c r="AR384" s="249"/>
      <c r="AS384" s="249"/>
      <c r="AT384" s="249"/>
    </row>
    <row r="385" spans="34:46" x14ac:dyDescent="0.25">
      <c r="AH385" s="363"/>
      <c r="AI385" s="364"/>
      <c r="AJ385" s="363"/>
      <c r="AK385" s="365"/>
      <c r="AL385" s="249"/>
      <c r="AM385" s="249"/>
      <c r="AN385" s="249"/>
      <c r="AO385" s="249"/>
      <c r="AP385" s="249"/>
      <c r="AQ385" s="249"/>
      <c r="AR385" s="249"/>
      <c r="AS385" s="249"/>
      <c r="AT385" s="249"/>
    </row>
    <row r="386" spans="34:46" x14ac:dyDescent="0.25">
      <c r="AH386" s="363"/>
      <c r="AI386" s="364"/>
      <c r="AJ386" s="363"/>
      <c r="AK386" s="365"/>
      <c r="AL386" s="249"/>
      <c r="AM386" s="249"/>
      <c r="AN386" s="249"/>
      <c r="AO386" s="249"/>
      <c r="AP386" s="249"/>
      <c r="AQ386" s="249"/>
      <c r="AR386" s="249"/>
      <c r="AS386" s="249"/>
      <c r="AT386" s="249"/>
    </row>
    <row r="387" spans="34:46" x14ac:dyDescent="0.25">
      <c r="AH387" s="363"/>
      <c r="AI387" s="364"/>
      <c r="AJ387" s="363"/>
      <c r="AK387" s="365"/>
      <c r="AL387" s="249"/>
      <c r="AM387" s="249"/>
      <c r="AN387" s="249"/>
      <c r="AO387" s="249"/>
      <c r="AP387" s="249"/>
      <c r="AQ387" s="249"/>
      <c r="AR387" s="249"/>
      <c r="AS387" s="249"/>
      <c r="AT387" s="249"/>
    </row>
    <row r="388" spans="34:46" x14ac:dyDescent="0.25">
      <c r="AH388" s="363"/>
      <c r="AI388" s="364"/>
      <c r="AJ388" s="363"/>
      <c r="AK388" s="365"/>
      <c r="AL388" s="249"/>
      <c r="AM388" s="249"/>
      <c r="AN388" s="249"/>
      <c r="AO388" s="249"/>
      <c r="AP388" s="249"/>
      <c r="AQ388" s="249"/>
      <c r="AR388" s="249"/>
      <c r="AS388" s="249"/>
      <c r="AT388" s="249"/>
    </row>
    <row r="389" spans="34:46" x14ac:dyDescent="0.25">
      <c r="AH389" s="363"/>
      <c r="AI389" s="364"/>
      <c r="AJ389" s="363"/>
      <c r="AK389" s="365"/>
      <c r="AL389" s="249"/>
      <c r="AM389" s="249"/>
      <c r="AN389" s="249"/>
      <c r="AO389" s="249"/>
      <c r="AP389" s="249"/>
      <c r="AQ389" s="249"/>
      <c r="AR389" s="249"/>
      <c r="AS389" s="249"/>
      <c r="AT389" s="249"/>
    </row>
    <row r="390" spans="34:46" x14ac:dyDescent="0.25">
      <c r="AH390" s="363"/>
      <c r="AI390" s="364"/>
      <c r="AJ390" s="363"/>
      <c r="AK390" s="365"/>
      <c r="AL390" s="249"/>
      <c r="AM390" s="249"/>
      <c r="AN390" s="249"/>
      <c r="AO390" s="249"/>
      <c r="AP390" s="249"/>
      <c r="AQ390" s="249"/>
      <c r="AR390" s="249"/>
      <c r="AS390" s="249"/>
      <c r="AT390" s="249"/>
    </row>
    <row r="391" spans="34:46" x14ac:dyDescent="0.25">
      <c r="AH391" s="363"/>
      <c r="AI391" s="364"/>
      <c r="AJ391" s="363"/>
      <c r="AK391" s="365"/>
      <c r="AL391" s="249"/>
      <c r="AM391" s="249"/>
      <c r="AN391" s="249"/>
      <c r="AO391" s="249"/>
      <c r="AP391" s="249"/>
      <c r="AQ391" s="249"/>
      <c r="AR391" s="249"/>
      <c r="AS391" s="249"/>
      <c r="AT391" s="249"/>
    </row>
    <row r="392" spans="34:46" x14ac:dyDescent="0.25">
      <c r="AH392" s="363"/>
      <c r="AI392" s="364"/>
      <c r="AJ392" s="363"/>
      <c r="AK392" s="365"/>
      <c r="AL392" s="249"/>
      <c r="AM392" s="249"/>
      <c r="AN392" s="249"/>
      <c r="AO392" s="249"/>
      <c r="AP392" s="249"/>
      <c r="AQ392" s="249"/>
      <c r="AR392" s="249"/>
      <c r="AS392" s="249"/>
      <c r="AT392" s="249"/>
    </row>
    <row r="393" spans="34:46" x14ac:dyDescent="0.25">
      <c r="AH393" s="363"/>
      <c r="AI393" s="364"/>
      <c r="AJ393" s="363"/>
      <c r="AK393" s="365"/>
      <c r="AL393" s="249"/>
      <c r="AM393" s="249"/>
      <c r="AN393" s="249"/>
      <c r="AO393" s="249"/>
      <c r="AP393" s="249"/>
      <c r="AQ393" s="249"/>
      <c r="AR393" s="249"/>
      <c r="AS393" s="249"/>
      <c r="AT393" s="249"/>
    </row>
    <row r="394" spans="34:46" x14ac:dyDescent="0.25">
      <c r="AH394" s="363"/>
      <c r="AI394" s="364"/>
      <c r="AJ394" s="363"/>
      <c r="AK394" s="365"/>
      <c r="AL394" s="249"/>
      <c r="AM394" s="249"/>
      <c r="AN394" s="249"/>
      <c r="AO394" s="249"/>
      <c r="AP394" s="249"/>
      <c r="AQ394" s="249"/>
      <c r="AR394" s="249"/>
      <c r="AS394" s="249"/>
      <c r="AT394" s="249"/>
    </row>
    <row r="395" spans="34:46" x14ac:dyDescent="0.25">
      <c r="AH395" s="363"/>
      <c r="AI395" s="364"/>
      <c r="AJ395" s="363"/>
      <c r="AK395" s="365"/>
      <c r="AL395" s="249"/>
      <c r="AM395" s="249"/>
      <c r="AN395" s="249"/>
      <c r="AO395" s="249"/>
      <c r="AP395" s="249"/>
      <c r="AQ395" s="249"/>
      <c r="AR395" s="249"/>
      <c r="AS395" s="249"/>
      <c r="AT395" s="249"/>
    </row>
    <row r="396" spans="34:46" x14ac:dyDescent="0.25">
      <c r="AH396" s="363"/>
      <c r="AI396" s="364"/>
      <c r="AJ396" s="363"/>
      <c r="AK396" s="365"/>
      <c r="AL396" s="249"/>
      <c r="AM396" s="249"/>
      <c r="AN396" s="249"/>
      <c r="AO396" s="249"/>
      <c r="AP396" s="249"/>
      <c r="AQ396" s="249"/>
      <c r="AR396" s="249"/>
      <c r="AS396" s="249"/>
      <c r="AT396" s="249"/>
    </row>
    <row r="397" spans="34:46" x14ac:dyDescent="0.25">
      <c r="AH397" s="363"/>
      <c r="AI397" s="364"/>
      <c r="AJ397" s="363"/>
      <c r="AK397" s="365"/>
      <c r="AL397" s="249"/>
      <c r="AM397" s="249"/>
      <c r="AN397" s="249"/>
      <c r="AO397" s="249"/>
      <c r="AP397" s="249"/>
      <c r="AQ397" s="249"/>
      <c r="AR397" s="249"/>
      <c r="AS397" s="249"/>
      <c r="AT397" s="249"/>
    </row>
    <row r="398" spans="34:46" x14ac:dyDescent="0.25">
      <c r="AH398" s="363"/>
      <c r="AI398" s="364"/>
      <c r="AJ398" s="363"/>
      <c r="AK398" s="365"/>
      <c r="AL398" s="249"/>
      <c r="AM398" s="249"/>
      <c r="AN398" s="249"/>
      <c r="AO398" s="249"/>
      <c r="AP398" s="249"/>
      <c r="AQ398" s="249"/>
      <c r="AR398" s="249"/>
      <c r="AS398" s="249"/>
      <c r="AT398" s="249"/>
    </row>
    <row r="399" spans="34:46" x14ac:dyDescent="0.25">
      <c r="AH399" s="363"/>
      <c r="AI399" s="364"/>
      <c r="AJ399" s="363"/>
      <c r="AK399" s="365"/>
      <c r="AL399" s="249"/>
      <c r="AM399" s="249"/>
      <c r="AN399" s="249"/>
      <c r="AO399" s="249"/>
      <c r="AP399" s="249"/>
      <c r="AQ399" s="249"/>
      <c r="AR399" s="249"/>
      <c r="AS399" s="249"/>
      <c r="AT399" s="249"/>
    </row>
    <row r="400" spans="34:46" x14ac:dyDescent="0.25">
      <c r="AH400" s="363"/>
      <c r="AI400" s="364"/>
      <c r="AJ400" s="363"/>
      <c r="AK400" s="365"/>
      <c r="AL400" s="249"/>
      <c r="AM400" s="249"/>
      <c r="AN400" s="249"/>
      <c r="AO400" s="249"/>
      <c r="AP400" s="249"/>
      <c r="AQ400" s="249"/>
      <c r="AR400" s="249"/>
      <c r="AS400" s="249"/>
      <c r="AT400" s="249"/>
    </row>
    <row r="401" spans="34:46" x14ac:dyDescent="0.25">
      <c r="AH401" s="363"/>
      <c r="AI401" s="364"/>
      <c r="AJ401" s="363"/>
      <c r="AK401" s="365"/>
      <c r="AL401" s="249"/>
      <c r="AM401" s="249"/>
      <c r="AN401" s="249"/>
      <c r="AO401" s="249"/>
      <c r="AP401" s="249"/>
      <c r="AQ401" s="249"/>
      <c r="AR401" s="249"/>
      <c r="AS401" s="249"/>
      <c r="AT401" s="249"/>
    </row>
    <row r="402" spans="34:46" x14ac:dyDescent="0.25">
      <c r="AH402" s="363"/>
      <c r="AI402" s="364"/>
      <c r="AJ402" s="363"/>
      <c r="AK402" s="365"/>
      <c r="AL402" s="249"/>
      <c r="AM402" s="249"/>
      <c r="AN402" s="249"/>
      <c r="AO402" s="249"/>
      <c r="AP402" s="249"/>
      <c r="AQ402" s="249"/>
      <c r="AR402" s="249"/>
      <c r="AS402" s="249"/>
      <c r="AT402" s="249"/>
    </row>
    <row r="403" spans="34:46" x14ac:dyDescent="0.25">
      <c r="AH403" s="363"/>
      <c r="AI403" s="364"/>
      <c r="AJ403" s="363"/>
      <c r="AK403" s="365"/>
      <c r="AL403" s="249"/>
      <c r="AM403" s="249"/>
      <c r="AN403" s="249"/>
      <c r="AO403" s="249"/>
      <c r="AP403" s="249"/>
      <c r="AQ403" s="249"/>
      <c r="AR403" s="249"/>
      <c r="AS403" s="249"/>
      <c r="AT403" s="249"/>
    </row>
    <row r="404" spans="34:46" x14ac:dyDescent="0.25">
      <c r="AH404" s="363"/>
      <c r="AI404" s="364"/>
      <c r="AJ404" s="363"/>
      <c r="AK404" s="365"/>
      <c r="AL404" s="249"/>
      <c r="AM404" s="249"/>
      <c r="AN404" s="249"/>
      <c r="AO404" s="249"/>
      <c r="AP404" s="249"/>
      <c r="AQ404" s="249"/>
      <c r="AR404" s="249"/>
      <c r="AS404" s="249"/>
      <c r="AT404" s="249"/>
    </row>
    <row r="405" spans="34:46" x14ac:dyDescent="0.25">
      <c r="AH405" s="363"/>
      <c r="AI405" s="364"/>
      <c r="AJ405" s="363"/>
      <c r="AK405" s="365"/>
      <c r="AL405" s="249"/>
      <c r="AM405" s="249"/>
      <c r="AN405" s="249"/>
      <c r="AO405" s="249"/>
      <c r="AP405" s="249"/>
      <c r="AQ405" s="249"/>
      <c r="AR405" s="249"/>
      <c r="AS405" s="249"/>
      <c r="AT405" s="249"/>
    </row>
    <row r="406" spans="34:46" x14ac:dyDescent="0.25">
      <c r="AH406" s="363"/>
      <c r="AI406" s="364"/>
      <c r="AJ406" s="363"/>
      <c r="AK406" s="365"/>
      <c r="AL406" s="249"/>
      <c r="AM406" s="249"/>
      <c r="AN406" s="249"/>
      <c r="AO406" s="249"/>
      <c r="AP406" s="249"/>
      <c r="AQ406" s="249"/>
      <c r="AR406" s="249"/>
      <c r="AS406" s="249"/>
      <c r="AT406" s="249"/>
    </row>
    <row r="407" spans="34:46" x14ac:dyDescent="0.25">
      <c r="AH407" s="363"/>
      <c r="AI407" s="364"/>
      <c r="AJ407" s="363"/>
      <c r="AK407" s="365"/>
      <c r="AL407" s="249"/>
      <c r="AM407" s="249"/>
      <c r="AN407" s="249"/>
      <c r="AO407" s="249"/>
      <c r="AP407" s="249"/>
      <c r="AQ407" s="249"/>
      <c r="AR407" s="249"/>
      <c r="AS407" s="249"/>
      <c r="AT407" s="249"/>
    </row>
    <row r="408" spans="34:46" x14ac:dyDescent="0.25">
      <c r="AH408" s="363"/>
      <c r="AI408" s="364"/>
      <c r="AJ408" s="363"/>
      <c r="AK408" s="365"/>
      <c r="AL408" s="249"/>
      <c r="AM408" s="249"/>
      <c r="AN408" s="249"/>
      <c r="AO408" s="249"/>
      <c r="AP408" s="249"/>
      <c r="AQ408" s="249"/>
      <c r="AR408" s="249"/>
      <c r="AS408" s="249"/>
      <c r="AT408" s="249"/>
    </row>
    <row r="409" spans="34:46" x14ac:dyDescent="0.25">
      <c r="AH409" s="363"/>
      <c r="AI409" s="364"/>
      <c r="AJ409" s="363"/>
      <c r="AK409" s="365"/>
      <c r="AL409" s="249"/>
      <c r="AM409" s="249"/>
      <c r="AN409" s="249"/>
      <c r="AO409" s="249"/>
      <c r="AP409" s="249"/>
      <c r="AQ409" s="249"/>
      <c r="AR409" s="249"/>
      <c r="AS409" s="249"/>
      <c r="AT409" s="249"/>
    </row>
    <row r="410" spans="34:46" x14ac:dyDescent="0.25">
      <c r="AH410" s="363"/>
      <c r="AI410" s="364"/>
      <c r="AJ410" s="363"/>
      <c r="AK410" s="365"/>
      <c r="AL410" s="249"/>
      <c r="AM410" s="249"/>
      <c r="AN410" s="249"/>
      <c r="AO410" s="249"/>
      <c r="AP410" s="249"/>
      <c r="AQ410" s="249"/>
      <c r="AR410" s="249"/>
      <c r="AS410" s="249"/>
      <c r="AT410" s="249"/>
    </row>
    <row r="411" spans="34:46" x14ac:dyDescent="0.25">
      <c r="AH411" s="363"/>
      <c r="AI411" s="364"/>
      <c r="AJ411" s="363"/>
      <c r="AK411" s="365"/>
      <c r="AL411" s="249"/>
      <c r="AM411" s="249"/>
      <c r="AN411" s="249"/>
      <c r="AO411" s="249"/>
      <c r="AP411" s="249"/>
      <c r="AQ411" s="249"/>
      <c r="AR411" s="249"/>
      <c r="AS411" s="249"/>
      <c r="AT411" s="249"/>
    </row>
    <row r="412" spans="34:46" x14ac:dyDescent="0.25">
      <c r="AH412" s="363"/>
      <c r="AI412" s="364"/>
      <c r="AJ412" s="363"/>
      <c r="AK412" s="365"/>
      <c r="AL412" s="249"/>
      <c r="AM412" s="249"/>
      <c r="AN412" s="249"/>
      <c r="AO412" s="249"/>
      <c r="AP412" s="249"/>
      <c r="AQ412" s="249"/>
      <c r="AR412" s="249"/>
      <c r="AS412" s="249"/>
      <c r="AT412" s="249"/>
    </row>
    <row r="413" spans="34:46" x14ac:dyDescent="0.25">
      <c r="AH413" s="363"/>
      <c r="AI413" s="364"/>
      <c r="AJ413" s="363"/>
      <c r="AK413" s="365"/>
      <c r="AL413" s="249"/>
      <c r="AM413" s="249"/>
      <c r="AN413" s="249"/>
      <c r="AO413" s="249"/>
      <c r="AP413" s="249"/>
      <c r="AQ413" s="249"/>
      <c r="AR413" s="249"/>
      <c r="AS413" s="249"/>
      <c r="AT413" s="249"/>
    </row>
    <row r="414" spans="34:46" x14ac:dyDescent="0.25">
      <c r="AH414" s="363"/>
      <c r="AI414" s="364"/>
      <c r="AJ414" s="363"/>
      <c r="AK414" s="365"/>
      <c r="AL414" s="249"/>
      <c r="AM414" s="249"/>
      <c r="AN414" s="249"/>
      <c r="AO414" s="249"/>
      <c r="AP414" s="249"/>
      <c r="AQ414" s="249"/>
      <c r="AR414" s="249"/>
      <c r="AS414" s="249"/>
      <c r="AT414" s="249"/>
    </row>
    <row r="415" spans="34:46" x14ac:dyDescent="0.25">
      <c r="AH415" s="363"/>
      <c r="AI415" s="364"/>
      <c r="AJ415" s="363"/>
      <c r="AK415" s="365"/>
      <c r="AL415" s="249"/>
      <c r="AM415" s="249"/>
      <c r="AN415" s="249"/>
      <c r="AO415" s="249"/>
      <c r="AP415" s="249"/>
      <c r="AQ415" s="249"/>
      <c r="AR415" s="249"/>
      <c r="AS415" s="249"/>
      <c r="AT415" s="249"/>
    </row>
    <row r="416" spans="34:46" x14ac:dyDescent="0.25">
      <c r="AH416" s="363"/>
      <c r="AI416" s="364"/>
      <c r="AJ416" s="363"/>
      <c r="AK416" s="365"/>
      <c r="AL416" s="249"/>
      <c r="AM416" s="249"/>
      <c r="AN416" s="249"/>
      <c r="AO416" s="249"/>
      <c r="AP416" s="249"/>
      <c r="AQ416" s="249"/>
      <c r="AR416" s="249"/>
      <c r="AS416" s="249"/>
      <c r="AT416" s="249"/>
    </row>
    <row r="417" spans="34:46" x14ac:dyDescent="0.25">
      <c r="AH417" s="363"/>
      <c r="AI417" s="364"/>
      <c r="AJ417" s="363"/>
      <c r="AK417" s="365"/>
      <c r="AL417" s="249"/>
      <c r="AM417" s="249"/>
      <c r="AN417" s="249"/>
      <c r="AO417" s="249"/>
      <c r="AP417" s="249"/>
      <c r="AQ417" s="249"/>
      <c r="AR417" s="249"/>
      <c r="AS417" s="249"/>
      <c r="AT417" s="249"/>
    </row>
    <row r="418" spans="34:46" x14ac:dyDescent="0.25">
      <c r="AH418" s="363"/>
      <c r="AI418" s="364"/>
      <c r="AJ418" s="363"/>
      <c r="AK418" s="365"/>
      <c r="AL418" s="249"/>
      <c r="AM418" s="249"/>
      <c r="AN418" s="249"/>
      <c r="AO418" s="249"/>
      <c r="AP418" s="249"/>
      <c r="AQ418" s="249"/>
      <c r="AR418" s="249"/>
      <c r="AS418" s="249"/>
      <c r="AT418" s="249"/>
    </row>
    <row r="419" spans="34:46" x14ac:dyDescent="0.25">
      <c r="AH419" s="363"/>
      <c r="AI419" s="364"/>
      <c r="AJ419" s="363"/>
      <c r="AK419" s="365"/>
      <c r="AL419" s="249"/>
      <c r="AM419" s="249"/>
      <c r="AN419" s="249"/>
      <c r="AO419" s="249"/>
      <c r="AP419" s="249"/>
      <c r="AQ419" s="249"/>
      <c r="AR419" s="249"/>
      <c r="AS419" s="249"/>
      <c r="AT419" s="249"/>
    </row>
    <row r="420" spans="34:46" x14ac:dyDescent="0.25">
      <c r="AH420" s="363"/>
      <c r="AI420" s="364"/>
      <c r="AJ420" s="363"/>
      <c r="AK420" s="365"/>
      <c r="AL420" s="249"/>
      <c r="AM420" s="249"/>
      <c r="AN420" s="249"/>
      <c r="AO420" s="249"/>
      <c r="AP420" s="249"/>
      <c r="AQ420" s="249"/>
      <c r="AR420" s="249"/>
      <c r="AS420" s="249"/>
      <c r="AT420" s="249"/>
    </row>
    <row r="421" spans="34:46" x14ac:dyDescent="0.25">
      <c r="AH421" s="363"/>
      <c r="AI421" s="364"/>
      <c r="AJ421" s="363"/>
      <c r="AK421" s="365"/>
      <c r="AL421" s="249"/>
      <c r="AM421" s="249"/>
      <c r="AN421" s="249"/>
      <c r="AO421" s="249"/>
      <c r="AP421" s="249"/>
      <c r="AQ421" s="249"/>
      <c r="AR421" s="249"/>
      <c r="AS421" s="249"/>
      <c r="AT421" s="249"/>
    </row>
    <row r="422" spans="34:46" x14ac:dyDescent="0.25">
      <c r="AH422" s="363"/>
      <c r="AI422" s="364"/>
      <c r="AJ422" s="363"/>
      <c r="AK422" s="365"/>
      <c r="AL422" s="249"/>
      <c r="AM422" s="249"/>
      <c r="AN422" s="249"/>
      <c r="AO422" s="249"/>
      <c r="AP422" s="249"/>
      <c r="AQ422" s="249"/>
      <c r="AR422" s="249"/>
      <c r="AS422" s="249"/>
      <c r="AT422" s="249"/>
    </row>
    <row r="423" spans="34:46" x14ac:dyDescent="0.25">
      <c r="AH423" s="363"/>
      <c r="AI423" s="364"/>
      <c r="AJ423" s="363"/>
      <c r="AK423" s="365"/>
      <c r="AL423" s="249"/>
      <c r="AM423" s="249"/>
      <c r="AN423" s="249"/>
      <c r="AO423" s="249"/>
      <c r="AP423" s="249"/>
      <c r="AQ423" s="249"/>
      <c r="AR423" s="249"/>
      <c r="AS423" s="249"/>
      <c r="AT423" s="249"/>
    </row>
    <row r="424" spans="34:46" x14ac:dyDescent="0.25">
      <c r="AH424" s="363"/>
      <c r="AI424" s="364"/>
      <c r="AJ424" s="363"/>
      <c r="AK424" s="365"/>
      <c r="AL424" s="249"/>
      <c r="AM424" s="249"/>
      <c r="AN424" s="249"/>
      <c r="AO424" s="249"/>
      <c r="AP424" s="249"/>
      <c r="AQ424" s="249"/>
      <c r="AR424" s="249"/>
      <c r="AS424" s="249"/>
      <c r="AT424" s="249"/>
    </row>
    <row r="425" spans="34:46" x14ac:dyDescent="0.25">
      <c r="AH425" s="363"/>
      <c r="AI425" s="364"/>
      <c r="AJ425" s="363"/>
      <c r="AK425" s="365"/>
      <c r="AL425" s="249"/>
      <c r="AM425" s="249"/>
      <c r="AN425" s="249"/>
      <c r="AO425" s="249"/>
      <c r="AP425" s="249"/>
      <c r="AQ425" s="249"/>
      <c r="AR425" s="249"/>
      <c r="AS425" s="249"/>
      <c r="AT425" s="249"/>
    </row>
    <row r="426" spans="34:46" x14ac:dyDescent="0.25">
      <c r="AH426" s="363"/>
      <c r="AI426" s="364"/>
      <c r="AJ426" s="363"/>
      <c r="AK426" s="365"/>
      <c r="AL426" s="249"/>
      <c r="AM426" s="249"/>
      <c r="AN426" s="249"/>
      <c r="AO426" s="249"/>
      <c r="AP426" s="249"/>
      <c r="AQ426" s="249"/>
      <c r="AR426" s="249"/>
      <c r="AS426" s="249"/>
      <c r="AT426" s="249"/>
    </row>
    <row r="427" spans="34:46" x14ac:dyDescent="0.25">
      <c r="AH427" s="363"/>
      <c r="AI427" s="364"/>
      <c r="AJ427" s="363"/>
      <c r="AK427" s="365"/>
      <c r="AL427" s="249"/>
      <c r="AM427" s="249"/>
      <c r="AN427" s="249"/>
      <c r="AO427" s="249"/>
      <c r="AP427" s="249"/>
      <c r="AQ427" s="249"/>
      <c r="AR427" s="249"/>
      <c r="AS427" s="249"/>
      <c r="AT427" s="249"/>
    </row>
    <row r="428" spans="34:46" x14ac:dyDescent="0.25">
      <c r="AH428" s="363"/>
      <c r="AI428" s="364"/>
      <c r="AJ428" s="363"/>
      <c r="AK428" s="365"/>
      <c r="AL428" s="249"/>
      <c r="AM428" s="249"/>
      <c r="AN428" s="249"/>
      <c r="AO428" s="249"/>
      <c r="AP428" s="249"/>
      <c r="AQ428" s="249"/>
      <c r="AR428" s="249"/>
      <c r="AS428" s="249"/>
      <c r="AT428" s="249"/>
    </row>
    <row r="429" spans="34:46" x14ac:dyDescent="0.25">
      <c r="AH429" s="363"/>
      <c r="AI429" s="364"/>
      <c r="AJ429" s="363"/>
      <c r="AK429" s="365"/>
      <c r="AL429" s="249"/>
      <c r="AM429" s="249"/>
      <c r="AN429" s="249"/>
      <c r="AO429" s="249"/>
      <c r="AP429" s="249"/>
      <c r="AQ429" s="249"/>
      <c r="AR429" s="249"/>
      <c r="AS429" s="249"/>
      <c r="AT429" s="249"/>
    </row>
    <row r="430" spans="34:46" x14ac:dyDescent="0.25">
      <c r="AH430" s="363"/>
      <c r="AI430" s="364"/>
      <c r="AJ430" s="363"/>
      <c r="AK430" s="365"/>
      <c r="AL430" s="249"/>
      <c r="AM430" s="249"/>
      <c r="AN430" s="249"/>
      <c r="AO430" s="249"/>
      <c r="AP430" s="249"/>
      <c r="AQ430" s="249"/>
      <c r="AR430" s="249"/>
      <c r="AS430" s="249"/>
      <c r="AT430" s="249"/>
    </row>
    <row r="431" spans="34:46" x14ac:dyDescent="0.25">
      <c r="AH431" s="363"/>
      <c r="AI431" s="364"/>
      <c r="AJ431" s="363"/>
      <c r="AK431" s="365"/>
      <c r="AL431" s="249"/>
      <c r="AM431" s="249"/>
      <c r="AN431" s="249"/>
      <c r="AO431" s="249"/>
      <c r="AP431" s="249"/>
      <c r="AQ431" s="249"/>
      <c r="AR431" s="249"/>
      <c r="AS431" s="249"/>
      <c r="AT431" s="249"/>
    </row>
    <row r="432" spans="34:46" x14ac:dyDescent="0.25">
      <c r="AH432" s="363"/>
      <c r="AI432" s="364"/>
      <c r="AJ432" s="363"/>
      <c r="AK432" s="365"/>
      <c r="AL432" s="249"/>
      <c r="AM432" s="249"/>
      <c r="AN432" s="249"/>
      <c r="AO432" s="249"/>
      <c r="AP432" s="249"/>
      <c r="AQ432" s="249"/>
      <c r="AR432" s="249"/>
      <c r="AS432" s="249"/>
      <c r="AT432" s="249"/>
    </row>
    <row r="433" spans="34:46" x14ac:dyDescent="0.25">
      <c r="AH433" s="363"/>
      <c r="AI433" s="364"/>
      <c r="AJ433" s="363"/>
      <c r="AK433" s="365"/>
      <c r="AL433" s="249"/>
      <c r="AM433" s="249"/>
      <c r="AN433" s="249"/>
      <c r="AO433" s="249"/>
      <c r="AP433" s="249"/>
      <c r="AQ433" s="249"/>
      <c r="AR433" s="249"/>
      <c r="AS433" s="249"/>
      <c r="AT433" s="249"/>
    </row>
    <row r="434" spans="34:46" x14ac:dyDescent="0.25">
      <c r="AH434" s="363"/>
      <c r="AI434" s="364"/>
      <c r="AJ434" s="363"/>
      <c r="AK434" s="365"/>
      <c r="AL434" s="249"/>
      <c r="AM434" s="249"/>
      <c r="AN434" s="249"/>
      <c r="AO434" s="249"/>
      <c r="AP434" s="249"/>
      <c r="AQ434" s="249"/>
      <c r="AR434" s="249"/>
      <c r="AS434" s="249"/>
      <c r="AT434" s="249"/>
    </row>
    <row r="435" spans="34:46" x14ac:dyDescent="0.25">
      <c r="AH435" s="363"/>
      <c r="AI435" s="364"/>
      <c r="AJ435" s="363"/>
      <c r="AK435" s="365"/>
      <c r="AL435" s="249"/>
      <c r="AM435" s="249"/>
      <c r="AN435" s="249"/>
      <c r="AO435" s="249"/>
      <c r="AP435" s="249"/>
      <c r="AQ435" s="249"/>
      <c r="AR435" s="249"/>
      <c r="AS435" s="249"/>
      <c r="AT435" s="249"/>
    </row>
    <row r="436" spans="34:46" x14ac:dyDescent="0.25">
      <c r="AH436" s="363"/>
      <c r="AI436" s="364"/>
      <c r="AJ436" s="363"/>
      <c r="AK436" s="365"/>
      <c r="AL436" s="249"/>
      <c r="AM436" s="249"/>
      <c r="AN436" s="249"/>
      <c r="AO436" s="249"/>
      <c r="AP436" s="249"/>
      <c r="AQ436" s="249"/>
      <c r="AR436" s="249"/>
      <c r="AS436" s="249"/>
      <c r="AT436" s="249"/>
    </row>
    <row r="437" spans="34:46" x14ac:dyDescent="0.25">
      <c r="AH437" s="363"/>
      <c r="AI437" s="364"/>
      <c r="AJ437" s="363"/>
      <c r="AK437" s="365"/>
      <c r="AL437" s="249"/>
      <c r="AM437" s="249"/>
      <c r="AN437" s="249"/>
      <c r="AO437" s="249"/>
      <c r="AP437" s="249"/>
      <c r="AQ437" s="249"/>
      <c r="AR437" s="249"/>
      <c r="AS437" s="249"/>
      <c r="AT437" s="249"/>
    </row>
    <row r="438" spans="34:46" x14ac:dyDescent="0.25">
      <c r="AH438" s="363"/>
      <c r="AI438" s="364"/>
      <c r="AJ438" s="363"/>
      <c r="AK438" s="365"/>
      <c r="AL438" s="249"/>
      <c r="AM438" s="249"/>
      <c r="AN438" s="249"/>
      <c r="AO438" s="249"/>
      <c r="AP438" s="249"/>
      <c r="AQ438" s="249"/>
      <c r="AR438" s="249"/>
      <c r="AS438" s="249"/>
      <c r="AT438" s="249"/>
    </row>
    <row r="439" spans="34:46" x14ac:dyDescent="0.25">
      <c r="AH439" s="363"/>
      <c r="AI439" s="364"/>
      <c r="AJ439" s="363"/>
      <c r="AK439" s="365"/>
      <c r="AL439" s="249"/>
      <c r="AM439" s="249"/>
      <c r="AN439" s="249"/>
      <c r="AO439" s="249"/>
      <c r="AP439" s="249"/>
      <c r="AQ439" s="249"/>
      <c r="AR439" s="249"/>
      <c r="AS439" s="249"/>
      <c r="AT439" s="249"/>
    </row>
    <row r="440" spans="34:46" x14ac:dyDescent="0.25">
      <c r="AH440" s="363"/>
      <c r="AI440" s="364"/>
      <c r="AJ440" s="363"/>
      <c r="AK440" s="365"/>
      <c r="AL440" s="249"/>
      <c r="AM440" s="249"/>
      <c r="AN440" s="249"/>
      <c r="AO440" s="249"/>
      <c r="AP440" s="249"/>
      <c r="AQ440" s="249"/>
      <c r="AR440" s="249"/>
      <c r="AS440" s="249"/>
      <c r="AT440" s="249"/>
    </row>
    <row r="441" spans="34:46" x14ac:dyDescent="0.25">
      <c r="AH441" s="363"/>
      <c r="AI441" s="364"/>
      <c r="AJ441" s="363"/>
      <c r="AK441" s="365"/>
      <c r="AL441" s="249"/>
      <c r="AM441" s="249"/>
      <c r="AN441" s="249"/>
      <c r="AO441" s="249"/>
      <c r="AP441" s="249"/>
      <c r="AQ441" s="249"/>
      <c r="AR441" s="249"/>
      <c r="AS441" s="249"/>
      <c r="AT441" s="249"/>
    </row>
    <row r="442" spans="34:46" x14ac:dyDescent="0.25">
      <c r="AH442" s="363"/>
      <c r="AI442" s="364"/>
      <c r="AJ442" s="363"/>
      <c r="AK442" s="365"/>
      <c r="AL442" s="249"/>
      <c r="AM442" s="249"/>
      <c r="AN442" s="249"/>
      <c r="AO442" s="249"/>
      <c r="AP442" s="249"/>
      <c r="AQ442" s="249"/>
      <c r="AR442" s="249"/>
      <c r="AS442" s="249"/>
      <c r="AT442" s="249"/>
    </row>
    <row r="443" spans="34:46" x14ac:dyDescent="0.25">
      <c r="AH443" s="363"/>
      <c r="AI443" s="364"/>
      <c r="AJ443" s="363"/>
      <c r="AK443" s="365"/>
      <c r="AL443" s="249"/>
      <c r="AM443" s="249"/>
      <c r="AN443" s="249"/>
      <c r="AO443" s="249"/>
      <c r="AP443" s="249"/>
      <c r="AQ443" s="249"/>
      <c r="AR443" s="249"/>
      <c r="AS443" s="249"/>
      <c r="AT443" s="249"/>
    </row>
    <row r="444" spans="34:46" x14ac:dyDescent="0.25">
      <c r="AH444" s="363"/>
      <c r="AI444" s="364"/>
      <c r="AJ444" s="363"/>
      <c r="AK444" s="365"/>
      <c r="AL444" s="249"/>
      <c r="AM444" s="249"/>
      <c r="AN444" s="249"/>
      <c r="AO444" s="249"/>
      <c r="AP444" s="249"/>
      <c r="AQ444" s="249"/>
      <c r="AR444" s="249"/>
      <c r="AS444" s="249"/>
      <c r="AT444" s="249"/>
    </row>
    <row r="445" spans="34:46" x14ac:dyDescent="0.25">
      <c r="AH445" s="363"/>
      <c r="AI445" s="364"/>
      <c r="AJ445" s="363"/>
      <c r="AK445" s="365"/>
      <c r="AL445" s="249"/>
      <c r="AM445" s="249"/>
      <c r="AN445" s="249"/>
      <c r="AO445" s="249"/>
      <c r="AP445" s="249"/>
      <c r="AQ445" s="249"/>
      <c r="AR445" s="249"/>
      <c r="AS445" s="249"/>
      <c r="AT445" s="249"/>
    </row>
    <row r="446" spans="34:46" x14ac:dyDescent="0.25">
      <c r="AH446" s="363"/>
      <c r="AI446" s="364"/>
      <c r="AJ446" s="363"/>
      <c r="AK446" s="365"/>
      <c r="AL446" s="249"/>
      <c r="AM446" s="249"/>
      <c r="AN446" s="249"/>
      <c r="AO446" s="249"/>
      <c r="AP446" s="249"/>
      <c r="AQ446" s="249"/>
      <c r="AR446" s="249"/>
      <c r="AS446" s="249"/>
      <c r="AT446" s="249"/>
    </row>
    <row r="447" spans="34:46" x14ac:dyDescent="0.25">
      <c r="AH447" s="363"/>
      <c r="AI447" s="364"/>
      <c r="AJ447" s="363"/>
      <c r="AK447" s="365"/>
      <c r="AL447" s="249"/>
      <c r="AM447" s="249"/>
      <c r="AN447" s="249"/>
      <c r="AO447" s="249"/>
      <c r="AP447" s="249"/>
      <c r="AQ447" s="249"/>
      <c r="AR447" s="249"/>
      <c r="AS447" s="249"/>
      <c r="AT447" s="249"/>
    </row>
    <row r="448" spans="34:46" x14ac:dyDescent="0.25">
      <c r="AH448" s="363"/>
      <c r="AI448" s="364"/>
      <c r="AJ448" s="363"/>
      <c r="AK448" s="365"/>
      <c r="AL448" s="249"/>
      <c r="AM448" s="249"/>
      <c r="AN448" s="249"/>
      <c r="AO448" s="249"/>
      <c r="AP448" s="249"/>
      <c r="AQ448" s="249"/>
      <c r="AR448" s="249"/>
      <c r="AS448" s="249"/>
      <c r="AT448" s="249"/>
    </row>
    <row r="449" spans="34:46" x14ac:dyDescent="0.25">
      <c r="AH449" s="363"/>
      <c r="AI449" s="364"/>
      <c r="AJ449" s="363"/>
      <c r="AK449" s="365"/>
      <c r="AL449" s="249"/>
      <c r="AM449" s="249"/>
      <c r="AN449" s="249"/>
      <c r="AO449" s="249"/>
      <c r="AP449" s="249"/>
      <c r="AQ449" s="249"/>
      <c r="AR449" s="249"/>
      <c r="AS449" s="249"/>
      <c r="AT449" s="249"/>
    </row>
    <row r="450" spans="34:46" x14ac:dyDescent="0.25">
      <c r="AH450" s="363"/>
      <c r="AI450" s="364"/>
      <c r="AJ450" s="363"/>
      <c r="AK450" s="365"/>
      <c r="AL450" s="249"/>
      <c r="AM450" s="249"/>
      <c r="AN450" s="249"/>
      <c r="AO450" s="249"/>
      <c r="AP450" s="249"/>
      <c r="AQ450" s="249"/>
      <c r="AR450" s="249"/>
      <c r="AS450" s="249"/>
      <c r="AT450" s="249"/>
    </row>
    <row r="451" spans="34:46" x14ac:dyDescent="0.25">
      <c r="AH451" s="363"/>
      <c r="AI451" s="364"/>
      <c r="AJ451" s="363"/>
      <c r="AK451" s="365"/>
      <c r="AL451" s="249"/>
      <c r="AM451" s="249"/>
      <c r="AN451" s="249"/>
      <c r="AO451" s="249"/>
      <c r="AP451" s="249"/>
      <c r="AQ451" s="249"/>
      <c r="AR451" s="249"/>
      <c r="AS451" s="249"/>
      <c r="AT451" s="249"/>
    </row>
    <row r="452" spans="34:46" x14ac:dyDescent="0.25">
      <c r="AH452" s="363"/>
      <c r="AI452" s="364"/>
      <c r="AJ452" s="363"/>
      <c r="AK452" s="365"/>
      <c r="AL452" s="249"/>
      <c r="AM452" s="249"/>
      <c r="AN452" s="249"/>
      <c r="AO452" s="249"/>
      <c r="AP452" s="249"/>
      <c r="AQ452" s="249"/>
      <c r="AR452" s="249"/>
      <c r="AS452" s="249"/>
      <c r="AT452" s="249"/>
    </row>
    <row r="453" spans="34:46" x14ac:dyDescent="0.25">
      <c r="AH453" s="363"/>
      <c r="AI453" s="364"/>
      <c r="AJ453" s="363"/>
      <c r="AK453" s="365"/>
      <c r="AL453" s="249"/>
      <c r="AM453" s="249"/>
      <c r="AN453" s="249"/>
      <c r="AO453" s="249"/>
      <c r="AP453" s="249"/>
      <c r="AQ453" s="249"/>
      <c r="AR453" s="249"/>
      <c r="AS453" s="249"/>
      <c r="AT453" s="249"/>
    </row>
    <row r="454" spans="34:46" x14ac:dyDescent="0.25">
      <c r="AH454" s="363"/>
      <c r="AI454" s="364"/>
      <c r="AJ454" s="363"/>
      <c r="AK454" s="365"/>
      <c r="AL454" s="249"/>
      <c r="AM454" s="249"/>
      <c r="AN454" s="249"/>
      <c r="AO454" s="249"/>
      <c r="AP454" s="249"/>
      <c r="AQ454" s="249"/>
      <c r="AR454" s="249"/>
      <c r="AS454" s="249"/>
      <c r="AT454" s="249"/>
    </row>
    <row r="455" spans="34:46" x14ac:dyDescent="0.25">
      <c r="AH455" s="363"/>
      <c r="AI455" s="364"/>
      <c r="AJ455" s="363"/>
      <c r="AK455" s="365"/>
      <c r="AL455" s="249"/>
      <c r="AM455" s="249"/>
      <c r="AN455" s="249"/>
      <c r="AO455" s="249"/>
      <c r="AP455" s="249"/>
      <c r="AQ455" s="249"/>
      <c r="AR455" s="249"/>
      <c r="AS455" s="249"/>
      <c r="AT455" s="249"/>
    </row>
    <row r="456" spans="34:46" x14ac:dyDescent="0.25">
      <c r="AH456" s="363"/>
      <c r="AI456" s="364"/>
      <c r="AJ456" s="363"/>
      <c r="AK456" s="365"/>
      <c r="AL456" s="249"/>
      <c r="AM456" s="249"/>
      <c r="AN456" s="249"/>
      <c r="AO456" s="249"/>
      <c r="AP456" s="249"/>
      <c r="AQ456" s="249"/>
      <c r="AR456" s="249"/>
      <c r="AS456" s="249"/>
      <c r="AT456" s="249"/>
    </row>
    <row r="457" spans="34:46" x14ac:dyDescent="0.25">
      <c r="AH457" s="363"/>
      <c r="AI457" s="364"/>
      <c r="AJ457" s="363"/>
      <c r="AK457" s="365"/>
      <c r="AL457" s="249"/>
      <c r="AM457" s="249"/>
      <c r="AN457" s="249"/>
      <c r="AO457" s="249"/>
      <c r="AP457" s="249"/>
      <c r="AQ457" s="249"/>
      <c r="AR457" s="249"/>
      <c r="AS457" s="249"/>
      <c r="AT457" s="249"/>
    </row>
    <row r="458" spans="34:46" x14ac:dyDescent="0.25">
      <c r="AH458" s="363"/>
      <c r="AI458" s="364"/>
      <c r="AJ458" s="363"/>
      <c r="AK458" s="365"/>
      <c r="AL458" s="249"/>
      <c r="AM458" s="249"/>
      <c r="AN458" s="249"/>
      <c r="AO458" s="249"/>
      <c r="AP458" s="249"/>
      <c r="AQ458" s="249"/>
      <c r="AR458" s="249"/>
      <c r="AS458" s="249"/>
      <c r="AT458" s="249"/>
    </row>
    <row r="459" spans="34:46" x14ac:dyDescent="0.25">
      <c r="AH459" s="363"/>
      <c r="AI459" s="364"/>
      <c r="AJ459" s="363"/>
      <c r="AK459" s="365"/>
      <c r="AL459" s="249"/>
      <c r="AM459" s="249"/>
      <c r="AN459" s="249"/>
      <c r="AO459" s="249"/>
      <c r="AP459" s="249"/>
      <c r="AQ459" s="249"/>
      <c r="AR459" s="249"/>
      <c r="AS459" s="249"/>
      <c r="AT459" s="249"/>
    </row>
    <row r="460" spans="34:46" x14ac:dyDescent="0.25">
      <c r="AH460" s="363"/>
      <c r="AI460" s="364"/>
      <c r="AJ460" s="363"/>
      <c r="AK460" s="365"/>
      <c r="AL460" s="249"/>
      <c r="AM460" s="249"/>
      <c r="AN460" s="249"/>
      <c r="AO460" s="249"/>
      <c r="AP460" s="249"/>
      <c r="AQ460" s="249"/>
      <c r="AR460" s="249"/>
      <c r="AS460" s="249"/>
      <c r="AT460" s="249"/>
    </row>
    <row r="461" spans="34:46" x14ac:dyDescent="0.25">
      <c r="AH461" s="363"/>
      <c r="AI461" s="364"/>
      <c r="AJ461" s="363"/>
      <c r="AK461" s="365"/>
      <c r="AL461" s="249"/>
      <c r="AM461" s="249"/>
      <c r="AN461" s="249"/>
      <c r="AO461" s="249"/>
      <c r="AP461" s="249"/>
      <c r="AQ461" s="249"/>
      <c r="AR461" s="249"/>
      <c r="AS461" s="249"/>
      <c r="AT461" s="249"/>
    </row>
    <row r="462" spans="34:46" x14ac:dyDescent="0.25">
      <c r="AH462" s="363"/>
      <c r="AI462" s="364"/>
      <c r="AJ462" s="363"/>
      <c r="AK462" s="365"/>
      <c r="AL462" s="249"/>
      <c r="AM462" s="249"/>
      <c r="AN462" s="249"/>
      <c r="AO462" s="249"/>
      <c r="AP462" s="249"/>
      <c r="AQ462" s="249"/>
      <c r="AR462" s="249"/>
      <c r="AS462" s="249"/>
      <c r="AT462" s="249"/>
    </row>
    <row r="463" spans="34:46" x14ac:dyDescent="0.25">
      <c r="AH463" s="363"/>
      <c r="AI463" s="364"/>
      <c r="AJ463" s="363"/>
      <c r="AK463" s="365"/>
      <c r="AL463" s="249"/>
      <c r="AM463" s="249"/>
      <c r="AN463" s="249"/>
      <c r="AO463" s="249"/>
      <c r="AP463" s="249"/>
      <c r="AQ463" s="249"/>
      <c r="AR463" s="249"/>
      <c r="AS463" s="249"/>
      <c r="AT463" s="249"/>
    </row>
    <row r="464" spans="34:46" x14ac:dyDescent="0.25">
      <c r="AH464" s="363"/>
      <c r="AI464" s="364"/>
      <c r="AJ464" s="363"/>
      <c r="AK464" s="365"/>
      <c r="AL464" s="249"/>
      <c r="AM464" s="249"/>
      <c r="AN464" s="249"/>
      <c r="AO464" s="249"/>
      <c r="AP464" s="249"/>
      <c r="AQ464" s="249"/>
      <c r="AR464" s="249"/>
      <c r="AS464" s="249"/>
      <c r="AT464" s="249"/>
    </row>
    <row r="465" spans="34:46" x14ac:dyDescent="0.25">
      <c r="AH465" s="363"/>
      <c r="AI465" s="364"/>
      <c r="AJ465" s="363"/>
      <c r="AK465" s="365"/>
      <c r="AL465" s="249"/>
      <c r="AM465" s="249"/>
      <c r="AN465" s="249"/>
      <c r="AO465" s="249"/>
      <c r="AP465" s="249"/>
      <c r="AQ465" s="249"/>
      <c r="AR465" s="249"/>
      <c r="AS465" s="249"/>
      <c r="AT465" s="249"/>
    </row>
    <row r="466" spans="34:46" x14ac:dyDescent="0.25">
      <c r="AH466" s="363"/>
      <c r="AI466" s="364"/>
      <c r="AJ466" s="363"/>
      <c r="AK466" s="365"/>
      <c r="AL466" s="249"/>
      <c r="AM466" s="249"/>
      <c r="AN466" s="249"/>
      <c r="AO466" s="249"/>
      <c r="AP466" s="249"/>
      <c r="AQ466" s="249"/>
      <c r="AR466" s="249"/>
      <c r="AS466" s="249"/>
      <c r="AT466" s="249"/>
    </row>
    <row r="467" spans="34:46" x14ac:dyDescent="0.25">
      <c r="AH467" s="363"/>
      <c r="AI467" s="364"/>
      <c r="AJ467" s="363"/>
      <c r="AK467" s="365"/>
      <c r="AL467" s="249"/>
      <c r="AM467" s="249"/>
      <c r="AN467" s="249"/>
      <c r="AO467" s="249"/>
      <c r="AP467" s="249"/>
      <c r="AQ467" s="249"/>
      <c r="AR467" s="249"/>
      <c r="AS467" s="249"/>
      <c r="AT467" s="249"/>
    </row>
    <row r="468" spans="34:46" x14ac:dyDescent="0.25">
      <c r="AH468" s="363"/>
      <c r="AI468" s="364"/>
      <c r="AJ468" s="363"/>
      <c r="AK468" s="365"/>
      <c r="AL468" s="249"/>
      <c r="AM468" s="249"/>
      <c r="AN468" s="249"/>
      <c r="AO468" s="249"/>
      <c r="AP468" s="249"/>
      <c r="AQ468" s="249"/>
      <c r="AR468" s="249"/>
      <c r="AS468" s="249"/>
      <c r="AT468" s="249"/>
    </row>
    <row r="469" spans="34:46" x14ac:dyDescent="0.25">
      <c r="AH469" s="363"/>
      <c r="AI469" s="364"/>
      <c r="AJ469" s="363"/>
      <c r="AK469" s="365"/>
      <c r="AL469" s="249"/>
      <c r="AM469" s="249"/>
      <c r="AN469" s="249"/>
      <c r="AO469" s="249"/>
      <c r="AP469" s="249"/>
      <c r="AQ469" s="249"/>
      <c r="AR469" s="249"/>
      <c r="AS469" s="249"/>
      <c r="AT469" s="249"/>
    </row>
    <row r="470" spans="34:46" x14ac:dyDescent="0.25">
      <c r="AH470" s="363"/>
      <c r="AI470" s="364"/>
      <c r="AJ470" s="363"/>
      <c r="AK470" s="365"/>
      <c r="AL470" s="249"/>
      <c r="AM470" s="249"/>
      <c r="AN470" s="249"/>
      <c r="AO470" s="249"/>
      <c r="AP470" s="249"/>
      <c r="AQ470" s="249"/>
      <c r="AR470" s="249"/>
      <c r="AS470" s="249"/>
      <c r="AT470" s="249"/>
    </row>
    <row r="471" spans="34:46" x14ac:dyDescent="0.25">
      <c r="AH471" s="363"/>
      <c r="AI471" s="364"/>
      <c r="AJ471" s="363"/>
      <c r="AK471" s="365"/>
      <c r="AL471" s="249"/>
      <c r="AM471" s="249"/>
      <c r="AN471" s="249"/>
      <c r="AO471" s="249"/>
      <c r="AP471" s="249"/>
      <c r="AQ471" s="249"/>
      <c r="AR471" s="249"/>
      <c r="AS471" s="249"/>
      <c r="AT471" s="249"/>
    </row>
    <row r="472" spans="34:46" x14ac:dyDescent="0.25">
      <c r="AH472" s="363"/>
      <c r="AI472" s="364"/>
      <c r="AJ472" s="363"/>
      <c r="AK472" s="365"/>
      <c r="AL472" s="249"/>
      <c r="AM472" s="249"/>
      <c r="AN472" s="249"/>
      <c r="AO472" s="249"/>
      <c r="AP472" s="249"/>
      <c r="AQ472" s="249"/>
      <c r="AR472" s="249"/>
      <c r="AS472" s="249"/>
      <c r="AT472" s="249"/>
    </row>
    <row r="473" spans="34:46" x14ac:dyDescent="0.25">
      <c r="AH473" s="363"/>
      <c r="AI473" s="364"/>
      <c r="AJ473" s="363"/>
      <c r="AK473" s="365"/>
      <c r="AL473" s="249"/>
      <c r="AM473" s="249"/>
      <c r="AN473" s="249"/>
      <c r="AO473" s="249"/>
      <c r="AP473" s="249"/>
      <c r="AQ473" s="249"/>
      <c r="AR473" s="249"/>
      <c r="AS473" s="249"/>
      <c r="AT473" s="249"/>
    </row>
    <row r="474" spans="34:46" x14ac:dyDescent="0.25">
      <c r="AH474" s="363"/>
      <c r="AI474" s="364"/>
      <c r="AJ474" s="363"/>
      <c r="AK474" s="365"/>
      <c r="AL474" s="249"/>
      <c r="AM474" s="249"/>
      <c r="AN474" s="249"/>
      <c r="AO474" s="249"/>
      <c r="AP474" s="249"/>
      <c r="AQ474" s="249"/>
      <c r="AR474" s="249"/>
      <c r="AS474" s="249"/>
      <c r="AT474" s="249"/>
    </row>
    <row r="475" spans="34:46" x14ac:dyDescent="0.25">
      <c r="AH475" s="363"/>
      <c r="AI475" s="364"/>
      <c r="AJ475" s="363"/>
      <c r="AK475" s="365"/>
      <c r="AL475" s="249"/>
      <c r="AM475" s="249"/>
      <c r="AN475" s="249"/>
      <c r="AO475" s="249"/>
      <c r="AP475" s="249"/>
      <c r="AQ475" s="249"/>
      <c r="AR475" s="249"/>
      <c r="AS475" s="249"/>
      <c r="AT475" s="249"/>
    </row>
    <row r="476" spans="34:46" x14ac:dyDescent="0.25">
      <c r="AH476" s="363"/>
      <c r="AI476" s="364"/>
      <c r="AJ476" s="363"/>
      <c r="AK476" s="365"/>
      <c r="AL476" s="249"/>
      <c r="AM476" s="249"/>
      <c r="AN476" s="249"/>
      <c r="AO476" s="249"/>
      <c r="AP476" s="249"/>
      <c r="AQ476" s="249"/>
      <c r="AR476" s="249"/>
      <c r="AS476" s="249"/>
      <c r="AT476" s="249"/>
    </row>
    <row r="477" spans="34:46" x14ac:dyDescent="0.25">
      <c r="AH477" s="363"/>
      <c r="AI477" s="364"/>
      <c r="AJ477" s="363"/>
      <c r="AK477" s="365"/>
      <c r="AL477" s="249"/>
      <c r="AM477" s="249"/>
      <c r="AN477" s="249"/>
      <c r="AO477" s="249"/>
      <c r="AP477" s="249"/>
      <c r="AQ477" s="249"/>
      <c r="AR477" s="249"/>
      <c r="AS477" s="249"/>
      <c r="AT477" s="249"/>
    </row>
    <row r="478" spans="34:46" x14ac:dyDescent="0.25">
      <c r="AH478" s="363"/>
      <c r="AI478" s="364"/>
      <c r="AJ478" s="363"/>
      <c r="AK478" s="365"/>
      <c r="AL478" s="249"/>
      <c r="AM478" s="249"/>
      <c r="AN478" s="249"/>
      <c r="AO478" s="249"/>
      <c r="AP478" s="249"/>
      <c r="AQ478" s="249"/>
      <c r="AR478" s="249"/>
      <c r="AS478" s="249"/>
      <c r="AT478" s="249"/>
    </row>
    <row r="479" spans="34:46" x14ac:dyDescent="0.25">
      <c r="AH479" s="363"/>
      <c r="AI479" s="364"/>
      <c r="AJ479" s="363"/>
      <c r="AK479" s="365"/>
      <c r="AL479" s="249"/>
      <c r="AM479" s="249"/>
      <c r="AN479" s="249"/>
      <c r="AO479" s="249"/>
      <c r="AP479" s="249"/>
      <c r="AQ479" s="249"/>
      <c r="AR479" s="249"/>
      <c r="AS479" s="249"/>
      <c r="AT479" s="249"/>
    </row>
    <row r="480" spans="34:46" x14ac:dyDescent="0.25">
      <c r="AH480" s="363"/>
      <c r="AI480" s="364"/>
      <c r="AJ480" s="363"/>
      <c r="AK480" s="365"/>
      <c r="AL480" s="249"/>
      <c r="AM480" s="249"/>
      <c r="AN480" s="249"/>
      <c r="AO480" s="249"/>
      <c r="AP480" s="249"/>
      <c r="AQ480" s="249"/>
      <c r="AR480" s="249"/>
      <c r="AS480" s="249"/>
      <c r="AT480" s="249"/>
    </row>
    <row r="481" spans="34:46" x14ac:dyDescent="0.25">
      <c r="AH481" s="363"/>
      <c r="AI481" s="364"/>
      <c r="AJ481" s="363"/>
      <c r="AK481" s="365"/>
      <c r="AL481" s="249"/>
      <c r="AM481" s="249"/>
      <c r="AN481" s="249"/>
      <c r="AO481" s="249"/>
      <c r="AP481" s="249"/>
      <c r="AQ481" s="249"/>
      <c r="AR481" s="249"/>
      <c r="AS481" s="249"/>
      <c r="AT481" s="249"/>
    </row>
    <row r="482" spans="34:46" x14ac:dyDescent="0.25">
      <c r="AH482" s="363"/>
      <c r="AI482" s="364"/>
      <c r="AJ482" s="363"/>
      <c r="AK482" s="365"/>
      <c r="AL482" s="249"/>
      <c r="AM482" s="249"/>
      <c r="AN482" s="249"/>
      <c r="AO482" s="249"/>
      <c r="AP482" s="249"/>
      <c r="AQ482" s="249"/>
      <c r="AR482" s="249"/>
      <c r="AS482" s="249"/>
      <c r="AT482" s="249"/>
    </row>
    <row r="483" spans="34:46" x14ac:dyDescent="0.25">
      <c r="AH483" s="363"/>
      <c r="AI483" s="364"/>
      <c r="AJ483" s="363"/>
      <c r="AK483" s="365"/>
      <c r="AL483" s="249"/>
      <c r="AM483" s="249"/>
      <c r="AN483" s="249"/>
      <c r="AO483" s="249"/>
      <c r="AP483" s="249"/>
      <c r="AQ483" s="249"/>
      <c r="AR483" s="249"/>
      <c r="AS483" s="249"/>
      <c r="AT483" s="249"/>
    </row>
    <row r="484" spans="34:46" x14ac:dyDescent="0.25">
      <c r="AH484" s="363"/>
      <c r="AI484" s="364"/>
      <c r="AJ484" s="363"/>
      <c r="AK484" s="365"/>
      <c r="AL484" s="249"/>
      <c r="AM484" s="249"/>
      <c r="AN484" s="249"/>
      <c r="AO484" s="249"/>
      <c r="AP484" s="249"/>
      <c r="AQ484" s="249"/>
      <c r="AR484" s="249"/>
      <c r="AS484" s="249"/>
      <c r="AT484" s="249"/>
    </row>
    <row r="485" spans="34:46" x14ac:dyDescent="0.25">
      <c r="AH485" s="363"/>
      <c r="AI485" s="364"/>
      <c r="AJ485" s="363"/>
      <c r="AK485" s="365"/>
      <c r="AL485" s="249"/>
      <c r="AM485" s="249"/>
      <c r="AN485" s="249"/>
      <c r="AO485" s="249"/>
      <c r="AP485" s="249"/>
      <c r="AQ485" s="249"/>
      <c r="AR485" s="249"/>
      <c r="AS485" s="249"/>
      <c r="AT485" s="249"/>
    </row>
    <row r="486" spans="34:46" x14ac:dyDescent="0.25">
      <c r="AH486" s="363"/>
      <c r="AI486" s="364"/>
      <c r="AJ486" s="363"/>
      <c r="AK486" s="365"/>
      <c r="AL486" s="249"/>
      <c r="AM486" s="249"/>
      <c r="AN486" s="249"/>
      <c r="AO486" s="249"/>
      <c r="AP486" s="249"/>
      <c r="AQ486" s="249"/>
      <c r="AR486" s="249"/>
      <c r="AS486" s="249"/>
      <c r="AT486" s="249"/>
    </row>
    <row r="487" spans="34:46" x14ac:dyDescent="0.25">
      <c r="AH487" s="363"/>
      <c r="AI487" s="364"/>
      <c r="AJ487" s="363"/>
      <c r="AK487" s="365"/>
      <c r="AL487" s="249"/>
      <c r="AM487" s="249"/>
      <c r="AN487" s="249"/>
      <c r="AO487" s="249"/>
      <c r="AP487" s="249"/>
      <c r="AQ487" s="249"/>
      <c r="AR487" s="249"/>
      <c r="AS487" s="249"/>
      <c r="AT487" s="249"/>
    </row>
    <row r="488" spans="34:46" x14ac:dyDescent="0.25">
      <c r="AH488" s="363"/>
      <c r="AI488" s="364"/>
      <c r="AJ488" s="363"/>
      <c r="AK488" s="365"/>
      <c r="AL488" s="249"/>
      <c r="AM488" s="249"/>
      <c r="AN488" s="249"/>
      <c r="AO488" s="249"/>
      <c r="AP488" s="249"/>
      <c r="AQ488" s="249"/>
      <c r="AR488" s="249"/>
      <c r="AS488" s="249"/>
      <c r="AT488" s="249"/>
    </row>
    <row r="489" spans="34:46" x14ac:dyDescent="0.25">
      <c r="AH489" s="363"/>
      <c r="AI489" s="364"/>
      <c r="AJ489" s="363"/>
      <c r="AK489" s="365"/>
      <c r="AL489" s="249"/>
      <c r="AM489" s="249"/>
      <c r="AN489" s="249"/>
      <c r="AO489" s="249"/>
      <c r="AP489" s="249"/>
      <c r="AQ489" s="249"/>
      <c r="AR489" s="249"/>
      <c r="AS489" s="249"/>
      <c r="AT489" s="249"/>
    </row>
    <row r="490" spans="34:46" x14ac:dyDescent="0.25">
      <c r="AH490" s="363"/>
      <c r="AI490" s="364"/>
      <c r="AJ490" s="363"/>
      <c r="AK490" s="365"/>
      <c r="AL490" s="249"/>
      <c r="AM490" s="249"/>
      <c r="AN490" s="249"/>
      <c r="AO490" s="249"/>
      <c r="AP490" s="249"/>
      <c r="AQ490" s="249"/>
      <c r="AR490" s="249"/>
      <c r="AS490" s="249"/>
      <c r="AT490" s="249"/>
    </row>
    <row r="491" spans="34:46" x14ac:dyDescent="0.25">
      <c r="AH491" s="363"/>
      <c r="AI491" s="364"/>
      <c r="AJ491" s="363"/>
      <c r="AK491" s="365"/>
      <c r="AL491" s="249"/>
      <c r="AM491" s="249"/>
      <c r="AN491" s="249"/>
      <c r="AO491" s="249"/>
      <c r="AP491" s="249"/>
      <c r="AQ491" s="249"/>
      <c r="AR491" s="249"/>
      <c r="AS491" s="249"/>
      <c r="AT491" s="249"/>
    </row>
    <row r="492" spans="34:46" x14ac:dyDescent="0.25">
      <c r="AH492" s="363"/>
      <c r="AI492" s="364"/>
      <c r="AJ492" s="363"/>
      <c r="AK492" s="365"/>
      <c r="AL492" s="249"/>
      <c r="AM492" s="249"/>
      <c r="AN492" s="249"/>
      <c r="AO492" s="249"/>
      <c r="AP492" s="249"/>
      <c r="AQ492" s="249"/>
      <c r="AR492" s="249"/>
      <c r="AS492" s="249"/>
      <c r="AT492" s="249"/>
    </row>
    <row r="493" spans="34:46" x14ac:dyDescent="0.25">
      <c r="AH493" s="363"/>
      <c r="AI493" s="364"/>
      <c r="AJ493" s="363"/>
      <c r="AK493" s="365"/>
      <c r="AL493" s="249"/>
      <c r="AM493" s="249"/>
      <c r="AN493" s="249"/>
      <c r="AO493" s="249"/>
      <c r="AP493" s="249"/>
      <c r="AQ493" s="249"/>
      <c r="AR493" s="249"/>
      <c r="AS493" s="249"/>
      <c r="AT493" s="249"/>
    </row>
    <row r="494" spans="34:46" x14ac:dyDescent="0.25">
      <c r="AH494" s="363"/>
      <c r="AI494" s="364"/>
      <c r="AJ494" s="363"/>
      <c r="AK494" s="365"/>
      <c r="AL494" s="249"/>
      <c r="AM494" s="249"/>
      <c r="AN494" s="249"/>
      <c r="AO494" s="249"/>
      <c r="AP494" s="249"/>
      <c r="AQ494" s="249"/>
      <c r="AR494" s="249"/>
      <c r="AS494" s="249"/>
      <c r="AT494" s="249"/>
    </row>
    <row r="495" spans="34:46" x14ac:dyDescent="0.25">
      <c r="AH495" s="363"/>
      <c r="AI495" s="364"/>
      <c r="AJ495" s="363"/>
      <c r="AK495" s="365"/>
      <c r="AL495" s="249"/>
      <c r="AM495" s="249"/>
      <c r="AN495" s="249"/>
      <c r="AO495" s="249"/>
      <c r="AP495" s="249"/>
      <c r="AQ495" s="249"/>
      <c r="AR495" s="249"/>
      <c r="AS495" s="249"/>
      <c r="AT495" s="249"/>
    </row>
    <row r="496" spans="34:46" x14ac:dyDescent="0.25">
      <c r="AH496" s="363"/>
      <c r="AI496" s="364"/>
      <c r="AJ496" s="363"/>
      <c r="AK496" s="365"/>
      <c r="AL496" s="249"/>
      <c r="AM496" s="249"/>
      <c r="AN496" s="249"/>
      <c r="AO496" s="249"/>
      <c r="AP496" s="249"/>
      <c r="AQ496" s="249"/>
      <c r="AR496" s="249"/>
      <c r="AS496" s="249"/>
      <c r="AT496" s="249"/>
    </row>
    <row r="497" spans="34:46" x14ac:dyDescent="0.25">
      <c r="AH497" s="363"/>
      <c r="AI497" s="364"/>
      <c r="AJ497" s="363"/>
      <c r="AK497" s="365"/>
      <c r="AL497" s="249"/>
      <c r="AM497" s="249"/>
      <c r="AN497" s="249"/>
      <c r="AO497" s="249"/>
      <c r="AP497" s="249"/>
      <c r="AQ497" s="249"/>
      <c r="AR497" s="249"/>
      <c r="AS497" s="249"/>
      <c r="AT497" s="249"/>
    </row>
    <row r="498" spans="34:46" x14ac:dyDescent="0.25">
      <c r="AH498" s="363"/>
      <c r="AI498" s="364"/>
      <c r="AJ498" s="363"/>
      <c r="AK498" s="365"/>
      <c r="AL498" s="249"/>
      <c r="AM498" s="249"/>
      <c r="AN498" s="249"/>
      <c r="AO498" s="249"/>
      <c r="AP498" s="249"/>
      <c r="AQ498" s="249"/>
      <c r="AR498" s="249"/>
      <c r="AS498" s="249"/>
      <c r="AT498" s="249"/>
    </row>
    <row r="499" spans="34:46" x14ac:dyDescent="0.25">
      <c r="AH499" s="363"/>
      <c r="AI499" s="364"/>
      <c r="AJ499" s="363"/>
      <c r="AK499" s="365"/>
      <c r="AL499" s="249"/>
      <c r="AM499" s="249"/>
      <c r="AN499" s="249"/>
      <c r="AO499" s="249"/>
      <c r="AP499" s="249"/>
      <c r="AQ499" s="249"/>
      <c r="AR499" s="249"/>
      <c r="AS499" s="249"/>
      <c r="AT499" s="249"/>
    </row>
    <row r="500" spans="34:46" x14ac:dyDescent="0.25">
      <c r="AH500" s="363"/>
      <c r="AI500" s="364"/>
      <c r="AJ500" s="363"/>
      <c r="AK500" s="365"/>
      <c r="AL500" s="249"/>
      <c r="AM500" s="249"/>
      <c r="AN500" s="249"/>
      <c r="AO500" s="249"/>
      <c r="AP500" s="249"/>
      <c r="AQ500" s="249"/>
      <c r="AR500" s="249"/>
      <c r="AS500" s="249"/>
      <c r="AT500" s="249"/>
    </row>
    <row r="501" spans="34:46" x14ac:dyDescent="0.25">
      <c r="AH501" s="363"/>
      <c r="AI501" s="364"/>
      <c r="AJ501" s="363"/>
      <c r="AK501" s="365"/>
      <c r="AL501" s="249"/>
      <c r="AM501" s="249"/>
      <c r="AN501" s="249"/>
      <c r="AO501" s="249"/>
      <c r="AP501" s="249"/>
      <c r="AQ501" s="249"/>
      <c r="AR501" s="249"/>
      <c r="AS501" s="249"/>
      <c r="AT501" s="249"/>
    </row>
    <row r="502" spans="34:46" x14ac:dyDescent="0.25">
      <c r="AH502" s="363"/>
      <c r="AI502" s="364"/>
      <c r="AJ502" s="363"/>
      <c r="AK502" s="365"/>
      <c r="AL502" s="249"/>
      <c r="AM502" s="249"/>
      <c r="AN502" s="249"/>
      <c r="AO502" s="249"/>
      <c r="AP502" s="249"/>
      <c r="AQ502" s="249"/>
      <c r="AR502" s="249"/>
      <c r="AS502" s="249"/>
      <c r="AT502" s="249"/>
    </row>
    <row r="503" spans="34:46" x14ac:dyDescent="0.25">
      <c r="AH503" s="363"/>
      <c r="AI503" s="364"/>
      <c r="AJ503" s="363"/>
      <c r="AK503" s="365"/>
      <c r="AL503" s="249"/>
      <c r="AM503" s="249"/>
      <c r="AN503" s="249"/>
      <c r="AO503" s="249"/>
      <c r="AP503" s="249"/>
      <c r="AQ503" s="249"/>
      <c r="AR503" s="249"/>
      <c r="AS503" s="249"/>
      <c r="AT503" s="249"/>
    </row>
    <row r="504" spans="34:46" x14ac:dyDescent="0.25">
      <c r="AH504" s="363"/>
      <c r="AI504" s="364"/>
      <c r="AJ504" s="363"/>
      <c r="AK504" s="365"/>
      <c r="AL504" s="249"/>
      <c r="AM504" s="249"/>
      <c r="AN504" s="249"/>
      <c r="AO504" s="249"/>
      <c r="AP504" s="249"/>
      <c r="AQ504" s="249"/>
      <c r="AR504" s="249"/>
      <c r="AS504" s="249"/>
      <c r="AT504" s="249"/>
    </row>
    <row r="505" spans="34:46" x14ac:dyDescent="0.25">
      <c r="AH505" s="363"/>
      <c r="AI505" s="364"/>
      <c r="AJ505" s="363"/>
      <c r="AK505" s="365"/>
      <c r="AL505" s="249"/>
      <c r="AM505" s="249"/>
      <c r="AN505" s="249"/>
      <c r="AO505" s="249"/>
      <c r="AP505" s="249"/>
      <c r="AQ505" s="249"/>
      <c r="AR505" s="249"/>
      <c r="AS505" s="249"/>
      <c r="AT505" s="249"/>
    </row>
    <row r="506" spans="34:46" x14ac:dyDescent="0.25">
      <c r="AH506" s="363"/>
      <c r="AI506" s="364"/>
      <c r="AJ506" s="363"/>
      <c r="AK506" s="365"/>
      <c r="AL506" s="249"/>
      <c r="AM506" s="249"/>
      <c r="AN506" s="249"/>
      <c r="AO506" s="249"/>
      <c r="AP506" s="249"/>
      <c r="AQ506" s="249"/>
      <c r="AR506" s="249"/>
      <c r="AS506" s="249"/>
      <c r="AT506" s="249"/>
    </row>
    <row r="507" spans="34:46" x14ac:dyDescent="0.25">
      <c r="AH507" s="363"/>
      <c r="AI507" s="364"/>
      <c r="AJ507" s="363"/>
      <c r="AK507" s="365"/>
      <c r="AL507" s="249"/>
      <c r="AM507" s="249"/>
      <c r="AN507" s="249"/>
      <c r="AO507" s="249"/>
      <c r="AP507" s="249"/>
      <c r="AQ507" s="249"/>
      <c r="AR507" s="249"/>
      <c r="AS507" s="249"/>
      <c r="AT507" s="249"/>
    </row>
    <row r="508" spans="34:46" x14ac:dyDescent="0.25">
      <c r="AH508" s="363"/>
      <c r="AI508" s="364"/>
      <c r="AJ508" s="363"/>
      <c r="AK508" s="365"/>
      <c r="AL508" s="249"/>
      <c r="AM508" s="249"/>
      <c r="AN508" s="249"/>
      <c r="AO508" s="249"/>
      <c r="AP508" s="249"/>
      <c r="AQ508" s="249"/>
      <c r="AR508" s="249"/>
      <c r="AS508" s="249"/>
      <c r="AT508" s="249"/>
    </row>
    <row r="509" spans="34:46" x14ac:dyDescent="0.25">
      <c r="AH509" s="363"/>
      <c r="AI509" s="364"/>
      <c r="AJ509" s="363"/>
      <c r="AK509" s="365"/>
      <c r="AL509" s="249"/>
      <c r="AM509" s="249"/>
      <c r="AN509" s="249"/>
      <c r="AO509" s="249"/>
      <c r="AP509" s="249"/>
      <c r="AQ509" s="249"/>
      <c r="AR509" s="249"/>
      <c r="AS509" s="249"/>
      <c r="AT509" s="249"/>
    </row>
    <row r="510" spans="34:46" x14ac:dyDescent="0.25">
      <c r="AH510" s="363"/>
      <c r="AI510" s="364"/>
      <c r="AJ510" s="363"/>
      <c r="AK510" s="365"/>
      <c r="AL510" s="249"/>
      <c r="AM510" s="249"/>
      <c r="AN510" s="249"/>
      <c r="AO510" s="249"/>
      <c r="AP510" s="249"/>
      <c r="AQ510" s="249"/>
      <c r="AR510" s="249"/>
      <c r="AS510" s="249"/>
      <c r="AT510" s="249"/>
    </row>
    <row r="511" spans="34:46" x14ac:dyDescent="0.25">
      <c r="AH511" s="363"/>
      <c r="AI511" s="364"/>
      <c r="AJ511" s="363"/>
      <c r="AK511" s="365"/>
      <c r="AL511" s="249"/>
      <c r="AM511" s="249"/>
      <c r="AN511" s="249"/>
      <c r="AO511" s="249"/>
      <c r="AP511" s="249"/>
      <c r="AQ511" s="249"/>
      <c r="AR511" s="249"/>
      <c r="AS511" s="249"/>
      <c r="AT511" s="249"/>
    </row>
    <row r="512" spans="34:46" x14ac:dyDescent="0.25">
      <c r="AH512" s="363"/>
      <c r="AI512" s="364"/>
      <c r="AJ512" s="363"/>
      <c r="AK512" s="365"/>
      <c r="AL512" s="249"/>
      <c r="AM512" s="249"/>
      <c r="AN512" s="249"/>
      <c r="AO512" s="249"/>
      <c r="AP512" s="249"/>
      <c r="AQ512" s="249"/>
      <c r="AR512" s="249"/>
      <c r="AS512" s="249"/>
      <c r="AT512" s="249"/>
    </row>
    <row r="513" spans="34:46" x14ac:dyDescent="0.25">
      <c r="AH513" s="363"/>
      <c r="AI513" s="364"/>
      <c r="AJ513" s="363"/>
      <c r="AK513" s="365"/>
      <c r="AL513" s="249"/>
      <c r="AM513" s="249"/>
      <c r="AN513" s="249"/>
      <c r="AO513" s="249"/>
      <c r="AP513" s="249"/>
      <c r="AQ513" s="249"/>
      <c r="AR513" s="249"/>
      <c r="AS513" s="249"/>
      <c r="AT513" s="249"/>
    </row>
    <row r="514" spans="34:46" x14ac:dyDescent="0.25">
      <c r="AH514" s="363"/>
      <c r="AI514" s="364"/>
      <c r="AJ514" s="363"/>
      <c r="AK514" s="365"/>
      <c r="AL514" s="249"/>
      <c r="AM514" s="249"/>
      <c r="AN514" s="249"/>
      <c r="AO514" s="249"/>
      <c r="AP514" s="249"/>
      <c r="AQ514" s="249"/>
      <c r="AR514" s="249"/>
      <c r="AS514" s="249"/>
      <c r="AT514" s="249"/>
    </row>
    <row r="515" spans="34:46" x14ac:dyDescent="0.25">
      <c r="AH515" s="363"/>
      <c r="AI515" s="364"/>
      <c r="AJ515" s="363"/>
      <c r="AK515" s="365"/>
      <c r="AL515" s="249"/>
      <c r="AM515" s="249"/>
      <c r="AN515" s="249"/>
      <c r="AO515" s="249"/>
      <c r="AP515" s="249"/>
      <c r="AQ515" s="249"/>
      <c r="AR515" s="249"/>
      <c r="AS515" s="249"/>
      <c r="AT515" s="249"/>
    </row>
    <row r="516" spans="34:46" x14ac:dyDescent="0.25">
      <c r="AH516" s="363"/>
      <c r="AI516" s="364"/>
      <c r="AJ516" s="363"/>
      <c r="AK516" s="365"/>
      <c r="AL516" s="249"/>
      <c r="AM516" s="249"/>
      <c r="AN516" s="249"/>
      <c r="AO516" s="249"/>
      <c r="AP516" s="249"/>
      <c r="AQ516" s="249"/>
      <c r="AR516" s="249"/>
      <c r="AS516" s="249"/>
      <c r="AT516" s="249"/>
    </row>
    <row r="517" spans="34:46" x14ac:dyDescent="0.25">
      <c r="AH517" s="363"/>
      <c r="AI517" s="364"/>
      <c r="AJ517" s="363"/>
      <c r="AK517" s="365"/>
      <c r="AL517" s="249"/>
      <c r="AM517" s="249"/>
      <c r="AN517" s="249"/>
      <c r="AO517" s="249"/>
      <c r="AP517" s="249"/>
      <c r="AQ517" s="249"/>
      <c r="AR517" s="249"/>
      <c r="AS517" s="249"/>
      <c r="AT517" s="249"/>
    </row>
    <row r="518" spans="34:46" x14ac:dyDescent="0.25">
      <c r="AH518" s="363"/>
      <c r="AI518" s="364"/>
      <c r="AJ518" s="363"/>
      <c r="AK518" s="365"/>
      <c r="AL518" s="249"/>
      <c r="AM518" s="249"/>
      <c r="AN518" s="249"/>
      <c r="AO518" s="249"/>
      <c r="AP518" s="249"/>
      <c r="AQ518" s="249"/>
      <c r="AR518" s="249"/>
      <c r="AS518" s="249"/>
      <c r="AT518" s="249"/>
    </row>
    <row r="519" spans="34:46" x14ac:dyDescent="0.25">
      <c r="AH519" s="363"/>
      <c r="AI519" s="364"/>
      <c r="AJ519" s="363"/>
      <c r="AK519" s="365"/>
      <c r="AL519" s="249"/>
      <c r="AM519" s="249"/>
      <c r="AN519" s="249"/>
      <c r="AO519" s="249"/>
      <c r="AP519" s="249"/>
      <c r="AQ519" s="249"/>
      <c r="AR519" s="249"/>
      <c r="AS519" s="249"/>
      <c r="AT519" s="249"/>
    </row>
    <row r="520" spans="34:46" x14ac:dyDescent="0.25">
      <c r="AH520" s="363"/>
      <c r="AI520" s="364"/>
      <c r="AJ520" s="363"/>
      <c r="AK520" s="365"/>
      <c r="AL520" s="249"/>
      <c r="AM520" s="249"/>
      <c r="AN520" s="249"/>
      <c r="AO520" s="249"/>
      <c r="AP520" s="249"/>
      <c r="AQ520" s="249"/>
      <c r="AR520" s="249"/>
      <c r="AS520" s="249"/>
      <c r="AT520" s="249"/>
    </row>
    <row r="521" spans="34:46" x14ac:dyDescent="0.25">
      <c r="AH521" s="363"/>
      <c r="AI521" s="364"/>
      <c r="AJ521" s="363"/>
      <c r="AK521" s="365"/>
      <c r="AL521" s="249"/>
      <c r="AM521" s="249"/>
      <c r="AN521" s="249"/>
      <c r="AO521" s="249"/>
      <c r="AP521" s="249"/>
      <c r="AQ521" s="249"/>
      <c r="AR521" s="249"/>
      <c r="AS521" s="249"/>
      <c r="AT521" s="249"/>
    </row>
    <row r="522" spans="34:46" x14ac:dyDescent="0.25">
      <c r="AH522" s="363"/>
      <c r="AI522" s="364"/>
      <c r="AJ522" s="363"/>
      <c r="AK522" s="365"/>
      <c r="AL522" s="249"/>
      <c r="AM522" s="249"/>
      <c r="AN522" s="249"/>
      <c r="AO522" s="249"/>
      <c r="AP522" s="249"/>
      <c r="AQ522" s="249"/>
      <c r="AR522" s="249"/>
      <c r="AS522" s="249"/>
      <c r="AT522" s="249"/>
    </row>
    <row r="523" spans="34:46" x14ac:dyDescent="0.25">
      <c r="AH523" s="363"/>
      <c r="AI523" s="364"/>
      <c r="AJ523" s="363"/>
      <c r="AK523" s="365"/>
      <c r="AL523" s="249"/>
      <c r="AM523" s="249"/>
      <c r="AN523" s="249"/>
      <c r="AO523" s="249"/>
      <c r="AP523" s="249"/>
      <c r="AQ523" s="249"/>
      <c r="AR523" s="249"/>
      <c r="AS523" s="249"/>
      <c r="AT523" s="249"/>
    </row>
    <row r="524" spans="34:46" x14ac:dyDescent="0.25">
      <c r="AH524" s="363"/>
      <c r="AI524" s="364"/>
      <c r="AJ524" s="363"/>
      <c r="AK524" s="365"/>
      <c r="AL524" s="249"/>
      <c r="AM524" s="249"/>
      <c r="AN524" s="249"/>
      <c r="AO524" s="249"/>
      <c r="AP524" s="249"/>
      <c r="AQ524" s="249"/>
      <c r="AR524" s="249"/>
      <c r="AS524" s="249"/>
      <c r="AT524" s="249"/>
    </row>
    <row r="525" spans="34:46" x14ac:dyDescent="0.25">
      <c r="AH525" s="363"/>
      <c r="AI525" s="364"/>
      <c r="AJ525" s="363"/>
      <c r="AK525" s="365"/>
      <c r="AL525" s="249"/>
      <c r="AM525" s="249"/>
      <c r="AN525" s="249"/>
      <c r="AO525" s="249"/>
      <c r="AP525" s="249"/>
      <c r="AQ525" s="249"/>
      <c r="AR525" s="249"/>
      <c r="AS525" s="249"/>
      <c r="AT525" s="249"/>
    </row>
    <row r="526" spans="34:46" x14ac:dyDescent="0.25">
      <c r="AH526" s="363"/>
      <c r="AI526" s="364"/>
      <c r="AJ526" s="363"/>
      <c r="AK526" s="365"/>
      <c r="AL526" s="249"/>
      <c r="AM526" s="249"/>
      <c r="AN526" s="249"/>
      <c r="AO526" s="249"/>
      <c r="AP526" s="249"/>
      <c r="AQ526" s="249"/>
      <c r="AR526" s="249"/>
      <c r="AS526" s="249"/>
      <c r="AT526" s="249"/>
    </row>
    <row r="527" spans="34:46" x14ac:dyDescent="0.25">
      <c r="AH527" s="363"/>
      <c r="AI527" s="364"/>
      <c r="AJ527" s="363"/>
      <c r="AK527" s="365"/>
      <c r="AL527" s="249"/>
      <c r="AM527" s="249"/>
      <c r="AN527" s="249"/>
      <c r="AO527" s="249"/>
      <c r="AP527" s="249"/>
      <c r="AQ527" s="249"/>
      <c r="AR527" s="249"/>
      <c r="AS527" s="249"/>
      <c r="AT527" s="249"/>
    </row>
    <row r="528" spans="34:46" x14ac:dyDescent="0.25">
      <c r="AH528" s="363"/>
      <c r="AI528" s="364"/>
      <c r="AJ528" s="363"/>
      <c r="AK528" s="365"/>
      <c r="AL528" s="249"/>
      <c r="AM528" s="249"/>
      <c r="AN528" s="249"/>
      <c r="AO528" s="249"/>
      <c r="AP528" s="249"/>
      <c r="AQ528" s="249"/>
      <c r="AR528" s="249"/>
      <c r="AS528" s="249"/>
      <c r="AT528" s="249"/>
    </row>
    <row r="529" spans="34:46" x14ac:dyDescent="0.25">
      <c r="AH529" s="363"/>
      <c r="AI529" s="364"/>
      <c r="AJ529" s="363"/>
      <c r="AK529" s="365"/>
      <c r="AL529" s="249"/>
      <c r="AM529" s="249"/>
      <c r="AN529" s="249"/>
      <c r="AO529" s="249"/>
      <c r="AP529" s="249"/>
      <c r="AQ529" s="249"/>
      <c r="AR529" s="249"/>
      <c r="AS529" s="249"/>
      <c r="AT529" s="249"/>
    </row>
    <row r="530" spans="34:46" x14ac:dyDescent="0.25">
      <c r="AH530" s="363"/>
      <c r="AI530" s="364"/>
      <c r="AJ530" s="363"/>
      <c r="AK530" s="365"/>
      <c r="AL530" s="249"/>
      <c r="AM530" s="249"/>
      <c r="AN530" s="249"/>
      <c r="AO530" s="249"/>
      <c r="AP530" s="249"/>
      <c r="AQ530" s="249"/>
      <c r="AR530" s="249"/>
      <c r="AS530" s="249"/>
      <c r="AT530" s="249"/>
    </row>
    <row r="531" spans="34:46" x14ac:dyDescent="0.25">
      <c r="AH531" s="363"/>
      <c r="AI531" s="364"/>
      <c r="AJ531" s="363"/>
      <c r="AK531" s="365"/>
      <c r="AL531" s="249"/>
      <c r="AM531" s="249"/>
      <c r="AN531" s="249"/>
      <c r="AO531" s="249"/>
      <c r="AP531" s="249"/>
      <c r="AQ531" s="249"/>
      <c r="AR531" s="249"/>
      <c r="AS531" s="249"/>
      <c r="AT531" s="249"/>
    </row>
    <row r="532" spans="34:46" x14ac:dyDescent="0.25">
      <c r="AH532" s="363"/>
      <c r="AI532" s="364"/>
      <c r="AJ532" s="363"/>
      <c r="AK532" s="365"/>
      <c r="AL532" s="249"/>
      <c r="AM532" s="249"/>
      <c r="AN532" s="249"/>
      <c r="AO532" s="249"/>
      <c r="AP532" s="249"/>
      <c r="AQ532" s="249"/>
      <c r="AR532" s="249"/>
      <c r="AS532" s="249"/>
      <c r="AT532" s="249"/>
    </row>
    <row r="533" spans="34:46" x14ac:dyDescent="0.25">
      <c r="AH533" s="363"/>
      <c r="AI533" s="364"/>
      <c r="AJ533" s="363"/>
      <c r="AK533" s="365"/>
      <c r="AL533" s="249"/>
      <c r="AM533" s="249"/>
      <c r="AN533" s="249"/>
      <c r="AO533" s="249"/>
      <c r="AP533" s="249"/>
      <c r="AQ533" s="249"/>
      <c r="AR533" s="249"/>
      <c r="AS533" s="249"/>
      <c r="AT533" s="249"/>
    </row>
    <row r="534" spans="34:46" x14ac:dyDescent="0.25">
      <c r="AH534" s="363"/>
      <c r="AI534" s="364"/>
      <c r="AJ534" s="363"/>
      <c r="AK534" s="365"/>
      <c r="AL534" s="249"/>
      <c r="AM534" s="249"/>
      <c r="AN534" s="249"/>
      <c r="AO534" s="249"/>
      <c r="AP534" s="249"/>
      <c r="AQ534" s="249"/>
      <c r="AR534" s="249"/>
      <c r="AS534" s="249"/>
      <c r="AT534" s="249"/>
    </row>
    <row r="535" spans="34:46" x14ac:dyDescent="0.25">
      <c r="AH535" s="363"/>
      <c r="AI535" s="364"/>
      <c r="AJ535" s="363"/>
      <c r="AK535" s="365"/>
      <c r="AL535" s="249"/>
      <c r="AM535" s="249"/>
      <c r="AN535" s="249"/>
      <c r="AO535" s="249"/>
      <c r="AP535" s="249"/>
      <c r="AQ535" s="249"/>
      <c r="AR535" s="249"/>
      <c r="AS535" s="249"/>
      <c r="AT535" s="249"/>
    </row>
    <row r="536" spans="34:46" x14ac:dyDescent="0.25">
      <c r="AH536" s="363"/>
      <c r="AI536" s="364"/>
      <c r="AJ536" s="363"/>
      <c r="AK536" s="365"/>
      <c r="AL536" s="249"/>
      <c r="AM536" s="249"/>
      <c r="AN536" s="249"/>
      <c r="AO536" s="249"/>
      <c r="AP536" s="249"/>
      <c r="AQ536" s="249"/>
      <c r="AR536" s="249"/>
      <c r="AS536" s="249"/>
      <c r="AT536" s="249"/>
    </row>
    <row r="537" spans="34:46" x14ac:dyDescent="0.25">
      <c r="AH537" s="363"/>
      <c r="AI537" s="364"/>
      <c r="AJ537" s="363"/>
      <c r="AK537" s="365"/>
      <c r="AL537" s="249"/>
      <c r="AM537" s="249"/>
      <c r="AN537" s="249"/>
      <c r="AO537" s="249"/>
      <c r="AP537" s="249"/>
      <c r="AQ537" s="249"/>
      <c r="AR537" s="249"/>
      <c r="AS537" s="249"/>
      <c r="AT537" s="249"/>
    </row>
    <row r="538" spans="34:46" x14ac:dyDescent="0.25">
      <c r="AH538" s="363"/>
      <c r="AI538" s="364"/>
      <c r="AJ538" s="363"/>
      <c r="AK538" s="365"/>
      <c r="AL538" s="249"/>
      <c r="AM538" s="249"/>
      <c r="AN538" s="249"/>
      <c r="AO538" s="249"/>
      <c r="AP538" s="249"/>
      <c r="AQ538" s="249"/>
      <c r="AR538" s="249"/>
      <c r="AS538" s="249"/>
      <c r="AT538" s="249"/>
    </row>
    <row r="539" spans="34:46" x14ac:dyDescent="0.25">
      <c r="AH539" s="363"/>
      <c r="AI539" s="364"/>
      <c r="AJ539" s="363"/>
      <c r="AK539" s="365"/>
      <c r="AL539" s="249"/>
      <c r="AM539" s="249"/>
      <c r="AN539" s="249"/>
      <c r="AO539" s="249"/>
      <c r="AP539" s="249"/>
      <c r="AQ539" s="249"/>
      <c r="AR539" s="249"/>
      <c r="AS539" s="249"/>
      <c r="AT539" s="249"/>
    </row>
    <row r="540" spans="34:46" x14ac:dyDescent="0.25">
      <c r="AH540" s="363"/>
      <c r="AI540" s="364"/>
      <c r="AJ540" s="363"/>
      <c r="AK540" s="365"/>
      <c r="AL540" s="249"/>
      <c r="AM540" s="249"/>
      <c r="AN540" s="249"/>
      <c r="AO540" s="249"/>
      <c r="AP540" s="249"/>
      <c r="AQ540" s="249"/>
      <c r="AR540" s="249"/>
      <c r="AS540" s="249"/>
      <c r="AT540" s="249"/>
    </row>
    <row r="541" spans="34:46" x14ac:dyDescent="0.25">
      <c r="AH541" s="363"/>
      <c r="AI541" s="364"/>
      <c r="AJ541" s="363"/>
      <c r="AK541" s="365"/>
      <c r="AL541" s="249"/>
      <c r="AM541" s="249"/>
      <c r="AN541" s="249"/>
      <c r="AO541" s="249"/>
      <c r="AP541" s="249"/>
      <c r="AQ541" s="249"/>
      <c r="AR541" s="249"/>
      <c r="AS541" s="249"/>
      <c r="AT541" s="249"/>
    </row>
    <row r="542" spans="34:46" x14ac:dyDescent="0.25">
      <c r="AH542" s="363"/>
      <c r="AI542" s="364"/>
      <c r="AJ542" s="363"/>
      <c r="AK542" s="365"/>
      <c r="AL542" s="249"/>
      <c r="AM542" s="249"/>
      <c r="AN542" s="249"/>
      <c r="AO542" s="249"/>
      <c r="AP542" s="249"/>
      <c r="AQ542" s="249"/>
      <c r="AR542" s="249"/>
      <c r="AS542" s="249"/>
      <c r="AT542" s="249"/>
    </row>
    <row r="543" spans="34:46" x14ac:dyDescent="0.25">
      <c r="AH543" s="363"/>
      <c r="AI543" s="364"/>
      <c r="AJ543" s="363"/>
      <c r="AK543" s="365"/>
      <c r="AL543" s="249"/>
      <c r="AM543" s="249"/>
      <c r="AN543" s="249"/>
      <c r="AO543" s="249"/>
      <c r="AP543" s="249"/>
      <c r="AQ543" s="249"/>
      <c r="AR543" s="249"/>
      <c r="AS543" s="249"/>
      <c r="AT543" s="249"/>
    </row>
    <row r="544" spans="34:46" x14ac:dyDescent="0.25">
      <c r="AH544" s="363"/>
      <c r="AI544" s="364"/>
      <c r="AJ544" s="363"/>
      <c r="AK544" s="365"/>
      <c r="AL544" s="249"/>
      <c r="AM544" s="249"/>
      <c r="AN544" s="249"/>
      <c r="AO544" s="249"/>
      <c r="AP544" s="249"/>
      <c r="AQ544" s="249"/>
      <c r="AR544" s="249"/>
      <c r="AS544" s="249"/>
      <c r="AT544" s="249"/>
    </row>
    <row r="545" spans="34:46" x14ac:dyDescent="0.25">
      <c r="AH545" s="363"/>
      <c r="AI545" s="364"/>
      <c r="AJ545" s="363"/>
      <c r="AK545" s="365"/>
      <c r="AL545" s="249"/>
      <c r="AM545" s="249"/>
      <c r="AN545" s="249"/>
      <c r="AO545" s="249"/>
      <c r="AP545" s="249"/>
      <c r="AQ545" s="249"/>
      <c r="AR545" s="249"/>
      <c r="AS545" s="249"/>
      <c r="AT545" s="249"/>
    </row>
    <row r="546" spans="34:46" x14ac:dyDescent="0.25">
      <c r="AH546" s="363"/>
      <c r="AI546" s="364"/>
      <c r="AJ546" s="363"/>
      <c r="AK546" s="365"/>
      <c r="AL546" s="249"/>
      <c r="AM546" s="249"/>
      <c r="AN546" s="249"/>
      <c r="AO546" s="249"/>
      <c r="AP546" s="249"/>
      <c r="AQ546" s="249"/>
      <c r="AR546" s="249"/>
      <c r="AS546" s="249"/>
      <c r="AT546" s="249"/>
    </row>
    <row r="547" spans="34:46" x14ac:dyDescent="0.25">
      <c r="AH547" s="363"/>
      <c r="AI547" s="364"/>
      <c r="AJ547" s="363"/>
      <c r="AK547" s="365"/>
      <c r="AL547" s="249"/>
      <c r="AM547" s="249"/>
      <c r="AN547" s="249"/>
      <c r="AO547" s="249"/>
      <c r="AP547" s="249"/>
      <c r="AQ547" s="249"/>
      <c r="AR547" s="249"/>
      <c r="AS547" s="249"/>
      <c r="AT547" s="249"/>
    </row>
    <row r="548" spans="34:46" x14ac:dyDescent="0.25">
      <c r="AH548" s="363"/>
      <c r="AI548" s="364"/>
      <c r="AJ548" s="363"/>
      <c r="AK548" s="365"/>
      <c r="AL548" s="249"/>
      <c r="AM548" s="249"/>
      <c r="AN548" s="249"/>
      <c r="AO548" s="249"/>
      <c r="AP548" s="249"/>
      <c r="AQ548" s="249"/>
      <c r="AR548" s="249"/>
      <c r="AS548" s="249"/>
      <c r="AT548" s="249"/>
    </row>
    <row r="549" spans="34:46" x14ac:dyDescent="0.25">
      <c r="AH549" s="363"/>
      <c r="AI549" s="364"/>
      <c r="AJ549" s="363"/>
      <c r="AK549" s="365"/>
      <c r="AL549" s="249"/>
      <c r="AM549" s="249"/>
      <c r="AN549" s="249"/>
      <c r="AO549" s="249"/>
      <c r="AP549" s="249"/>
      <c r="AQ549" s="249"/>
      <c r="AR549" s="249"/>
      <c r="AS549" s="249"/>
      <c r="AT549" s="249"/>
    </row>
    <row r="550" spans="34:46" x14ac:dyDescent="0.25">
      <c r="AH550" s="363"/>
      <c r="AI550" s="364"/>
      <c r="AJ550" s="363"/>
      <c r="AK550" s="365"/>
      <c r="AL550" s="249"/>
      <c r="AM550" s="249"/>
      <c r="AN550" s="249"/>
      <c r="AO550" s="249"/>
      <c r="AP550" s="249"/>
      <c r="AQ550" s="249"/>
      <c r="AR550" s="249"/>
      <c r="AS550" s="249"/>
      <c r="AT550" s="249"/>
    </row>
  </sheetData>
  <sheetProtection password="CCFB" sheet="1" objects="1" scenarios="1" autoFilter="0"/>
  <autoFilter ref="B11:AU159">
    <filterColumn colId="0">
      <filters>
        <filter val="SI"/>
      </filters>
    </filterColumn>
  </autoFilter>
  <mergeCells count="29">
    <mergeCell ref="AM10:AM11"/>
    <mergeCell ref="J161:K161"/>
    <mergeCell ref="O163:P163"/>
    <mergeCell ref="J163:K163"/>
    <mergeCell ref="P2:V2"/>
    <mergeCell ref="N10:AK10"/>
    <mergeCell ref="P6:Q6"/>
    <mergeCell ref="R6:V6"/>
    <mergeCell ref="P3:Q3"/>
    <mergeCell ref="P4:Q4"/>
    <mergeCell ref="H10:H11"/>
    <mergeCell ref="I10:I11"/>
    <mergeCell ref="J10:J11"/>
    <mergeCell ref="R3:V3"/>
    <mergeCell ref="R4:V4"/>
    <mergeCell ref="R5:V5"/>
    <mergeCell ref="K10:K11"/>
    <mergeCell ref="P8:Q8"/>
    <mergeCell ref="R8:V8"/>
    <mergeCell ref="C10:C11"/>
    <mergeCell ref="P7:Q7"/>
    <mergeCell ref="R7:V7"/>
    <mergeCell ref="P5:Q5"/>
    <mergeCell ref="C2:D4"/>
    <mergeCell ref="E2:I4"/>
    <mergeCell ref="D10:D11"/>
    <mergeCell ref="E10:E11"/>
    <mergeCell ref="F10:F11"/>
    <mergeCell ref="G10:G11"/>
  </mergeCells>
  <phoneticPr fontId="5" type="noConversion"/>
  <conditionalFormatting sqref="F144:F159 F12:F139 D10:F10">
    <cfRule type="cellIs" dxfId="3" priority="5" stopIfTrue="1" operator="equal">
      <formula>0</formula>
    </cfRule>
  </conditionalFormatting>
  <conditionalFormatting sqref="R15">
    <cfRule type="cellIs" dxfId="2" priority="1" stopIfTrue="1" operator="lessThan">
      <formula>$E$27</formula>
    </cfRule>
    <cfRule type="cellIs" dxfId="1" priority="2" stopIfTrue="1" operator="equal">
      <formula>$E$27</formula>
    </cfRule>
    <cfRule type="cellIs" dxfId="0" priority="3" stopIfTrue="1" operator="greaterThan">
      <formula>$E$27</formula>
    </cfRule>
  </conditionalFormatting>
  <dataValidations xWindow="832" yWindow="395" count="4">
    <dataValidation type="list" allowBlank="1" showInputMessage="1" showErrorMessage="1" sqref="I152:I154 I12:I128 I132:I139">
      <formula1>$F$140:$F$142</formula1>
    </dataValidation>
    <dataValidation allowBlank="1" showInputMessage="1" showErrorMessage="1" prompt="Registre en esta casilla el Nombre del Indicador" sqref="G152:G159 G12:G96 F164:F165 F12:F21 F25:F26 F144:G151 F82:F96 F67:F77 F28:F62 F97:G139"/>
    <dataValidation type="list" allowBlank="1" showInputMessage="1" showErrorMessage="1" sqref="I144:I148">
      <formula1>$F$90:$F$92</formula1>
    </dataValidation>
    <dataValidation type="list" allowBlank="1" showInputMessage="1" showErrorMessage="1" sqref="I129:I131 I149:I151">
      <formula1>$F$98:$F$100</formula1>
    </dataValidation>
  </dataValidations>
  <printOptions horizontalCentered="1" verticalCentered="1"/>
  <pageMargins left="0.35433070866141736" right="0.27559055118110237" top="0.78740157480314965" bottom="0.39370078740157483" header="0" footer="0"/>
  <pageSetup paperSize="14" scale="53" orientation="landscape" r:id="rId1"/>
  <headerFooter alignWithMargins="0"/>
  <rowBreaks count="3" manualBreakCount="3">
    <brk id="88" max="21" man="1"/>
    <brk id="127" max="21" man="1"/>
    <brk id="146" max="21" man="1"/>
  </rowBreaks>
  <ignoredErrors>
    <ignoredError sqref="X29 P140:P143 AJ51:AJ52 AD105 R140:R143 X105 X117 R62:R63 T140:T143 R105 X152:X153 R159:R160 R152:R153 AJ88:AJ90 N140:N143 X83:X84 R80 X27 R117 X68:X71 R51:R52 R13 X13 AD13 N117 N62:N63 P117 P62:P63 T117 V117 U119 AC119 AK119 S121:S122 Y121:Y122 AE121:AE122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7"/>
  <sheetViews>
    <sheetView zoomScaleNormal="100" workbookViewId="0">
      <selection activeCell="B25" sqref="B25"/>
    </sheetView>
  </sheetViews>
  <sheetFormatPr baseColWidth="10" defaultRowHeight="12.75" x14ac:dyDescent="0.2"/>
  <cols>
    <col min="2" max="2" width="66.140625" customWidth="1"/>
    <col min="3" max="3" width="26.7109375" customWidth="1"/>
    <col min="4" max="4" width="17.5703125" customWidth="1"/>
  </cols>
  <sheetData>
    <row r="3" spans="1:4" x14ac:dyDescent="0.2">
      <c r="A3" s="420" t="s">
        <v>315</v>
      </c>
      <c r="B3" s="420"/>
      <c r="C3" s="420"/>
      <c r="D3" s="420"/>
    </row>
    <row r="4" spans="1:4" x14ac:dyDescent="0.2">
      <c r="A4" s="26" t="s">
        <v>311</v>
      </c>
      <c r="B4" s="26" t="s">
        <v>312</v>
      </c>
      <c r="C4" s="26" t="s">
        <v>314</v>
      </c>
      <c r="D4" s="26" t="s">
        <v>313</v>
      </c>
    </row>
    <row r="5" spans="1:4" ht="76.5" x14ac:dyDescent="0.2">
      <c r="A5" s="27">
        <v>40675</v>
      </c>
      <c r="B5" s="31" t="s">
        <v>318</v>
      </c>
      <c r="C5" s="28" t="s">
        <v>57</v>
      </c>
      <c r="D5" s="28" t="s">
        <v>316</v>
      </c>
    </row>
    <row r="6" spans="1:4" ht="25.5" x14ac:dyDescent="0.2">
      <c r="A6" s="27">
        <v>1</v>
      </c>
      <c r="B6" s="31" t="s">
        <v>320</v>
      </c>
      <c r="C6" s="28" t="s">
        <v>59</v>
      </c>
      <c r="D6" s="28" t="s">
        <v>321</v>
      </c>
    </row>
    <row r="7" spans="1:4" ht="51" x14ac:dyDescent="0.2">
      <c r="A7" s="27">
        <v>40773</v>
      </c>
      <c r="B7" s="31" t="s">
        <v>322</v>
      </c>
      <c r="C7" s="29" t="s">
        <v>47</v>
      </c>
      <c r="D7" s="30" t="s">
        <v>323</v>
      </c>
    </row>
    <row r="8" spans="1:4" ht="38.25" x14ac:dyDescent="0.2">
      <c r="A8" s="35">
        <v>40851</v>
      </c>
      <c r="B8" s="33" t="s">
        <v>332</v>
      </c>
      <c r="C8" s="32" t="s">
        <v>328</v>
      </c>
      <c r="D8" s="34" t="s">
        <v>329</v>
      </c>
    </row>
    <row r="9" spans="1:4" ht="25.5" x14ac:dyDescent="0.2">
      <c r="A9" s="32"/>
      <c r="B9" s="33" t="s">
        <v>333</v>
      </c>
      <c r="C9" s="32" t="s">
        <v>334</v>
      </c>
      <c r="D9" s="36" t="s">
        <v>352</v>
      </c>
    </row>
    <row r="10" spans="1:4" ht="38.25" x14ac:dyDescent="0.2">
      <c r="A10" s="35">
        <v>40851</v>
      </c>
      <c r="B10" s="33" t="s">
        <v>336</v>
      </c>
      <c r="C10" s="36" t="s">
        <v>337</v>
      </c>
      <c r="D10" s="34" t="s">
        <v>329</v>
      </c>
    </row>
    <row r="11" spans="1:4" ht="81.75" customHeight="1" x14ac:dyDescent="0.2">
      <c r="A11" s="35">
        <v>40851</v>
      </c>
      <c r="B11" s="33" t="s">
        <v>346</v>
      </c>
      <c r="C11" s="36" t="s">
        <v>339</v>
      </c>
      <c r="D11" s="34" t="s">
        <v>329</v>
      </c>
    </row>
    <row r="12" spans="1:4" ht="25.5" x14ac:dyDescent="0.2">
      <c r="A12" s="35">
        <v>40851</v>
      </c>
      <c r="B12" s="33" t="s">
        <v>351</v>
      </c>
      <c r="C12" s="36" t="s">
        <v>339</v>
      </c>
      <c r="D12" s="34" t="s">
        <v>329</v>
      </c>
    </row>
    <row r="13" spans="1:4" ht="63.75" x14ac:dyDescent="0.2">
      <c r="A13" s="35">
        <v>41183</v>
      </c>
      <c r="B13" s="33" t="s">
        <v>353</v>
      </c>
      <c r="C13" s="32" t="s">
        <v>288</v>
      </c>
      <c r="D13" s="32" t="s">
        <v>354</v>
      </c>
    </row>
    <row r="14" spans="1:4" ht="51" x14ac:dyDescent="0.2">
      <c r="A14" s="32"/>
      <c r="B14" s="33" t="s">
        <v>355</v>
      </c>
      <c r="C14" s="32" t="s">
        <v>47</v>
      </c>
      <c r="D14" s="32" t="s">
        <v>354</v>
      </c>
    </row>
    <row r="15" spans="1:4" ht="76.5" x14ac:dyDescent="0.2">
      <c r="A15" s="35">
        <v>41184</v>
      </c>
      <c r="B15" s="33" t="s">
        <v>357</v>
      </c>
      <c r="C15" s="36" t="s">
        <v>358</v>
      </c>
      <c r="D15" s="37" t="s">
        <v>359</v>
      </c>
    </row>
    <row r="16" spans="1:4" ht="76.5" x14ac:dyDescent="0.2">
      <c r="A16" s="35">
        <v>41184</v>
      </c>
      <c r="B16" s="33" t="s">
        <v>361</v>
      </c>
      <c r="C16" s="36" t="s">
        <v>360</v>
      </c>
      <c r="D16" s="37" t="s">
        <v>359</v>
      </c>
    </row>
    <row r="17" spans="1:4" ht="140.25" x14ac:dyDescent="0.2">
      <c r="A17" s="35">
        <v>41184</v>
      </c>
      <c r="B17" s="33" t="s">
        <v>363</v>
      </c>
      <c r="C17" s="36" t="s">
        <v>362</v>
      </c>
      <c r="D17" s="37" t="s">
        <v>359</v>
      </c>
    </row>
    <row r="18" spans="1:4" ht="114.75" x14ac:dyDescent="0.2">
      <c r="A18" s="35">
        <v>41184</v>
      </c>
      <c r="B18" s="33" t="s">
        <v>364</v>
      </c>
      <c r="C18" s="37" t="s">
        <v>365</v>
      </c>
      <c r="D18" s="37" t="s">
        <v>359</v>
      </c>
    </row>
    <row r="19" spans="1:4" ht="25.5" x14ac:dyDescent="0.2">
      <c r="A19" s="35">
        <v>41201</v>
      </c>
      <c r="B19" s="33" t="s">
        <v>370</v>
      </c>
      <c r="C19" s="36" t="s">
        <v>371</v>
      </c>
      <c r="D19" s="38" t="s">
        <v>372</v>
      </c>
    </row>
    <row r="20" spans="1:4" ht="25.5" x14ac:dyDescent="0.2">
      <c r="A20" s="35">
        <v>41214</v>
      </c>
      <c r="B20" s="33" t="s">
        <v>374</v>
      </c>
      <c r="C20" s="36" t="s">
        <v>328</v>
      </c>
      <c r="D20" s="38" t="s">
        <v>372</v>
      </c>
    </row>
    <row r="21" spans="1:4" ht="63.75" x14ac:dyDescent="0.2">
      <c r="A21" s="35">
        <v>41247</v>
      </c>
      <c r="B21" s="33" t="s">
        <v>369</v>
      </c>
      <c r="C21" s="36" t="s">
        <v>339</v>
      </c>
      <c r="D21" s="38" t="s">
        <v>372</v>
      </c>
    </row>
    <row r="22" spans="1:4" ht="51" x14ac:dyDescent="0.2">
      <c r="A22" s="42">
        <v>41326</v>
      </c>
      <c r="B22" s="185" t="s">
        <v>380</v>
      </c>
      <c r="C22" s="39" t="s">
        <v>328</v>
      </c>
      <c r="D22" s="41" t="s">
        <v>379</v>
      </c>
    </row>
    <row r="23" spans="1:4" ht="70.5" customHeight="1" x14ac:dyDescent="0.2">
      <c r="A23" s="42">
        <v>41326</v>
      </c>
      <c r="B23" s="186" t="s">
        <v>383</v>
      </c>
      <c r="C23" s="37" t="s">
        <v>384</v>
      </c>
      <c r="D23" s="37" t="s">
        <v>385</v>
      </c>
    </row>
    <row r="24" spans="1:4" ht="63.75" x14ac:dyDescent="0.2">
      <c r="A24" s="43">
        <v>41326</v>
      </c>
      <c r="B24" s="185" t="s">
        <v>390</v>
      </c>
      <c r="C24" s="37" t="s">
        <v>57</v>
      </c>
      <c r="D24" s="37" t="s">
        <v>391</v>
      </c>
    </row>
    <row r="25" spans="1:4" ht="25.5" x14ac:dyDescent="0.2">
      <c r="A25" s="43">
        <v>41326</v>
      </c>
      <c r="B25" s="185" t="s">
        <v>395</v>
      </c>
      <c r="C25" s="37" t="s">
        <v>339</v>
      </c>
      <c r="D25" s="37" t="s">
        <v>396</v>
      </c>
    </row>
    <row r="26" spans="1:4" x14ac:dyDescent="0.2">
      <c r="A26" s="39"/>
      <c r="B26" s="39"/>
      <c r="C26" s="39"/>
      <c r="D26" s="39"/>
    </row>
    <row r="27" spans="1:4" x14ac:dyDescent="0.2">
      <c r="A27" s="39"/>
      <c r="B27" s="39"/>
      <c r="C27" s="39"/>
      <c r="D27" s="39"/>
    </row>
    <row r="28" spans="1:4" x14ac:dyDescent="0.2">
      <c r="A28" s="39"/>
      <c r="B28" s="39"/>
      <c r="C28" s="39"/>
      <c r="D28" s="39"/>
    </row>
    <row r="29" spans="1:4" x14ac:dyDescent="0.2">
      <c r="A29" s="39"/>
      <c r="B29" s="39"/>
      <c r="C29" s="39"/>
      <c r="D29" s="39"/>
    </row>
    <row r="30" spans="1:4" x14ac:dyDescent="0.2">
      <c r="A30" s="40"/>
      <c r="B30" s="40"/>
      <c r="C30" s="40"/>
      <c r="D30" s="40"/>
    </row>
    <row r="31" spans="1:4" x14ac:dyDescent="0.2">
      <c r="A31" s="40"/>
      <c r="B31" s="40"/>
      <c r="C31" s="40"/>
      <c r="D31" s="40"/>
    </row>
    <row r="32" spans="1:4" x14ac:dyDescent="0.2">
      <c r="A32" s="40"/>
      <c r="B32" s="40"/>
      <c r="C32" s="40"/>
      <c r="D32" s="40"/>
    </row>
    <row r="33" spans="1:4" x14ac:dyDescent="0.2">
      <c r="A33" s="40"/>
      <c r="B33" s="40"/>
      <c r="C33" s="40"/>
      <c r="D33" s="40"/>
    </row>
    <row r="34" spans="1:4" x14ac:dyDescent="0.2">
      <c r="A34" s="40"/>
      <c r="B34" s="40"/>
      <c r="C34" s="40"/>
      <c r="D34" s="40"/>
    </row>
    <row r="35" spans="1:4" x14ac:dyDescent="0.2">
      <c r="A35" s="40"/>
      <c r="B35" s="40"/>
      <c r="C35" s="40"/>
      <c r="D35" s="40"/>
    </row>
    <row r="36" spans="1:4" x14ac:dyDescent="0.2">
      <c r="A36" s="40"/>
      <c r="B36" s="40"/>
      <c r="C36" s="40"/>
      <c r="D36" s="40"/>
    </row>
    <row r="37" spans="1:4" x14ac:dyDescent="0.2">
      <c r="A37" s="40"/>
      <c r="B37" s="40"/>
      <c r="C37" s="40"/>
      <c r="D37" s="40"/>
    </row>
    <row r="38" spans="1:4" x14ac:dyDescent="0.2">
      <c r="A38" s="40"/>
      <c r="B38" s="40"/>
      <c r="C38" s="40"/>
      <c r="D38" s="40"/>
    </row>
    <row r="39" spans="1:4" x14ac:dyDescent="0.2">
      <c r="A39" s="40"/>
      <c r="B39" s="40"/>
      <c r="C39" s="40"/>
      <c r="D39" s="40"/>
    </row>
    <row r="40" spans="1:4" x14ac:dyDescent="0.2">
      <c r="A40" s="40"/>
      <c r="B40" s="40"/>
      <c r="C40" s="40"/>
      <c r="D40" s="40"/>
    </row>
    <row r="41" spans="1:4" x14ac:dyDescent="0.2">
      <c r="A41" s="40"/>
      <c r="B41" s="40"/>
      <c r="C41" s="40"/>
      <c r="D41" s="40"/>
    </row>
    <row r="42" spans="1:4" x14ac:dyDescent="0.2">
      <c r="A42" s="40"/>
      <c r="B42" s="40"/>
      <c r="C42" s="40"/>
      <c r="D42" s="40"/>
    </row>
    <row r="43" spans="1:4" x14ac:dyDescent="0.2">
      <c r="A43" s="40"/>
      <c r="B43" s="40"/>
      <c r="C43" s="40"/>
      <c r="D43" s="40"/>
    </row>
    <row r="44" spans="1:4" x14ac:dyDescent="0.2">
      <c r="A44" s="40"/>
      <c r="B44" s="40"/>
      <c r="C44" s="40"/>
      <c r="D44" s="40"/>
    </row>
    <row r="45" spans="1:4" x14ac:dyDescent="0.2">
      <c r="A45" s="40"/>
      <c r="B45" s="40"/>
      <c r="C45" s="40"/>
      <c r="D45" s="40"/>
    </row>
    <row r="46" spans="1:4" x14ac:dyDescent="0.2">
      <c r="A46" s="40"/>
      <c r="B46" s="40"/>
      <c r="C46" s="40"/>
      <c r="D46" s="40"/>
    </row>
    <row r="47" spans="1:4" x14ac:dyDescent="0.2">
      <c r="A47" s="40"/>
      <c r="B47" s="40"/>
      <c r="C47" s="40"/>
      <c r="D47" s="40"/>
    </row>
  </sheetData>
  <mergeCells count="1">
    <mergeCell ref="A3:D3"/>
  </mergeCells>
  <pageMargins left="0.51181102362204722" right="0.51181102362204722" top="0.55118110236220474" bottom="0.55118110236220474" header="0.31496062992125984" footer="0.31496062992125984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zoomScale="90" zoomScaleNormal="90" workbookViewId="0">
      <selection activeCell="C11" sqref="C11"/>
    </sheetView>
  </sheetViews>
  <sheetFormatPr baseColWidth="10" defaultRowHeight="12.75" x14ac:dyDescent="0.2"/>
  <cols>
    <col min="2" max="2" width="64.42578125" customWidth="1"/>
    <col min="3" max="3" width="28.42578125" customWidth="1"/>
    <col min="4" max="4" width="15.7109375" customWidth="1"/>
  </cols>
  <sheetData>
    <row r="2" spans="2:4" ht="53.25" customHeight="1" x14ac:dyDescent="0.2">
      <c r="B2" s="421" t="s">
        <v>452</v>
      </c>
      <c r="C2" s="421"/>
      <c r="D2" s="421"/>
    </row>
    <row r="5" spans="2:4" ht="39" x14ac:dyDescent="0.2">
      <c r="B5" s="191" t="s">
        <v>453</v>
      </c>
      <c r="C5" s="192" t="s">
        <v>454</v>
      </c>
      <c r="D5" s="197" t="s">
        <v>455</v>
      </c>
    </row>
    <row r="6" spans="2:4" ht="56.25" x14ac:dyDescent="0.2">
      <c r="B6" s="190" t="s">
        <v>389</v>
      </c>
      <c r="C6" s="202">
        <f>+AVERAGE(Indicadores!AM60,Indicadores!AM61,Indicadores!AM64,Indicadores!AM97,Indicadores!AM98,Indicadores!AM101,Indicadores!AM103,Indicadores!AM136,Indicadores!AM137)</f>
        <v>0.55052083333333335</v>
      </c>
      <c r="D6" s="195">
        <v>9</v>
      </c>
    </row>
    <row r="7" spans="2:4" ht="37.5" x14ac:dyDescent="0.2">
      <c r="B7" s="190" t="s">
        <v>377</v>
      </c>
      <c r="C7" s="204">
        <f>+AVERAGE(Indicadores!AM17,Indicadores!AM107,Indicadores!AM128)</f>
        <v>1.1227513227513228</v>
      </c>
      <c r="D7" s="195">
        <v>3</v>
      </c>
    </row>
    <row r="8" spans="2:4" ht="37.5" x14ac:dyDescent="0.2">
      <c r="B8" s="190" t="s">
        <v>378</v>
      </c>
      <c r="C8" s="204">
        <f>+AVERAGE(Indicadores!AM28,Indicadores!AM30,Indicadores!AM34,Indicadores!AM36,Indicadores!AM37,Indicadores!AM38,Indicadores!AM41,Indicadores!AM42,Indicadores!AM43,Indicadores!AM44,Indicadores!AM48,Indicadores!AM54,Indicadores!AM55,Indicadores!AM56,Indicadores!AM57,Indicadores!AM67,Indicadores!AM72,Indicadores!AM75,Indicadores!AM77,Indicadores!AM79,Indicadores!AM82,Indicadores!AM85,Indicadores!AM87,Indicadores!AM91)</f>
        <v>0.94525841680207767</v>
      </c>
      <c r="D8" s="195">
        <v>24</v>
      </c>
    </row>
    <row r="9" spans="2:4" ht="37.5" x14ac:dyDescent="0.2">
      <c r="B9" s="190" t="s">
        <v>382</v>
      </c>
      <c r="C9" s="206">
        <f>+AVERAGE(Indicadores!AM144,Indicadores!AM145,Indicadores!AM146,Indicadores!AM147,Indicadores!AM148)</f>
        <v>0.9903386708390205</v>
      </c>
      <c r="D9" s="195">
        <v>5</v>
      </c>
    </row>
    <row r="10" spans="2:4" ht="84.75" customHeight="1" x14ac:dyDescent="0.2">
      <c r="B10" s="190" t="s">
        <v>381</v>
      </c>
      <c r="C10" s="203">
        <f>+AVERAGE(Indicadores!AM14,Indicadores!AM15,Indicadores!AM18,Indicadores!AM26,Indicadores!AM106,Indicadores!AM108,Indicadores!AM112,Indicadores!AM113,Indicadores!AM118,Indicadores!AM129,Indicadores!AM130,Indicadores!AM131,Indicadores!AM132,Indicadores!AM133,Indicadores!AM134,Indicadores!AM135,Indicadores!AM138,Indicadores!AM139,Indicadores!AM149,Indicadores!AM150,Indicadores!AM151,Indicadores!AM154,Indicadores!AM155)</f>
        <v>1.4978795041178496</v>
      </c>
      <c r="D10" s="195">
        <v>23</v>
      </c>
    </row>
    <row r="11" spans="2:4" ht="37.5" x14ac:dyDescent="0.2">
      <c r="B11" s="190" t="s">
        <v>394</v>
      </c>
      <c r="C11" s="203">
        <f>+AVERAGE(Indicadores!AM119,Indicadores!AM121,Indicadores!AM122,Indicadores!AM123,Indicadores!AM124)</f>
        <v>1.1729824561403508</v>
      </c>
      <c r="D11" s="195">
        <v>5</v>
      </c>
    </row>
    <row r="12" spans="2:4" ht="6" customHeight="1" x14ac:dyDescent="0.35">
      <c r="B12" s="189"/>
      <c r="C12" s="193"/>
      <c r="D12" s="196"/>
    </row>
    <row r="13" spans="2:4" ht="41.25" thickBot="1" x14ac:dyDescent="0.35">
      <c r="B13" s="194" t="s">
        <v>465</v>
      </c>
      <c r="C13" s="205">
        <f>AVERAGE(C6,C7,C10,C11,C9,C8)</f>
        <v>1.0466218673306591</v>
      </c>
      <c r="D13" s="196">
        <f>SUM(D6:D11)</f>
        <v>69</v>
      </c>
    </row>
    <row r="14" spans="2:4" ht="6.75" customHeight="1" x14ac:dyDescent="0.25">
      <c r="B14" s="189"/>
      <c r="C14" s="189"/>
    </row>
    <row r="15" spans="2:4" x14ac:dyDescent="0.2">
      <c r="B15" s="198" t="s">
        <v>467</v>
      </c>
    </row>
    <row r="25" spans="2:2" x14ac:dyDescent="0.2">
      <c r="B25" s="188"/>
    </row>
  </sheetData>
  <sheetProtection password="CCFB" sheet="1"/>
  <mergeCells count="1">
    <mergeCell ref="B2:D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4"/>
  <sheetViews>
    <sheetView showGridLines="0" workbookViewId="0">
      <selection activeCell="C12" sqref="C12"/>
    </sheetView>
  </sheetViews>
  <sheetFormatPr baseColWidth="10" defaultRowHeight="12.75" x14ac:dyDescent="0.2"/>
  <cols>
    <col min="2" max="2" width="32.7109375" customWidth="1"/>
    <col min="3" max="3" width="15.28515625" customWidth="1"/>
  </cols>
  <sheetData>
    <row r="2" spans="2:3" ht="25.5" x14ac:dyDescent="0.2">
      <c r="B2" s="26" t="s">
        <v>45</v>
      </c>
      <c r="C2" s="26" t="s">
        <v>463</v>
      </c>
    </row>
    <row r="3" spans="2:3" ht="15.75" x14ac:dyDescent="0.2">
      <c r="B3" s="199" t="s">
        <v>288</v>
      </c>
      <c r="C3" s="195">
        <v>4</v>
      </c>
    </row>
    <row r="4" spans="2:3" ht="15.75" x14ac:dyDescent="0.2">
      <c r="B4" s="199" t="s">
        <v>61</v>
      </c>
      <c r="C4" s="195">
        <v>5</v>
      </c>
    </row>
    <row r="5" spans="2:3" ht="15.75" x14ac:dyDescent="0.2">
      <c r="B5" s="199" t="s">
        <v>47</v>
      </c>
      <c r="C5" s="195">
        <v>3</v>
      </c>
    </row>
    <row r="6" spans="2:3" ht="15.75" x14ac:dyDescent="0.2">
      <c r="B6" s="199" t="s">
        <v>339</v>
      </c>
      <c r="C6" s="195">
        <v>8</v>
      </c>
    </row>
    <row r="7" spans="2:3" ht="15.75" x14ac:dyDescent="0.2">
      <c r="B7" s="199" t="s">
        <v>358</v>
      </c>
      <c r="C7" s="195">
        <v>5</v>
      </c>
    </row>
    <row r="8" spans="2:3" ht="15.75" x14ac:dyDescent="0.2">
      <c r="B8" s="199" t="s">
        <v>371</v>
      </c>
      <c r="C8" s="195">
        <v>3</v>
      </c>
    </row>
    <row r="9" spans="2:3" ht="15.75" x14ac:dyDescent="0.2">
      <c r="B9" s="199" t="s">
        <v>360</v>
      </c>
      <c r="C9" s="195">
        <v>2</v>
      </c>
    </row>
    <row r="10" spans="2:3" ht="15.75" x14ac:dyDescent="0.2">
      <c r="B10" s="199" t="s">
        <v>328</v>
      </c>
      <c r="C10" s="195">
        <v>4</v>
      </c>
    </row>
    <row r="11" spans="2:3" ht="15.75" x14ac:dyDescent="0.2">
      <c r="B11" s="199" t="s">
        <v>362</v>
      </c>
      <c r="C11" s="195">
        <v>2</v>
      </c>
    </row>
    <row r="12" spans="2:3" ht="31.5" x14ac:dyDescent="0.2">
      <c r="B12" s="199" t="s">
        <v>458</v>
      </c>
      <c r="C12" s="195">
        <v>3</v>
      </c>
    </row>
    <row r="13" spans="2:3" ht="31.5" x14ac:dyDescent="0.2">
      <c r="B13" s="199" t="s">
        <v>459</v>
      </c>
      <c r="C13" s="195">
        <v>4</v>
      </c>
    </row>
    <row r="14" spans="2:3" ht="15.75" x14ac:dyDescent="0.2">
      <c r="B14" s="199" t="s">
        <v>57</v>
      </c>
      <c r="C14" s="195">
        <v>6</v>
      </c>
    </row>
    <row r="15" spans="2:3" ht="15.75" x14ac:dyDescent="0.2">
      <c r="B15" s="199" t="s">
        <v>58</v>
      </c>
      <c r="C15" s="195">
        <v>5</v>
      </c>
    </row>
    <row r="16" spans="2:3" ht="15.75" x14ac:dyDescent="0.2">
      <c r="B16" s="199" t="s">
        <v>460</v>
      </c>
      <c r="C16" s="195">
        <v>6</v>
      </c>
    </row>
    <row r="17" spans="2:3" ht="15.75" x14ac:dyDescent="0.2">
      <c r="B17" s="199" t="s">
        <v>59</v>
      </c>
      <c r="C17" s="195">
        <v>1</v>
      </c>
    </row>
    <row r="18" spans="2:3" ht="15.75" x14ac:dyDescent="0.2">
      <c r="B18" s="199" t="s">
        <v>461</v>
      </c>
      <c r="C18" s="195">
        <v>2</v>
      </c>
    </row>
    <row r="19" spans="2:3" ht="15.75" x14ac:dyDescent="0.2">
      <c r="B19" s="199" t="s">
        <v>462</v>
      </c>
      <c r="C19" s="195">
        <v>4</v>
      </c>
    </row>
    <row r="20" spans="2:3" ht="15.75" x14ac:dyDescent="0.2">
      <c r="B20" s="199" t="s">
        <v>273</v>
      </c>
      <c r="C20" s="195">
        <v>2</v>
      </c>
    </row>
    <row r="21" spans="2:3" ht="19.5" customHeight="1" thickBot="1" x14ac:dyDescent="0.25">
      <c r="B21" s="200" t="s">
        <v>464</v>
      </c>
      <c r="C21" s="201">
        <f>SUM(C3:C20)</f>
        <v>69</v>
      </c>
    </row>
    <row r="22" spans="2:3" ht="13.5" thickTop="1" x14ac:dyDescent="0.2"/>
    <row r="24" spans="2:3" x14ac:dyDescent="0.2">
      <c r="B24" s="198" t="s">
        <v>457</v>
      </c>
    </row>
  </sheetData>
  <sheetProtection password="CCFB" sheet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Indicadores</vt:lpstr>
      <vt:lpstr>Control cambios</vt:lpstr>
      <vt:lpstr>Cumplimiento ObjetivoQ</vt:lpstr>
      <vt:lpstr>No. Indicadores</vt:lpstr>
      <vt:lpstr>'Control cambios'!Área_de_impresión</vt:lpstr>
      <vt:lpstr>Indicadores!Área_de_impresión</vt:lpstr>
      <vt:lpstr>Indicadores!Títulos_a_imprimir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cdominguez</dc:creator>
  <cp:lastModifiedBy>FTrellez</cp:lastModifiedBy>
  <cp:lastPrinted>2012-12-06T22:58:42Z</cp:lastPrinted>
  <dcterms:created xsi:type="dcterms:W3CDTF">2006-10-17T18:42:35Z</dcterms:created>
  <dcterms:modified xsi:type="dcterms:W3CDTF">2014-02-13T19:02:42Z</dcterms:modified>
</cp:coreProperties>
</file>