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</workbook>
</file>

<file path=xl/calcChain.xml><?xml version="1.0" encoding="utf-8"?>
<calcChain xmlns="http://schemas.openxmlformats.org/spreadsheetml/2006/main">
  <c r="J64" i="4" l="1"/>
  <c r="I64" i="4"/>
  <c r="I62" i="4"/>
  <c r="I57" i="6" l="1"/>
  <c r="K52" i="6"/>
  <c r="M53" i="6"/>
  <c r="K85" i="5" l="1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G19" i="5"/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23" i="4"/>
  <c r="P62" i="4"/>
  <c r="J19" i="4"/>
  <c r="I36" i="4"/>
  <c r="J45" i="4"/>
  <c r="J14" i="7"/>
  <c r="M34" i="6"/>
  <c r="J33" i="4"/>
  <c r="J32" i="4"/>
  <c r="J31" i="4"/>
  <c r="J30" i="4"/>
  <c r="J29" i="4"/>
  <c r="J28" i="4"/>
  <c r="J27" i="4"/>
  <c r="J26" i="4"/>
  <c r="J18" i="4"/>
  <c r="J17" i="4"/>
  <c r="J16" i="4" s="1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79" i="5" l="1"/>
  <c r="L26" i="5" l="1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O35" i="7"/>
  <c r="R23" i="4"/>
  <c r="Q22" i="4"/>
  <c r="L22" i="5" s="1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O23" i="7"/>
  <c r="M73" i="6"/>
  <c r="M72" i="6"/>
  <c r="M48" i="6"/>
  <c r="M47" i="6"/>
  <c r="M37" i="6"/>
  <c r="M32" i="6"/>
  <c r="O32" i="6" s="1"/>
  <c r="O33" i="4" s="1"/>
  <c r="M31" i="6"/>
  <c r="O31" i="6" s="1"/>
  <c r="O32" i="4" s="1"/>
  <c r="M30" i="6"/>
  <c r="O30" i="6" s="1"/>
  <c r="O31" i="4" s="1"/>
  <c r="M29" i="6"/>
  <c r="O29" i="6" s="1"/>
  <c r="O30" i="4" s="1"/>
  <c r="M28" i="6"/>
  <c r="O28" i="6" s="1"/>
  <c r="O29" i="4" s="1"/>
  <c r="M27" i="6"/>
  <c r="O27" i="6" s="1"/>
  <c r="O28" i="4" s="1"/>
  <c r="M26" i="6"/>
  <c r="O26" i="6" s="1"/>
  <c r="O27" i="4" s="1"/>
  <c r="M25" i="6"/>
  <c r="O25" i="6" s="1"/>
  <c r="O26" i="4" s="1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K62" i="4"/>
  <c r="L62" i="4"/>
  <c r="I63" i="4"/>
  <c r="K63" i="4"/>
  <c r="L63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P19" i="7"/>
  <c r="O24" i="6" l="1"/>
  <c r="O14" i="6" s="1"/>
  <c r="O12" i="6" s="1"/>
  <c r="I12" i="7"/>
  <c r="I10" i="7" s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I14" i="6" s="1"/>
  <c r="I12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M38" i="4" l="1"/>
  <c r="I10" i="6"/>
  <c r="I8" i="6" s="1"/>
  <c r="P48" i="7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U57" i="4" s="1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<sst xmlns="http://schemas.openxmlformats.org/spreadsheetml/2006/main" count="326" uniqueCount="107">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</sst>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G45" zoomScaleNormal="100" workbookViewId="0">
      <selection activeCell="P59" sqref="P59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106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2257962384</v>
      </c>
      <c r="J8" s="200">
        <f>+J10+J76</f>
        <v>2257962384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11543083818</v>
      </c>
      <c r="P8" s="200">
        <f>+P10+P76</f>
        <v>9679063107</v>
      </c>
      <c r="Q8" s="200">
        <f>+Q10+Q76</f>
        <v>6517325937.1800003</v>
      </c>
      <c r="R8" s="200">
        <f>+R10+R76</f>
        <v>6517325937.1800003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2257962384</v>
      </c>
      <c r="J10" s="200">
        <f>+J12+J50+J71</f>
        <v>2257962384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1738121164</v>
      </c>
      <c r="P10" s="202">
        <f>+P12+P50+P71</f>
        <v>403956705</v>
      </c>
      <c r="Q10" s="202">
        <f>+Q12+Q50+Q71</f>
        <v>376194344</v>
      </c>
      <c r="R10" s="202">
        <f>+R12+R50+R71</f>
        <v>376194344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247170169</v>
      </c>
      <c r="Q12" s="202">
        <f>+Q14+Q40+Q43</f>
        <v>247170169</v>
      </c>
      <c r="R12" s="202">
        <f>+R14+R40+R43</f>
        <v>247170169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247170169</v>
      </c>
      <c r="Q14" s="202">
        <f>+Q16+Q20+Q24+Q36</f>
        <v>247170169</v>
      </c>
      <c r="R14" s="202">
        <f>+R16+R20+R24+R36</f>
        <v>247170169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109434623</v>
      </c>
      <c r="Q24" s="202">
        <f>SUM(Q25:Q32)</f>
        <v>109434623</v>
      </c>
      <c r="R24" s="202">
        <f>SUM(R25:R32)</f>
        <v>109434623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6">
        <v>32877733</v>
      </c>
      <c r="Q25" s="206">
        <v>32877733</v>
      </c>
      <c r="R25" s="206">
        <v>32877733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6">
        <v>3306258</v>
      </c>
      <c r="Q26" s="206">
        <v>3306258</v>
      </c>
      <c r="R26" s="206">
        <v>3306258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6"/>
      <c r="Q27" s="206"/>
      <c r="R27" s="206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6"/>
      <c r="Q28" s="206"/>
      <c r="R28" s="206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6">
        <v>45002718</v>
      </c>
      <c r="Q29" s="206">
        <v>45002718</v>
      </c>
      <c r="R29" s="206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6">
        <v>23871564</v>
      </c>
      <c r="Q30" s="206">
        <v>23871564</v>
      </c>
      <c r="R30" s="206">
        <v>23871564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6">
        <v>2147663</v>
      </c>
      <c r="Q31" s="206">
        <v>2147663</v>
      </c>
      <c r="R31" s="206">
        <v>2147663</v>
      </c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6">
        <v>2228687</v>
      </c>
      <c r="Q32" s="206">
        <v>2228687</v>
      </c>
      <c r="R32" s="206">
        <v>2228687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82948559</v>
      </c>
      <c r="J50" s="203">
        <f>+J52+J55</f>
        <v>82948559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722569860</v>
      </c>
      <c r="P50" s="202">
        <f>+P52+P55</f>
        <v>155116826</v>
      </c>
      <c r="Q50" s="202">
        <f>+Q52+Q55</f>
        <v>127354465</v>
      </c>
      <c r="R50" s="202">
        <f>+R52+R55</f>
        <v>127354465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 t="shared" ref="M53" si="2"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82948559</v>
      </c>
      <c r="J55" s="203">
        <f>SUM(J56:J69)</f>
        <v>79060559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651731860</v>
      </c>
      <c r="P55" s="202">
        <f>SUM(P56:P69)</f>
        <v>84278826</v>
      </c>
      <c r="Q55" s="202">
        <f>SUM(Q56:Q69)</f>
        <v>56516465</v>
      </c>
      <c r="R55" s="202">
        <f>SUM(R56:R69)</f>
        <v>56516465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105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3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3"/>
        <v>241865916</v>
      </c>
      <c r="N57" s="204"/>
      <c r="O57" s="208">
        <v>241809727</v>
      </c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>
        <v>14000000</v>
      </c>
      <c r="K58" s="204"/>
      <c r="L58" s="204"/>
      <c r="M58" s="206">
        <f t="shared" si="3"/>
        <v>14000000</v>
      </c>
      <c r="N58" s="204"/>
      <c r="O58" s="206">
        <v>13491560</v>
      </c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76000000</v>
      </c>
      <c r="J59" s="209"/>
      <c r="K59" s="204"/>
      <c r="L59" s="204"/>
      <c r="M59" s="206">
        <f t="shared" si="3"/>
        <v>447390411</v>
      </c>
      <c r="N59" s="204"/>
      <c r="O59" s="206">
        <v>381370014</v>
      </c>
      <c r="P59" s="206">
        <v>69218267</v>
      </c>
      <c r="Q59" s="208">
        <v>49560000</v>
      </c>
      <c r="R59" s="208">
        <v>49560000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3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3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3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3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3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3"/>
        <v>16000000</v>
      </c>
      <c r="N65" s="204"/>
      <c r="O65" s="208">
        <v>12000000</v>
      </c>
      <c r="P65" s="208">
        <v>12000000</v>
      </c>
      <c r="Q65" s="208">
        <v>3895906</v>
      </c>
      <c r="R65" s="208">
        <v>3895906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3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3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3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3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1669710</v>
      </c>
      <c r="P71" s="210">
        <f>+P72+P73</f>
        <v>1669710</v>
      </c>
      <c r="Q71" s="210">
        <f>+Q72+Q73</f>
        <v>1669710</v>
      </c>
      <c r="R71" s="210">
        <f>+R72+R73</f>
        <v>1669710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1669710</v>
      </c>
      <c r="P73" s="208">
        <v>1669710</v>
      </c>
      <c r="Q73" s="208">
        <v>1669710</v>
      </c>
      <c r="R73" s="208">
        <v>1669710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9804962654</v>
      </c>
      <c r="P76" s="202">
        <f t="shared" ref="P76:R76" si="4">SUM(P78:P84)</f>
        <v>9275106402</v>
      </c>
      <c r="Q76" s="202">
        <f t="shared" si="4"/>
        <v>6141131593.1800003</v>
      </c>
      <c r="R76" s="202">
        <f t="shared" si="4"/>
        <v>6141131593.1800003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206">
        <v>3501852769</v>
      </c>
      <c r="P78" s="206">
        <v>3501840769</v>
      </c>
      <c r="Q78" s="206">
        <v>2449908000</v>
      </c>
      <c r="R78" s="206">
        <v>2449908000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206">
        <v>1209579567</v>
      </c>
      <c r="P79" s="206">
        <v>1209579567</v>
      </c>
      <c r="Q79" s="206">
        <v>765476000</v>
      </c>
      <c r="R79" s="206">
        <v>765476000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206">
        <v>948261800</v>
      </c>
      <c r="P80" s="206">
        <v>948261800</v>
      </c>
      <c r="Q80" s="206">
        <v>634514000</v>
      </c>
      <c r="R80" s="206">
        <v>634514000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206">
        <v>53992598</v>
      </c>
      <c r="P81" s="206">
        <v>53992598</v>
      </c>
      <c r="Q81" s="206">
        <v>13800438</v>
      </c>
      <c r="R81" s="206">
        <v>13800438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206">
        <v>1818366458</v>
      </c>
      <c r="P82" s="206">
        <v>1818366458</v>
      </c>
      <c r="Q82" s="206">
        <v>1045962573.1799999</v>
      </c>
      <c r="R82" s="206">
        <v>1045962573.1799999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206">
        <v>2272909462</v>
      </c>
      <c r="P83" s="206">
        <v>1743065210</v>
      </c>
      <c r="Q83" s="206">
        <v>1231470582</v>
      </c>
      <c r="R83" s="206">
        <v>1231470582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J45" zoomScaleNormal="100" workbookViewId="0">
      <selection activeCell="P60" sqref="P60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SEPTIEMBRE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2581338719</v>
      </c>
      <c r="J8" s="229">
        <f>+J10+J48</f>
        <v>2581338719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9855657096</v>
      </c>
      <c r="P8" s="202">
        <f>+P10+P48</f>
        <v>6629756920</v>
      </c>
      <c r="Q8" s="202">
        <f>+Q10+Q48</f>
        <v>6073170331</v>
      </c>
      <c r="R8" s="202">
        <f>+R10+R48</f>
        <v>6073170331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2554268219</v>
      </c>
      <c r="J10" s="232">
        <f>+J12+J39+J42</f>
        <v>2554268219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8489039019</v>
      </c>
      <c r="P10" s="204">
        <f>+P12+P39+P42</f>
        <v>5357905860</v>
      </c>
      <c r="Q10" s="204">
        <f>+Q12+Q39+Q42</f>
        <v>5245680687</v>
      </c>
      <c r="R10" s="204">
        <f>+R12+R39+R42</f>
        <v>5245680687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2554268219</v>
      </c>
      <c r="J12" s="232">
        <f>+J14+J19+J23+J35</f>
        <v>2554268219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6981152314</v>
      </c>
      <c r="P12" s="204">
        <f>+P14+P19+P23++P35</f>
        <v>3850019455</v>
      </c>
      <c r="Q12" s="204">
        <f>+Q14+Q19+Q23++Q35</f>
        <v>3844546882</v>
      </c>
      <c r="R12" s="204">
        <f>+R14+R19+R23++R35</f>
        <v>3844546882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8138678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6111471235</v>
      </c>
      <c r="N14" s="204"/>
      <c r="O14" s="233">
        <f>SUM(O15:O17)</f>
        <v>5771079859</v>
      </c>
      <c r="P14" s="233">
        <f>SUM(P15:P17)</f>
        <v>3318683535</v>
      </c>
      <c r="Q14" s="233">
        <f t="shared" ref="Q14:R14" si="0">SUM(Q15:Q17)</f>
        <v>3313210962</v>
      </c>
      <c r="R14" s="233">
        <f t="shared" si="0"/>
        <v>3313210962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8138678</v>
      </c>
      <c r="J15" s="206">
        <v>2333999201</v>
      </c>
      <c r="K15" s="206"/>
      <c r="L15" s="206"/>
      <c r="M15" s="233">
        <f>+G15-I15+J15</f>
        <v>5652340895</v>
      </c>
      <c r="N15" s="206"/>
      <c r="O15" s="233">
        <v>5327831535</v>
      </c>
      <c r="P15" s="233">
        <v>3184581495</v>
      </c>
      <c r="Q15" s="233">
        <v>3184581495</v>
      </c>
      <c r="R15" s="233">
        <v>3184581495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3">
        <v>377248324</v>
      </c>
      <c r="P16" s="233">
        <v>107976004</v>
      </c>
      <c r="Q16" s="233">
        <v>107976004</v>
      </c>
      <c r="R16" s="233">
        <v>107976004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3">
        <v>66000000</v>
      </c>
      <c r="P17" s="233">
        <v>26126036</v>
      </c>
      <c r="Q17" s="233">
        <v>20653463</v>
      </c>
      <c r="R17" s="233">
        <v>20653463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253009514</v>
      </c>
      <c r="Q19" s="204">
        <f>SUM(Q20:Q21)</f>
        <v>253009514</v>
      </c>
      <c r="R19" s="204">
        <f>SUM(R20:R21)</f>
        <v>253009514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33">
        <v>408348032</v>
      </c>
      <c r="P21" s="233">
        <v>253009514</v>
      </c>
      <c r="Q21" s="233">
        <v>253009514</v>
      </c>
      <c r="R21" s="233">
        <v>253009514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778585745</v>
      </c>
      <c r="P23" s="204">
        <f>SUM(P24:P31)</f>
        <v>255978366</v>
      </c>
      <c r="Q23" s="204">
        <f>SUM(Q24:Q31)</f>
        <v>255978366</v>
      </c>
      <c r="R23" s="204">
        <f>SUM(R24:R31)</f>
        <v>255978366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33">
        <v>97316342</v>
      </c>
      <c r="P24" s="233">
        <v>47321262</v>
      </c>
      <c r="Q24" s="233">
        <v>47321262</v>
      </c>
      <c r="R24" s="233">
        <v>47321262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33">
        <v>18631872</v>
      </c>
      <c r="P25" s="233">
        <v>6473273</v>
      </c>
      <c r="Q25" s="233">
        <v>6473273</v>
      </c>
      <c r="R25" s="233">
        <v>6473273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33">
        <v>6309304</v>
      </c>
      <c r="P26" s="233">
        <v>5558013</v>
      </c>
      <c r="Q26" s="233">
        <v>5558013</v>
      </c>
      <c r="R26" s="233">
        <v>5558013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33">
        <v>6473930</v>
      </c>
      <c r="P27" s="233">
        <v>6209634</v>
      </c>
      <c r="Q27" s="233">
        <v>6209634</v>
      </c>
      <c r="R27" s="233">
        <v>6209634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33">
        <v>141103613</v>
      </c>
      <c r="P28" s="233">
        <v>121055627</v>
      </c>
      <c r="Q28" s="233">
        <v>121055627</v>
      </c>
      <c r="R28" s="233">
        <v>121055627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33">
        <v>150463714</v>
      </c>
      <c r="P29" s="233">
        <v>54521655</v>
      </c>
      <c r="Q29" s="233">
        <v>54521655</v>
      </c>
      <c r="R29" s="233">
        <v>54521655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33">
        <v>282182949</v>
      </c>
      <c r="P30" s="233">
        <v>1099250</v>
      </c>
      <c r="Q30" s="233">
        <v>1099250</v>
      </c>
      <c r="R30" s="233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33">
        <v>76104021</v>
      </c>
      <c r="P31" s="233">
        <v>13739652</v>
      </c>
      <c r="Q31" s="233">
        <v>13739652</v>
      </c>
      <c r="R31" s="233">
        <v>13739652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8138678</v>
      </c>
      <c r="K35" s="232">
        <f>+K36</f>
        <v>0</v>
      </c>
      <c r="L35" s="232">
        <f>+L36</f>
        <v>0</v>
      </c>
      <c r="M35" s="232">
        <f t="shared" ref="M35" si="6">+G35-I35+J35</f>
        <v>23138678</v>
      </c>
      <c r="N35" s="205"/>
      <c r="O35" s="204">
        <f>+O36+O37</f>
        <v>23138678</v>
      </c>
      <c r="P35" s="204">
        <f>+P36+P37</f>
        <v>22348040</v>
      </c>
      <c r="Q35" s="204">
        <f>+Q36+Q37</f>
        <v>22348040</v>
      </c>
      <c r="R35" s="204">
        <f>+R36+R37</f>
        <v>22348040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14209362</v>
      </c>
      <c r="Q36" s="234">
        <v>14209362</v>
      </c>
      <c r="R36" s="234">
        <v>14209362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8138678</v>
      </c>
      <c r="K37" s="206"/>
      <c r="L37" s="206"/>
      <c r="M37" s="233">
        <f>+G37-I37+J37</f>
        <v>8138678</v>
      </c>
      <c r="N37" s="206"/>
      <c r="O37" s="234">
        <v>8138678</v>
      </c>
      <c r="P37" s="234">
        <v>8138678</v>
      </c>
      <c r="Q37" s="234">
        <v>8138678</v>
      </c>
      <c r="R37" s="234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301047600</v>
      </c>
      <c r="P39" s="204">
        <f t="shared" ref="P39:R39" si="8">+P40</f>
        <v>301047600</v>
      </c>
      <c r="Q39" s="204">
        <f t="shared" si="8"/>
        <v>194295000</v>
      </c>
      <c r="R39" s="204">
        <f t="shared" si="8"/>
        <v>194295000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301047600</v>
      </c>
      <c r="P40" s="234">
        <v>301047600</v>
      </c>
      <c r="Q40" s="234">
        <v>194295000</v>
      </c>
      <c r="R40" s="234">
        <v>194295000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1206839105</v>
      </c>
      <c r="P42" s="232">
        <f>SUM(P43:P46)</f>
        <v>1206838805</v>
      </c>
      <c r="Q42" s="232">
        <f>SUM(Q43:Q46)</f>
        <v>1206838805</v>
      </c>
      <c r="R42" s="232">
        <f>SUM(R43:R46)</f>
        <v>1206838805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536634829</v>
      </c>
      <c r="P43" s="209">
        <v>536634529</v>
      </c>
      <c r="Q43" s="209">
        <v>536634529</v>
      </c>
      <c r="R43" s="209">
        <v>536634529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515292472</v>
      </c>
      <c r="P44" s="209">
        <v>515292472</v>
      </c>
      <c r="Q44" s="209">
        <v>515292472</v>
      </c>
      <c r="R44" s="209">
        <v>515292472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92938418</v>
      </c>
      <c r="P45" s="209">
        <v>92938418</v>
      </c>
      <c r="Q45" s="209">
        <v>92938418</v>
      </c>
      <c r="R45" s="209">
        <v>92938418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61973386</v>
      </c>
      <c r="P46" s="209">
        <v>61973386</v>
      </c>
      <c r="Q46" s="209">
        <v>61973386</v>
      </c>
      <c r="R46" s="209">
        <v>61973386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27070500</v>
      </c>
      <c r="J48" s="232">
        <f>+J50+J53</f>
        <v>27070500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1366618077</v>
      </c>
      <c r="P48" s="204">
        <f>+P50+P53</f>
        <v>1271851060</v>
      </c>
      <c r="Q48" s="204">
        <f>+Q50+Q53</f>
        <v>827489644</v>
      </c>
      <c r="R48" s="204">
        <f>+R50+R53</f>
        <v>827489644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27070500</v>
      </c>
      <c r="J53" s="232">
        <f>SUM(J55:J67)</f>
        <v>27070500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1366618077</v>
      </c>
      <c r="P53" s="235">
        <f>SUM(P55:P69)</f>
        <v>1271851060</v>
      </c>
      <c r="Q53" s="235">
        <f>SUM(Q55:Q69)</f>
        <v>827489644</v>
      </c>
      <c r="R53" s="235">
        <f>SUM(R55:R69)</f>
        <v>827489644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/>
      <c r="K57" s="204"/>
      <c r="L57" s="204"/>
      <c r="M57" s="233">
        <f t="shared" si="11"/>
        <v>129000000</v>
      </c>
      <c r="N57" s="204"/>
      <c r="O57" s="234">
        <v>112331594</v>
      </c>
      <c r="P57" s="234">
        <v>104481594</v>
      </c>
      <c r="Q57" s="234">
        <v>47946756</v>
      </c>
      <c r="R57" s="234">
        <v>47946756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13000000</v>
      </c>
      <c r="K58" s="204"/>
      <c r="L58" s="204"/>
      <c r="M58" s="233">
        <f t="shared" si="11"/>
        <v>608250000</v>
      </c>
      <c r="N58" s="204"/>
      <c r="O58" s="234">
        <v>571763202</v>
      </c>
      <c r="P58" s="234">
        <v>511515975</v>
      </c>
      <c r="Q58" s="234">
        <v>376876764</v>
      </c>
      <c r="R58" s="234">
        <v>376876764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9000000</v>
      </c>
      <c r="J59" s="209"/>
      <c r="K59" s="204"/>
      <c r="L59" s="204"/>
      <c r="M59" s="233">
        <f>+G59-I59+J59</f>
        <v>118685525</v>
      </c>
      <c r="N59" s="234"/>
      <c r="O59" s="234">
        <v>93342700</v>
      </c>
      <c r="P59" s="234">
        <v>93342700</v>
      </c>
      <c r="Q59" s="234">
        <v>68157925</v>
      </c>
      <c r="R59" s="234">
        <v>68157925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1070500</v>
      </c>
      <c r="K60" s="204"/>
      <c r="L60" s="204"/>
      <c r="M60" s="233">
        <f t="shared" si="11"/>
        <v>16070500</v>
      </c>
      <c r="N60" s="204"/>
      <c r="O60" s="209">
        <v>16070500</v>
      </c>
      <c r="P60" s="209">
        <v>16070500</v>
      </c>
      <c r="Q60" s="209">
        <v>5360400</v>
      </c>
      <c r="R60" s="209">
        <v>5360400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8070500</v>
      </c>
      <c r="J61" s="209"/>
      <c r="K61" s="204"/>
      <c r="L61" s="204"/>
      <c r="M61" s="233">
        <f t="shared" si="11"/>
        <v>180629500</v>
      </c>
      <c r="N61" s="204"/>
      <c r="O61" s="209">
        <v>161000000</v>
      </c>
      <c r="P61" s="209">
        <v>134330210</v>
      </c>
      <c r="Q61" s="209">
        <v>134330210</v>
      </c>
      <c r="R61" s="209">
        <v>134330210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268691221</v>
      </c>
      <c r="P63" s="234">
        <v>268691221</v>
      </c>
      <c r="Q63" s="234">
        <v>178553369</v>
      </c>
      <c r="R63" s="234">
        <v>178553369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132042760</v>
      </c>
      <c r="P65" s="234">
        <v>132042760</v>
      </c>
      <c r="Q65" s="234">
        <v>4888120</v>
      </c>
      <c r="R65" s="234">
        <v>4888120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516500</v>
      </c>
      <c r="P66" s="234">
        <v>516500</v>
      </c>
      <c r="Q66" s="234">
        <v>516500</v>
      </c>
      <c r="R66" s="234">
        <v>516500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859600</v>
      </c>
      <c r="P67" s="234">
        <v>859600</v>
      </c>
      <c r="Q67" s="234">
        <v>859600</v>
      </c>
      <c r="R67" s="234">
        <v>859600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K33" workbookViewId="0">
      <selection activeCell="P60" sqref="P60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SEPTIEMBRE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4839301103</v>
      </c>
      <c r="J8" s="202">
        <f>+J10+J80</f>
        <v>4839301103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21398740914</v>
      </c>
      <c r="P8" s="200">
        <f>+P10+P80</f>
        <v>16308820027</v>
      </c>
      <c r="Q8" s="200">
        <f>+Q10+Q80</f>
        <v>12590496268.18</v>
      </c>
      <c r="R8" s="200">
        <f>+R10+R80</f>
        <v>12590496268.18</v>
      </c>
      <c r="T8" s="38">
        <f>+M8-O8</f>
        <v>5052336301</v>
      </c>
      <c r="U8" s="38">
        <f>+O8-P8</f>
        <v>5089920887</v>
      </c>
      <c r="V8" s="38">
        <f>+P8-Q8</f>
        <v>3718323758.8199997</v>
      </c>
      <c r="W8" s="38">
        <f>+Q8-R8</f>
        <v>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4839301103</v>
      </c>
      <c r="J10" s="92">
        <f>+J12+J52+J73</f>
        <v>4839301103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11593778260</v>
      </c>
      <c r="P10" s="92">
        <f>+P12+P52+P73</f>
        <v>7033713625</v>
      </c>
      <c r="Q10" s="92">
        <f>+Q12+Q52+Q73</f>
        <v>6449364675</v>
      </c>
      <c r="R10" s="92">
        <f>+R12+R52+R73</f>
        <v>6449364675</v>
      </c>
      <c r="T10" s="38">
        <f>+M10-O10</f>
        <v>3728498918</v>
      </c>
      <c r="U10" s="38">
        <f>+O10-P10</f>
        <v>4560064635</v>
      </c>
      <c r="V10" s="38">
        <f>+P10-Q10</f>
        <v>584348950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4729282044</v>
      </c>
      <c r="J12" s="54">
        <f>+J14+J42+J45</f>
        <v>4729282044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9502920613</v>
      </c>
      <c r="P12" s="36">
        <f>+P14+P42+P45</f>
        <v>5605076029</v>
      </c>
      <c r="Q12" s="36">
        <f>+Q14+Q42+Q45</f>
        <v>5492850856</v>
      </c>
      <c r="R12" s="36">
        <f>+R14+R42+R45</f>
        <v>5492850856</v>
      </c>
      <c r="S12" s="37"/>
      <c r="T12" s="38">
        <f>+M12-O12</f>
        <v>2140183253</v>
      </c>
      <c r="U12" s="38">
        <f>+O12-P12</f>
        <v>3897844584</v>
      </c>
      <c r="V12" s="38">
        <f>+P12-Q12</f>
        <v>112225173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4729282044</v>
      </c>
      <c r="J14" s="54">
        <f t="shared" ref="J14:R14" si="0">+J16+J21+J25++J38+J36</f>
        <v>3568149813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7995033908</v>
      </c>
      <c r="P14" s="54">
        <f>+P16+P21+P25++P38+P36</f>
        <v>4097189624</v>
      </c>
      <c r="Q14" s="54">
        <f t="shared" si="0"/>
        <v>4091717051</v>
      </c>
      <c r="R14" s="54">
        <f t="shared" si="0"/>
        <v>4091717051</v>
      </c>
      <c r="S14" s="37"/>
      <c r="T14" s="36">
        <f>+M14-O14</f>
        <v>601353323</v>
      </c>
      <c r="U14" s="38">
        <f>+O14-P14</f>
        <v>3897844284</v>
      </c>
      <c r="V14" s="38">
        <f>+P14-Q14</f>
        <v>5472573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8138678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6345359901</v>
      </c>
      <c r="N16" s="36"/>
      <c r="O16" s="36">
        <f>SUM(O17:O19)</f>
        <v>6004968525</v>
      </c>
      <c r="P16" s="36">
        <f t="shared" ref="P16:R16" si="1">SUM(P17:P19)</f>
        <v>3318683535</v>
      </c>
      <c r="Q16" s="36">
        <f t="shared" si="1"/>
        <v>3313210962</v>
      </c>
      <c r="R16" s="36">
        <f t="shared" si="1"/>
        <v>3313210962</v>
      </c>
      <c r="S16" s="37"/>
      <c r="T16" s="38">
        <f>+M16-O16</f>
        <v>340391376</v>
      </c>
      <c r="U16" s="38">
        <f>+O16-P16</f>
        <v>2686284990</v>
      </c>
      <c r="V16" s="38">
        <f>+P16-Q16</f>
        <v>5472573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8138678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5886229561</v>
      </c>
      <c r="N17" s="95"/>
      <c r="O17" s="181">
        <f>'REC20'!O17+'REC21'!O15</f>
        <v>5561720201</v>
      </c>
      <c r="P17" s="181">
        <f>'REC20'!P17+'REC21'!P15</f>
        <v>3184581495</v>
      </c>
      <c r="Q17" s="181">
        <f>'REC20'!Q17+'REC21'!Q15</f>
        <v>3184581495</v>
      </c>
      <c r="R17" s="181">
        <f>'REC20'!R17+'REC21'!R15</f>
        <v>3184581495</v>
      </c>
      <c r="T17" s="97">
        <f>+M17-O17</f>
        <v>324509360</v>
      </c>
      <c r="U17" s="97">
        <f t="shared" ref="U17:W18" si="2">+O17-P17</f>
        <v>2377138706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377248324</v>
      </c>
      <c r="P18" s="96">
        <f>+'REC20'!P18+'REC21'!P16</f>
        <v>107976004</v>
      </c>
      <c r="Q18" s="96">
        <f>+'REC20'!Q18+'REC21'!Q16</f>
        <v>107976004</v>
      </c>
      <c r="R18" s="96">
        <f>+'REC20'!R18+'REC21'!R16</f>
        <v>107976004</v>
      </c>
      <c r="T18" s="97">
        <f>+M18-O18</f>
        <v>11882016</v>
      </c>
      <c r="U18" s="97">
        <f t="shared" si="2"/>
        <v>269272320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26126036</v>
      </c>
      <c r="Q19" s="181">
        <f>+'REC21'!Q17</f>
        <v>20653463</v>
      </c>
      <c r="R19" s="181">
        <f>+'REC21'!R17</f>
        <v>20653463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390745060</v>
      </c>
      <c r="Q21" s="36">
        <f>SUM(Q22:Q23)</f>
        <v>390745060</v>
      </c>
      <c r="R21" s="36">
        <f>SUM(R22:R23)</f>
        <v>390745060</v>
      </c>
      <c r="S21" s="37"/>
      <c r="T21" s="38">
        <f>+M21-O21</f>
        <v>45372004</v>
      </c>
      <c r="U21" s="38">
        <f>+O21-P21</f>
        <v>163236544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390745060</v>
      </c>
      <c r="Q23" s="96">
        <f>+'REC20'!Q22+'REC21'!Q21</f>
        <v>390745060</v>
      </c>
      <c r="R23" s="96">
        <f>+'REC20'!R22+'REC21'!R21</f>
        <v>390745060</v>
      </c>
      <c r="T23" s="97">
        <f>+M23-O23</f>
        <v>45372004</v>
      </c>
      <c r="U23" s="97">
        <f t="shared" si="4"/>
        <v>163236544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1412945101</v>
      </c>
      <c r="P25" s="36">
        <f>SUM(P26:P33)</f>
        <v>365412989</v>
      </c>
      <c r="Q25" s="36">
        <f>SUM(Q26:Q33)</f>
        <v>365412989</v>
      </c>
      <c r="R25" s="36">
        <f>SUM(R26:R33)</f>
        <v>365412989</v>
      </c>
      <c r="T25" s="38">
        <f>+M25-O25</f>
        <v>82164414</v>
      </c>
      <c r="U25" s="38">
        <f>+O25-P25</f>
        <v>1047532112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+'REC20'!P25+'REC21'!P24</f>
        <v>80198995</v>
      </c>
      <c r="Q26" s="96">
        <f>+'REC20'!Q25+'REC21'!Q24</f>
        <v>80198995</v>
      </c>
      <c r="R26" s="96">
        <f>+'REC20'!R25+'REC21'!R24</f>
        <v>80198995</v>
      </c>
      <c r="T26" s="97">
        <f t="shared" ref="T26:T33" si="6">+M26-O26</f>
        <v>10812927</v>
      </c>
      <c r="U26" s="97">
        <f t="shared" ref="U26:W33" si="7">+O26-P26</f>
        <v>98201211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34076418</v>
      </c>
      <c r="P27" s="96">
        <f>+'REC20'!P26+'REC21'!P25</f>
        <v>9779531</v>
      </c>
      <c r="Q27" s="96">
        <f>+'REC20'!Q26+'REC21'!Q25</f>
        <v>9779531</v>
      </c>
      <c r="R27" s="96">
        <f>+'REC20'!R26+'REC21'!R25</f>
        <v>9779531</v>
      </c>
      <c r="T27" s="97">
        <f t="shared" si="6"/>
        <v>1592740</v>
      </c>
      <c r="U27" s="97">
        <f t="shared" si="7"/>
        <v>24296887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5558013</v>
      </c>
      <c r="Q28" s="96">
        <f>+'REC20'!Q27+'REC21'!Q26</f>
        <v>5558013</v>
      </c>
      <c r="R28" s="96">
        <f>+'REC20'!R27+'REC21'!R26</f>
        <v>5558013</v>
      </c>
      <c r="T28" s="97">
        <f t="shared" si="6"/>
        <v>701034</v>
      </c>
      <c r="U28" s="97">
        <f t="shared" si="7"/>
        <v>751291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6209634</v>
      </c>
      <c r="Q29" s="96">
        <f>+'REC20'!Q28+'REC21'!Q27</f>
        <v>6209634</v>
      </c>
      <c r="R29" s="96">
        <f>+'REC20'!R28+'REC21'!R27</f>
        <v>6209634</v>
      </c>
      <c r="T29" s="97">
        <f t="shared" si="6"/>
        <v>719326</v>
      </c>
      <c r="U29" s="97">
        <f t="shared" si="7"/>
        <v>264296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+'REC20'!P29++'REC21'!P28</f>
        <v>166058345</v>
      </c>
      <c r="Q30" s="96">
        <f>+'REC20'!Q29++'REC21'!Q28</f>
        <v>166058345</v>
      </c>
      <c r="R30" s="96">
        <f>+'REC20'!R29++'REC21'!R28</f>
        <v>166058345</v>
      </c>
      <c r="T30" s="97">
        <f t="shared" si="6"/>
        <v>15678180</v>
      </c>
      <c r="U30" s="97">
        <f t="shared" si="7"/>
        <v>94257854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274643491</v>
      </c>
      <c r="P31" s="96">
        <f>+'REC20'!P30+'REC21'!P29</f>
        <v>78393219</v>
      </c>
      <c r="Q31" s="96">
        <f>+'REC20'!Q30+'REC21'!Q29</f>
        <v>78393219</v>
      </c>
      <c r="R31" s="96">
        <f>+'REC20'!R30+'REC21'!R29</f>
        <v>78393219</v>
      </c>
      <c r="T31" s="97">
        <f t="shared" si="6"/>
        <v>12850654</v>
      </c>
      <c r="U31" s="97">
        <f t="shared" si="7"/>
        <v>196250272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3246913</v>
      </c>
      <c r="Q32" s="96">
        <f>+'REC20'!Q31+'REC21'!Q30</f>
        <v>3246913</v>
      </c>
      <c r="R32" s="96">
        <f>+'REC20'!R31+'REC21'!R30</f>
        <v>3246913</v>
      </c>
      <c r="T32" s="97">
        <f t="shared" si="6"/>
        <v>31353550</v>
      </c>
      <c r="U32" s="97">
        <f t="shared" si="7"/>
        <v>537643906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15968339</v>
      </c>
      <c r="Q33" s="96">
        <f>+'REC20'!Q32+'REC21'!Q31</f>
        <v>15968339</v>
      </c>
      <c r="R33" s="96">
        <f>+'REC20'!R32+'REC21'!R31</f>
        <v>15968339</v>
      </c>
      <c r="T33" s="97">
        <f t="shared" si="6"/>
        <v>8456003</v>
      </c>
      <c r="U33" s="97">
        <f t="shared" si="7"/>
        <v>95866395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8138678</v>
      </c>
      <c r="K38" s="34">
        <f>+K39+K40</f>
        <v>0</v>
      </c>
      <c r="L38" s="34">
        <f>+L39+L40</f>
        <v>0</v>
      </c>
      <c r="M38" s="171">
        <f>+G38-I38+J38+L38-K38</f>
        <v>23138678</v>
      </c>
      <c r="N38" s="93"/>
      <c r="O38" s="36">
        <f>+O39+O40</f>
        <v>23138678</v>
      </c>
      <c r="P38" s="36">
        <f>+P39+P40</f>
        <v>22348040</v>
      </c>
      <c r="Q38" s="36">
        <f>+Q39+Q40</f>
        <v>22348040</v>
      </c>
      <c r="R38" s="36">
        <f>+R39+R40</f>
        <v>22348040</v>
      </c>
      <c r="T38" s="36">
        <f>+T39+T40</f>
        <v>0</v>
      </c>
      <c r="U38" s="34">
        <f>+O38-P38</f>
        <v>790638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14209362</v>
      </c>
      <c r="Q39" s="96">
        <f>+'REC20'!Q37+'REC21'!Q36</f>
        <v>14209362</v>
      </c>
      <c r="R39" s="96">
        <f>+'REC20'!R37+'REC21'!R36</f>
        <v>14209362</v>
      </c>
      <c r="T39" s="97">
        <f>+M39-O39</f>
        <v>0</v>
      </c>
      <c r="U39" s="97">
        <f t="shared" ref="U39:W40" si="9">+O39-P39</f>
        <v>790638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8138678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8138678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301047600</v>
      </c>
      <c r="P42" s="36">
        <f t="shared" ref="P42:R42" si="11">+P43</f>
        <v>301047600</v>
      </c>
      <c r="Q42" s="36">
        <f t="shared" si="11"/>
        <v>194295000</v>
      </c>
      <c r="R42" s="36">
        <f t="shared" si="11"/>
        <v>194295000</v>
      </c>
      <c r="S42" s="37"/>
      <c r="T42" s="38">
        <f>+M42-O42</f>
        <v>81508518</v>
      </c>
      <c r="U42" s="38">
        <f t="shared" ref="U42:W43" si="12">+O42-P42</f>
        <v>0</v>
      </c>
      <c r="V42" s="38">
        <f t="shared" si="12"/>
        <v>106752600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301047600</v>
      </c>
      <c r="P43" s="96">
        <f>+'REC20'!P41+'REC21'!P40</f>
        <v>301047600</v>
      </c>
      <c r="Q43" s="96">
        <f>+'REC20'!Q41+'REC21'!Q40</f>
        <v>194295000</v>
      </c>
      <c r="R43" s="96">
        <f>+'REC20'!R41+'REC21'!R40</f>
        <v>194295000</v>
      </c>
      <c r="T43" s="97">
        <f>+M43-O43</f>
        <v>81508518</v>
      </c>
      <c r="U43" s="97">
        <f t="shared" si="12"/>
        <v>0</v>
      </c>
      <c r="V43" s="97">
        <f t="shared" si="12"/>
        <v>106752600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1206839105</v>
      </c>
      <c r="P45" s="34">
        <f>SUM(P47:P50)</f>
        <v>1206838805</v>
      </c>
      <c r="Q45" s="34">
        <f>SUM(Q47:Q50)</f>
        <v>1206838805</v>
      </c>
      <c r="R45" s="34">
        <f>SUM(R47:R50)</f>
        <v>1206838805</v>
      </c>
      <c r="S45" s="37"/>
      <c r="T45" s="36">
        <f>+M45-O45</f>
        <v>1457321412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536634829</v>
      </c>
      <c r="P47" s="96">
        <f>+'REC20'!P45+'REC21'!P43</f>
        <v>536634529</v>
      </c>
      <c r="Q47" s="96">
        <f>+'REC20'!Q45+'REC21'!Q43</f>
        <v>536634529</v>
      </c>
      <c r="R47" s="96">
        <f>+'REC20'!R45+'REC21'!R43</f>
        <v>536634529</v>
      </c>
      <c r="T47" s="97">
        <f>+M47-O47</f>
        <v>82250703</v>
      </c>
      <c r="U47" s="97">
        <f t="shared" ref="U47:W50" si="13">+O47-P47</f>
        <v>300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515292472</v>
      </c>
      <c r="P48" s="96">
        <f>+'REC20'!P46+'REC21'!P44</f>
        <v>515292472</v>
      </c>
      <c r="Q48" s="96">
        <f>+'REC20'!Q46+'REC21'!Q44</f>
        <v>515292472</v>
      </c>
      <c r="R48" s="96">
        <f>+'REC20'!R46+'REC21'!R44</f>
        <v>515292472</v>
      </c>
      <c r="S48" s="37"/>
      <c r="T48" s="97">
        <f>+M48-O48</f>
        <v>164316985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92938418</v>
      </c>
      <c r="P49" s="96">
        <f>+'REC20'!P47+'REC21'!P45</f>
        <v>92938418</v>
      </c>
      <c r="Q49" s="96">
        <f>+'REC20'!Q47+'REC21'!Q45</f>
        <v>92938418</v>
      </c>
      <c r="R49" s="96">
        <f>+'REC20'!R47+'REC21'!R45</f>
        <v>92938418</v>
      </c>
      <c r="T49" s="97">
        <f>+M49-O49</f>
        <v>29781560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61973386</v>
      </c>
      <c r="P50" s="96">
        <f>+'REC20'!P48+'REC21'!P46</f>
        <v>61973386</v>
      </c>
      <c r="Q50" s="96">
        <f>+'REC20'!Q48+'REC21'!Q46</f>
        <v>61973386</v>
      </c>
      <c r="R50" s="96">
        <f>+'REC20'!R48+'REC21'!R46</f>
        <v>61973386</v>
      </c>
      <c r="T50" s="97">
        <f>+M50-O50</f>
        <v>19839933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110019059</v>
      </c>
      <c r="J52" s="34">
        <f>+J54+J57</f>
        <v>110019059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2089187937</v>
      </c>
      <c r="P52" s="36">
        <f>+P54+P57</f>
        <v>1426967886</v>
      </c>
      <c r="Q52" s="36">
        <f>+Q54+Q57</f>
        <v>954844109</v>
      </c>
      <c r="R52" s="36">
        <f>+R54+R57</f>
        <v>954844109</v>
      </c>
      <c r="S52" s="37"/>
      <c r="T52" s="38">
        <f>+M52-O52</f>
        <v>498102474</v>
      </c>
      <c r="U52" s="38">
        <f>+O52-P52</f>
        <v>662220051</v>
      </c>
      <c r="V52" s="38">
        <f>+P52-Q52</f>
        <v>472123777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110019059</v>
      </c>
      <c r="J57" s="34">
        <f>SUM(J59:J71)</f>
        <v>106131059</v>
      </c>
      <c r="K57" s="34">
        <f>SUM(K59:K71)</f>
        <v>0</v>
      </c>
      <c r="L57" s="34">
        <f>SUM(L60:L71)</f>
        <v>0</v>
      </c>
      <c r="M57" s="171">
        <f>+G57-I57+J57+L57-K57</f>
        <v>2516452411</v>
      </c>
      <c r="N57" s="36"/>
      <c r="O57" s="34">
        <f>SUM(O58:O71)</f>
        <v>2018349937</v>
      </c>
      <c r="P57" s="34">
        <f>SUM(P58:P71)</f>
        <v>1356129886</v>
      </c>
      <c r="Q57" s="34">
        <f>SUM(Q58:Q71)</f>
        <v>884006109</v>
      </c>
      <c r="R57" s="34">
        <f>SUM(R58:R71)</f>
        <v>884006109</v>
      </c>
      <c r="S57" s="37"/>
      <c r="T57" s="38">
        <f>+M57-O57</f>
        <v>498102474</v>
      </c>
      <c r="U57" s="38">
        <f>+O57-P57</f>
        <v>662220051</v>
      </c>
      <c r="V57" s="38">
        <f>+P57-Q57</f>
        <v>472123777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5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5"/>
        <v>241865916</v>
      </c>
      <c r="N60" s="95"/>
      <c r="O60" s="96">
        <f>+'REC20'!O57+'REC21'!O56</f>
        <v>241809727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56189</v>
      </c>
      <c r="U60" s="97">
        <f t="shared" si="17"/>
        <v>241809727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14000000</v>
      </c>
      <c r="K61" s="96">
        <f>+'REC21'!K57</f>
        <v>0</v>
      </c>
      <c r="L61" s="96">
        <f>+'REC21'!L57</f>
        <v>0</v>
      </c>
      <c r="M61" s="174">
        <f t="shared" si="15"/>
        <v>143000000</v>
      </c>
      <c r="N61" s="95"/>
      <c r="O61" s="96">
        <f>+'REC20'!O58+'REC21'!O57</f>
        <v>125823154</v>
      </c>
      <c r="P61" s="96">
        <f>+'REC20'!P58+'REC21'!P57</f>
        <v>104481594</v>
      </c>
      <c r="Q61" s="96">
        <f>+'REC20'!Q58+'REC21'!Q57</f>
        <v>47946756</v>
      </c>
      <c r="R61" s="96">
        <f>+'REC20'!R58+'REC21'!R57</f>
        <v>47946756</v>
      </c>
      <c r="S61" s="37"/>
      <c r="T61" s="97">
        <f t="shared" si="18"/>
        <v>17176846</v>
      </c>
      <c r="U61" s="97">
        <f>+O61-P61</f>
        <v>21341560</v>
      </c>
      <c r="V61" s="97">
        <f t="shared" ref="U61:W71" si="19">+P61-Q61</f>
        <v>56534838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76000000</v>
      </c>
      <c r="J62" s="96">
        <f>+'REC21'!J58</f>
        <v>13000000</v>
      </c>
      <c r="K62" s="96">
        <f>+'REC20'!K56+'REC21'!K58</f>
        <v>0</v>
      </c>
      <c r="L62" s="96">
        <f>+'REC20'!L56+'REC21'!L58</f>
        <v>0</v>
      </c>
      <c r="M62" s="174">
        <f t="shared" si="15"/>
        <v>1055640411</v>
      </c>
      <c r="N62" s="95"/>
      <c r="O62" s="96">
        <f>+'REC20'!O59+'REC21'!O58</f>
        <v>953133216</v>
      </c>
      <c r="P62" s="96">
        <f>+'REC20'!P59+'REC21'!P58</f>
        <v>580734242</v>
      </c>
      <c r="Q62" s="96">
        <f>+'REC20'!Q59+'REC21'!Q58</f>
        <v>426436764</v>
      </c>
      <c r="R62" s="96">
        <f>+'REC20'!R59+'REC21'!R58</f>
        <v>426436764</v>
      </c>
      <c r="S62" s="37"/>
      <c r="T62" s="97">
        <f>+M62-O62</f>
        <v>102507195</v>
      </c>
      <c r="U62" s="97">
        <f>+O62-P62</f>
        <v>372398974</v>
      </c>
      <c r="V62" s="97">
        <f t="shared" si="19"/>
        <v>154297478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9000000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118685525</v>
      </c>
      <c r="N63" s="95"/>
      <c r="O63" s="96">
        <f>+'REC20'!O60+'REC21'!O59</f>
        <v>93342700</v>
      </c>
      <c r="P63" s="96">
        <f>+'REC20'!P60+'REC21'!P59</f>
        <v>93342700</v>
      </c>
      <c r="Q63" s="96">
        <f>+'REC20'!Q60+'REC21'!Q59</f>
        <v>68157925</v>
      </c>
      <c r="R63" s="96">
        <f>+'REC20'!R60+'REC21'!R59</f>
        <v>68157925</v>
      </c>
      <c r="S63" s="37"/>
      <c r="T63" s="97">
        <f t="shared" si="18"/>
        <v>25342825</v>
      </c>
      <c r="U63" s="97">
        <f>+O63-P63</f>
        <v>0</v>
      </c>
      <c r="V63" s="97">
        <f t="shared" si="19"/>
        <v>25184775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1070500</v>
      </c>
      <c r="K64" s="96">
        <f>+'REC20'!K59+'REC21'!K60</f>
        <v>0</v>
      </c>
      <c r="L64" s="96">
        <f>+'REC20'!L59+'REC21'!L60</f>
        <v>0</v>
      </c>
      <c r="M64" s="174">
        <f t="shared" si="15"/>
        <v>16070500</v>
      </c>
      <c r="N64" s="95"/>
      <c r="O64" s="96">
        <f>+'REC21'!O60</f>
        <v>16070500</v>
      </c>
      <c r="P64" s="96">
        <f>+'REC21'!P60</f>
        <v>16070500</v>
      </c>
      <c r="Q64" s="96">
        <f>+'REC20'!Q61+'REC21'!Q60</f>
        <v>5360400</v>
      </c>
      <c r="R64" s="96">
        <f>+'REC20'!R61+'REC21'!R60</f>
        <v>5360400</v>
      </c>
      <c r="S64" s="37"/>
      <c r="T64" s="97">
        <f t="shared" si="18"/>
        <v>0</v>
      </c>
      <c r="U64" s="97">
        <f t="shared" si="19"/>
        <v>0</v>
      </c>
      <c r="V64" s="97">
        <f t="shared" si="19"/>
        <v>10710100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8070500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180629500</v>
      </c>
      <c r="N65" s="95"/>
      <c r="O65" s="96">
        <f>+'REC20'!O62+'REC21'!O61</f>
        <v>161000000</v>
      </c>
      <c r="P65" s="96">
        <f>+'REC20'!P62+'REC21'!P61</f>
        <v>134330210</v>
      </c>
      <c r="Q65" s="96">
        <f>+'REC20'!Q62+'REC21'!Q61</f>
        <v>134330210</v>
      </c>
      <c r="R65" s="96">
        <f>+'REC20'!R62+'REC21'!R61</f>
        <v>134330210</v>
      </c>
      <c r="S65" s="37"/>
      <c r="T65" s="97">
        <f t="shared" si="18"/>
        <v>19629500</v>
      </c>
      <c r="U65" s="97">
        <f>+O65-P65</f>
        <v>26669790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268691221</v>
      </c>
      <c r="P67" s="96">
        <f>+'REC20'!P64+'REC21'!P63</f>
        <v>268691221</v>
      </c>
      <c r="Q67" s="96">
        <f>+'REC20'!Q64+'REC21'!Q63</f>
        <v>178553369</v>
      </c>
      <c r="R67" s="96">
        <f>+'REC20'!R64+'REC21'!R63</f>
        <v>178553369</v>
      </c>
      <c r="S67" s="37"/>
      <c r="T67" s="97">
        <f t="shared" si="18"/>
        <v>231308779</v>
      </c>
      <c r="U67" s="97">
        <f>+O67-P67</f>
        <v>0</v>
      </c>
      <c r="V67" s="97">
        <f t="shared" si="19"/>
        <v>90137852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3895906</v>
      </c>
      <c r="R68" s="96">
        <f>+'REC20'!R65+'REC21'!R64</f>
        <v>3895906</v>
      </c>
      <c r="T68" s="97">
        <f t="shared" si="18"/>
        <v>7000000</v>
      </c>
      <c r="U68" s="97">
        <f>+O68-P68</f>
        <v>0</v>
      </c>
      <c r="V68" s="97">
        <f t="shared" si="19"/>
        <v>8104094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132042760</v>
      </c>
      <c r="P69" s="96">
        <f>+'REC20'!P67+'REC21'!P65</f>
        <v>132042760</v>
      </c>
      <c r="Q69" s="96">
        <f>+'REC20'!Q67+'REC21'!Q65</f>
        <v>4888120</v>
      </c>
      <c r="R69" s="96">
        <f>+'REC20'!R67+'REC21'!R65</f>
        <v>4888120</v>
      </c>
      <c r="S69" s="37"/>
      <c r="T69" s="97">
        <f t="shared" si="18"/>
        <v>74957240</v>
      </c>
      <c r="U69" s="97">
        <f>+O69-P69</f>
        <v>0</v>
      </c>
      <c r="V69" s="97">
        <f t="shared" si="19"/>
        <v>127154640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516500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8"/>
        <v>2483500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859600</v>
      </c>
      <c r="P71" s="96">
        <f>+'REC20'!P69+'REC21'!P67</f>
        <v>859600</v>
      </c>
      <c r="Q71" s="96">
        <f>+'REC20'!Q69+'REC21'!Q67</f>
        <v>859600</v>
      </c>
      <c r="R71" s="96">
        <f>+'REC20'!R69+'REC21'!R67</f>
        <v>859600</v>
      </c>
      <c r="S71" s="37"/>
      <c r="T71" s="97">
        <f t="shared" si="18"/>
        <v>2640400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1669710</v>
      </c>
      <c r="P73" s="32">
        <f>+P74+P76</f>
        <v>1669710</v>
      </c>
      <c r="Q73" s="32">
        <f>+Q74+Q76</f>
        <v>1669710</v>
      </c>
      <c r="R73" s="32">
        <f>+R74+R76</f>
        <v>1669710</v>
      </c>
      <c r="S73" s="37"/>
      <c r="T73" s="38">
        <f>+M73-O73</f>
        <v>1090213191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1669710</v>
      </c>
      <c r="P76" s="96">
        <f>+'REC20'!P73</f>
        <v>1669710</v>
      </c>
      <c r="Q76" s="96">
        <f>+'REC20'!Q73</f>
        <v>1669710</v>
      </c>
      <c r="R76" s="96">
        <f>+'REC20'!R73</f>
        <v>1669710</v>
      </c>
      <c r="S76" s="37"/>
      <c r="T76" s="97">
        <f>+M76-O76</f>
        <v>213600290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9804962654</v>
      </c>
      <c r="P80" s="171">
        <f>SUM(P81:P86)</f>
        <v>9275106402</v>
      </c>
      <c r="Q80" s="171">
        <f>SUM(Q81:Q86)</f>
        <v>6141131593.1800003</v>
      </c>
      <c r="R80" s="171">
        <f>SUM(R81:R86)</f>
        <v>6141131593.1800003</v>
      </c>
      <c r="S80" s="37"/>
      <c r="T80" s="38">
        <f t="shared" ref="T80:T86" si="23">+M80-O80</f>
        <v>1323837383</v>
      </c>
      <c r="U80" s="38">
        <f t="shared" ref="U80:W86" si="24">+O80-P80</f>
        <v>529856252</v>
      </c>
      <c r="V80" s="38">
        <f t="shared" si="24"/>
        <v>3133974808.8199997</v>
      </c>
      <c r="W80" s="38">
        <f t="shared" si="24"/>
        <v>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3501852769</v>
      </c>
      <c r="P81" s="96">
        <f>+'REC20'!P78</f>
        <v>3501840769</v>
      </c>
      <c r="Q81" s="96">
        <f>+'REC20'!Q78</f>
        <v>2449908000</v>
      </c>
      <c r="R81" s="96">
        <f>+'REC20'!R78</f>
        <v>2449908000</v>
      </c>
      <c r="S81" s="37"/>
      <c r="T81" s="98">
        <f t="shared" si="23"/>
        <v>110102844</v>
      </c>
      <c r="U81" s="98">
        <f t="shared" si="24"/>
        <v>12000</v>
      </c>
      <c r="V81" s="98">
        <f t="shared" si="24"/>
        <v>1051932769</v>
      </c>
      <c r="W81" s="98">
        <f t="shared" si="24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1209579567</v>
      </c>
      <c r="P82" s="96">
        <f>+'REC20'!P79</f>
        <v>1209579567</v>
      </c>
      <c r="Q82" s="96">
        <f>+'REC20'!Q79</f>
        <v>765476000</v>
      </c>
      <c r="R82" s="96">
        <f>+'REC20'!R79</f>
        <v>765476000</v>
      </c>
      <c r="S82" s="37"/>
      <c r="T82" s="98">
        <f t="shared" si="23"/>
        <v>20996290</v>
      </c>
      <c r="U82" s="98">
        <f t="shared" si="24"/>
        <v>0</v>
      </c>
      <c r="V82" s="98">
        <f t="shared" si="24"/>
        <v>444103567</v>
      </c>
      <c r="W82" s="98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948261800</v>
      </c>
      <c r="P83" s="96">
        <f>+'REC20'!P80</f>
        <v>948261800</v>
      </c>
      <c r="Q83" s="96">
        <f>+'REC20'!Q80</f>
        <v>634514000</v>
      </c>
      <c r="R83" s="96">
        <f>+'REC20'!R80</f>
        <v>634514000</v>
      </c>
      <c r="S83" s="58"/>
      <c r="T83" s="98">
        <f t="shared" si="23"/>
        <v>68200010</v>
      </c>
      <c r="U83" s="98">
        <f t="shared" si="24"/>
        <v>0</v>
      </c>
      <c r="V83" s="98">
        <f t="shared" si="24"/>
        <v>313747800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53992598</v>
      </c>
      <c r="P84" s="96">
        <f>+'REC20'!P81</f>
        <v>53992598</v>
      </c>
      <c r="Q84" s="96">
        <f>+'REC20'!Q81</f>
        <v>13800438</v>
      </c>
      <c r="R84" s="96">
        <f>+'REC20'!R81</f>
        <v>13800438</v>
      </c>
      <c r="S84" s="125"/>
      <c r="T84" s="98">
        <f>+M84-O84</f>
        <v>96799402</v>
      </c>
      <c r="U84" s="98">
        <f>+O84-P84</f>
        <v>0</v>
      </c>
      <c r="V84" s="98">
        <f t="shared" si="24"/>
        <v>40192160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1045962573.1799999</v>
      </c>
      <c r="R85" s="96">
        <f>+'REC20'!R82</f>
        <v>1045962573.1799999</v>
      </c>
      <c r="S85" s="58"/>
      <c r="T85" s="98">
        <f t="shared" si="23"/>
        <v>108193542</v>
      </c>
      <c r="U85" s="98">
        <f t="shared" si="24"/>
        <v>0</v>
      </c>
      <c r="V85" s="98">
        <f t="shared" si="24"/>
        <v>772403884.82000005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2272909462</v>
      </c>
      <c r="P86" s="96">
        <f>+'REC20'!P83</f>
        <v>1743065210</v>
      </c>
      <c r="Q86" s="96">
        <f>+'REC20'!Q83</f>
        <v>1231470582</v>
      </c>
      <c r="R86" s="96">
        <f>+'REC20'!R83</f>
        <v>1231470582</v>
      </c>
      <c r="S86" s="58"/>
      <c r="T86" s="98">
        <f t="shared" si="23"/>
        <v>919545295</v>
      </c>
      <c r="U86" s="98">
        <f t="shared" si="24"/>
        <v>529844252</v>
      </c>
      <c r="V86" s="98">
        <f t="shared" si="24"/>
        <v>511594628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L9" sqref="L9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SEPTIEMBRE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21398740914</v>
      </c>
      <c r="K8" s="200">
        <f>+CONSOLIDACION!P8</f>
        <v>16308820027</v>
      </c>
      <c r="L8" s="200">
        <f>+CONSOLIDACION!Q8</f>
        <v>12590496268.18</v>
      </c>
      <c r="N8" s="200">
        <f>+G8-J8</f>
        <v>5052336301</v>
      </c>
      <c r="O8" s="141">
        <f>(K8/G8)*100</f>
        <v>61.656543869417604</v>
      </c>
      <c r="P8" s="141">
        <f>(L8/G8)*100</f>
        <v>47.599181560137453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11593778260</v>
      </c>
      <c r="K10" s="56">
        <f>+CONSOLIDACION!P10</f>
        <v>7033713625</v>
      </c>
      <c r="L10" s="56">
        <f>+CONSOLIDACION!Q10</f>
        <v>6449364675</v>
      </c>
      <c r="M10" s="48"/>
      <c r="N10" s="56">
        <f>+G10-J10</f>
        <v>3728498918</v>
      </c>
      <c r="O10" s="141">
        <f>(K10/G10)*100</f>
        <v>45.905145451220086</v>
      </c>
      <c r="P10" s="141">
        <f>(L10/G10)*100</f>
        <v>42.091424140663072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9502920613</v>
      </c>
      <c r="K12" s="56">
        <f>+CONSOLIDACION!P12</f>
        <v>5605076029</v>
      </c>
      <c r="L12" s="56">
        <f>+CONSOLIDACION!Q12</f>
        <v>5492850856</v>
      </c>
      <c r="M12" s="49"/>
      <c r="N12" s="56">
        <f>+G12-J12</f>
        <v>2140183253</v>
      </c>
      <c r="O12" s="141">
        <f>(+K12/G12)*100</f>
        <v>48.14073715659147</v>
      </c>
      <c r="P12" s="141">
        <f>(L12/G12)*100</f>
        <v>47.176860390639753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7995033908</v>
      </c>
      <c r="K14" s="56">
        <f>+CONSOLIDACION!P14</f>
        <v>4097189624</v>
      </c>
      <c r="L14" s="56">
        <f>+CONSOLIDACION!Q14</f>
        <v>4091717051</v>
      </c>
      <c r="M14" s="49"/>
      <c r="N14" s="56">
        <f>+G14-J14</f>
        <v>601353323</v>
      </c>
      <c r="O14" s="141">
        <f>(+K14/G14)*100</f>
        <v>47.661762015848396</v>
      </c>
      <c r="P14" s="141">
        <f>(L14/G14)*100</f>
        <v>47.598100702636906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6345359901</v>
      </c>
      <c r="H16" s="129"/>
      <c r="I16" s="17"/>
      <c r="J16" s="56">
        <f>+CONSOLIDACION!O16</f>
        <v>6004968525</v>
      </c>
      <c r="K16" s="56">
        <f>+CONSOLIDACION!P16</f>
        <v>3318683535</v>
      </c>
      <c r="L16" s="56">
        <f>+CONSOLIDACION!Q16</f>
        <v>3313210962</v>
      </c>
      <c r="M16" s="49"/>
      <c r="N16" s="56">
        <f>+G16-J16</f>
        <v>340391376</v>
      </c>
      <c r="O16" s="141">
        <f>(+K16/G16)*100</f>
        <v>52.30095040750944</v>
      </c>
      <c r="P16" s="141">
        <f t="shared" ref="P16:P25" si="0">(L16/G16)*100</f>
        <v>52.21470513402798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5886229561</v>
      </c>
      <c r="H17" s="130"/>
      <c r="I17" s="19"/>
      <c r="J17" s="60">
        <f>+CONSOLIDACION!O17</f>
        <v>5561720201</v>
      </c>
      <c r="K17" s="60">
        <f>+CONSOLIDACION!P17</f>
        <v>3184581495</v>
      </c>
      <c r="L17" s="60">
        <f>+CONSOLIDACION!Q17</f>
        <v>3184581495</v>
      </c>
      <c r="M17" s="48"/>
      <c r="N17" s="60">
        <f>+G17-J17</f>
        <v>324509360</v>
      </c>
      <c r="O17" s="142">
        <f>(+K17/G17)*100</f>
        <v>54.102230672413285</v>
      </c>
      <c r="P17" s="142">
        <f t="shared" si="0"/>
        <v>54.102230672413285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377248324</v>
      </c>
      <c r="K18" s="152">
        <f>+CONSOLIDACION!P18</f>
        <v>107976004</v>
      </c>
      <c r="L18" s="152">
        <f>+CONSOLIDACION!Q18</f>
        <v>107976004</v>
      </c>
      <c r="M18" s="48"/>
      <c r="N18" s="152">
        <f>+G18-J18</f>
        <v>11882016</v>
      </c>
      <c r="O18" s="142">
        <f>(+K18/G18)*100</f>
        <v>27.748030133039741</v>
      </c>
      <c r="P18" s="142">
        <f t="shared" si="0"/>
        <v>27.748030133039741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26126036</v>
      </c>
      <c r="L19" s="152">
        <f>+CONSOLIDACION!Q19</f>
        <v>20653463</v>
      </c>
      <c r="M19" s="48"/>
      <c r="N19" s="152">
        <f>+G19-J19</f>
        <v>4000000</v>
      </c>
      <c r="O19" s="142">
        <f>(+K19/G19)*100</f>
        <v>37.32290857142857</v>
      </c>
      <c r="P19" s="141">
        <f t="shared" si="0"/>
        <v>29.504947142857141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390745060</v>
      </c>
      <c r="L21" s="93">
        <f>+CONSOLIDACION!Q21</f>
        <v>390745060</v>
      </c>
      <c r="M21" s="48"/>
      <c r="N21" s="93">
        <f t="shared" ref="N21:N77" si="1">+G21-J21</f>
        <v>45372004</v>
      </c>
      <c r="O21" s="141">
        <f>(+K21/G21)*100</f>
        <v>65.194411910506091</v>
      </c>
      <c r="P21" s="141">
        <f t="shared" si="0"/>
        <v>65.194411910506091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390745060</v>
      </c>
      <c r="L23" s="152">
        <f>+CONSOLIDACION!Q23</f>
        <v>390745060</v>
      </c>
      <c r="M23" s="48"/>
      <c r="N23" s="60">
        <f t="shared" si="1"/>
        <v>45372004</v>
      </c>
      <c r="O23" s="142">
        <f>(+K23/G23)*100</f>
        <v>65.194411910506091</v>
      </c>
      <c r="P23" s="142">
        <f t="shared" si="0"/>
        <v>65.194411910506091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1412945101</v>
      </c>
      <c r="K25" s="93">
        <f>+CONSOLIDACION!P25</f>
        <v>365412989</v>
      </c>
      <c r="L25" s="93">
        <f>+CONSOLIDACION!Q25</f>
        <v>365412989</v>
      </c>
      <c r="M25" s="50"/>
      <c r="N25" s="93">
        <f t="shared" si="1"/>
        <v>82164414</v>
      </c>
      <c r="O25" s="141">
        <f t="shared" ref="O25:O81" si="2">(+K25/G25)*100</f>
        <v>24.440550028871964</v>
      </c>
      <c r="P25" s="141">
        <f t="shared" si="0"/>
        <v>24.440550028871964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80198995</v>
      </c>
      <c r="L26" s="98">
        <f>+CONSOLIDACION!Q26</f>
        <v>80198995</v>
      </c>
      <c r="M26" s="48"/>
      <c r="N26" s="98">
        <f t="shared" si="1"/>
        <v>10812927</v>
      </c>
      <c r="O26" s="142">
        <f t="shared" si="2"/>
        <v>42.385533038026487</v>
      </c>
      <c r="P26" s="142">
        <f>(+L26/G26)*100</f>
        <v>42.385533038026487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34076418</v>
      </c>
      <c r="K27" s="98">
        <f>+CONSOLIDACION!P27</f>
        <v>9779531</v>
      </c>
      <c r="L27" s="98">
        <f>+CONSOLIDACION!Q27</f>
        <v>9779531</v>
      </c>
      <c r="M27" s="48"/>
      <c r="N27" s="60">
        <f t="shared" si="1"/>
        <v>1592740</v>
      </c>
      <c r="O27" s="142">
        <f t="shared" si="2"/>
        <v>27.417330681032613</v>
      </c>
      <c r="P27" s="142">
        <f t="shared" ref="P27:P33" si="3">(+L27/G27)*100</f>
        <v>27.417330681032613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5558013</v>
      </c>
      <c r="L28" s="98">
        <f>+CONSOLIDACION!Q28</f>
        <v>5558013</v>
      </c>
      <c r="M28" s="48"/>
      <c r="N28" s="60">
        <f t="shared" si="1"/>
        <v>701034</v>
      </c>
      <c r="O28" s="142">
        <f t="shared" si="2"/>
        <v>79.283095907786475</v>
      </c>
      <c r="P28" s="142">
        <f t="shared" si="3"/>
        <v>79.283095907786475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6209634</v>
      </c>
      <c r="L29" s="98">
        <f>+CONSOLIDACION!Q29</f>
        <v>6209634</v>
      </c>
      <c r="M29" s="48"/>
      <c r="N29" s="60">
        <f t="shared" si="1"/>
        <v>719326</v>
      </c>
      <c r="O29" s="142">
        <f t="shared" si="2"/>
        <v>86.325775142717006</v>
      </c>
      <c r="P29" s="142">
        <f t="shared" si="3"/>
        <v>86.325775142717006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166058345</v>
      </c>
      <c r="L30" s="98">
        <f>+CONSOLIDACION!Q30</f>
        <v>166058345</v>
      </c>
      <c r="M30" s="48"/>
      <c r="N30" s="152">
        <f t="shared" si="1"/>
        <v>15678180</v>
      </c>
      <c r="O30" s="142">
        <f t="shared" si="2"/>
        <v>60.16729239257441</v>
      </c>
      <c r="P30" s="142">
        <f t="shared" si="3"/>
        <v>60.16729239257441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274643491</v>
      </c>
      <c r="K31" s="98">
        <f>+CONSOLIDACION!P31</f>
        <v>78393219</v>
      </c>
      <c r="L31" s="98">
        <f>+CONSOLIDACION!Q31</f>
        <v>78393219</v>
      </c>
      <c r="M31" s="48"/>
      <c r="N31" s="60">
        <f t="shared" si="1"/>
        <v>12850654</v>
      </c>
      <c r="O31" s="142">
        <f t="shared" si="2"/>
        <v>27.267761922594978</v>
      </c>
      <c r="P31" s="142">
        <f t="shared" si="3"/>
        <v>27.267761922594978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3246913</v>
      </c>
      <c r="L32" s="98">
        <f>+CONSOLIDACION!Q32</f>
        <v>3246913</v>
      </c>
      <c r="M32" s="48"/>
      <c r="N32" s="60">
        <f t="shared" si="1"/>
        <v>31353550</v>
      </c>
      <c r="O32" s="142">
        <f t="shared" si="2"/>
        <v>0.56739972918807347</v>
      </c>
      <c r="P32" s="142">
        <f t="shared" si="3"/>
        <v>0.56739972918807347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15968339</v>
      </c>
      <c r="L33" s="98">
        <f>+CONSOLIDACION!Q33</f>
        <v>15968339</v>
      </c>
      <c r="M33" s="48"/>
      <c r="N33" s="60">
        <f t="shared" si="1"/>
        <v>8456003</v>
      </c>
      <c r="O33" s="142">
        <f t="shared" si="2"/>
        <v>13.27478690233646</v>
      </c>
      <c r="P33" s="142">
        <f t="shared" si="3"/>
        <v>13.27478690233646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23138678</v>
      </c>
      <c r="H37" s="130"/>
      <c r="I37" s="19"/>
      <c r="J37" s="93">
        <f>+CONSOLIDACION!O38</f>
        <v>23138678</v>
      </c>
      <c r="K37" s="93">
        <f>+CONSOLIDACION!P38</f>
        <v>22348040</v>
      </c>
      <c r="L37" s="93">
        <f>+CONSOLIDACION!Q38</f>
        <v>22348040</v>
      </c>
      <c r="M37" s="48"/>
      <c r="N37" s="93">
        <f t="shared" si="1"/>
        <v>0</v>
      </c>
      <c r="O37" s="141">
        <f t="shared" si="2"/>
        <v>96.583045928553048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14209362</v>
      </c>
      <c r="L38" s="98">
        <f>+CONSOLIDACION!Q39</f>
        <v>14209362</v>
      </c>
      <c r="M38" s="48"/>
      <c r="N38" s="98">
        <f t="shared" si="1"/>
        <v>0</v>
      </c>
      <c r="O38" s="142">
        <f t="shared" si="2"/>
        <v>94.729079999999996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8138678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301047600</v>
      </c>
      <c r="K41" s="93">
        <f>+K42</f>
        <v>301047600</v>
      </c>
      <c r="L41" s="93">
        <f>+L42</f>
        <v>194295000</v>
      </c>
      <c r="M41" s="48"/>
      <c r="N41" s="93">
        <f t="shared" si="1"/>
        <v>81508518</v>
      </c>
      <c r="O41" s="141">
        <f t="shared" si="2"/>
        <v>78.69370945467405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301047600</v>
      </c>
      <c r="K42" s="96">
        <f>+CONSOLIDACION!P43</f>
        <v>301047600</v>
      </c>
      <c r="L42" s="96">
        <f>+CONSOLIDACION!Q43</f>
        <v>194295000</v>
      </c>
      <c r="M42" s="49"/>
      <c r="N42" s="98">
        <f t="shared" si="1"/>
        <v>81508518</v>
      </c>
      <c r="O42" s="142">
        <f t="shared" si="2"/>
        <v>78.69370945467405</v>
      </c>
      <c r="P42" s="142">
        <f t="shared" ref="P42" si="4">(+L42/G42)*100</f>
        <v>50.788627042686585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1206839105</v>
      </c>
      <c r="K44" s="93">
        <f>+CONSOLIDACION!P45</f>
        <v>1206838805</v>
      </c>
      <c r="L44" s="93">
        <f>+CONSOLIDACION!Q45</f>
        <v>1206838805</v>
      </c>
      <c r="M44" s="48"/>
      <c r="N44" s="93">
        <f t="shared" si="1"/>
        <v>1457321412</v>
      </c>
      <c r="O44" s="141">
        <f t="shared" si="2"/>
        <v>45.299027490992579</v>
      </c>
      <c r="P44" s="142">
        <f t="shared" ref="P44:P85" si="5">(+L44/G44)*100</f>
        <v>45.299027490992579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536634829</v>
      </c>
      <c r="K46" s="95">
        <f>+CONSOLIDACION!P47</f>
        <v>536634529</v>
      </c>
      <c r="L46" s="95">
        <f>+CONSOLIDACION!Q47</f>
        <v>536634529</v>
      </c>
      <c r="M46" s="50"/>
      <c r="N46" s="95">
        <f t="shared" si="1"/>
        <v>82250703</v>
      </c>
      <c r="O46" s="141">
        <f t="shared" si="2"/>
        <v>86.709819708630704</v>
      </c>
      <c r="P46" s="142">
        <f t="shared" si="5"/>
        <v>86.709819708630704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515292472</v>
      </c>
      <c r="K47" s="95">
        <f>+CONSOLIDACION!P48</f>
        <v>515292472</v>
      </c>
      <c r="L47" s="95">
        <f>+CONSOLIDACION!Q48</f>
        <v>515292472</v>
      </c>
      <c r="M47" s="49"/>
      <c r="N47" s="60">
        <f t="shared" si="1"/>
        <v>164316985</v>
      </c>
      <c r="O47" s="142">
        <f t="shared" si="2"/>
        <v>75.821851313643506</v>
      </c>
      <c r="P47" s="142">
        <f t="shared" ref="P47" si="6">(+L47/G17)*100</f>
        <v>8.7542027822723583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92938418</v>
      </c>
      <c r="K48" s="95">
        <f>+CONSOLIDACION!P49</f>
        <v>92938418</v>
      </c>
      <c r="L48" s="95">
        <f>+CONSOLIDACION!Q49</f>
        <v>92938418</v>
      </c>
      <c r="M48" s="49"/>
      <c r="N48" s="60">
        <f t="shared" si="1"/>
        <v>29781560</v>
      </c>
      <c r="O48" s="142">
        <f t="shared" si="2"/>
        <v>75.732101255754785</v>
      </c>
      <c r="P48" s="142">
        <f t="shared" si="5"/>
        <v>75.732101255754785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61973386</v>
      </c>
      <c r="K49" s="95">
        <f>+CONSOLIDACION!P50</f>
        <v>61973386</v>
      </c>
      <c r="L49" s="95">
        <f>+CONSOLIDACION!Q50</f>
        <v>61973386</v>
      </c>
      <c r="M49" s="48"/>
      <c r="N49" s="60">
        <f t="shared" si="1"/>
        <v>19839933</v>
      </c>
      <c r="O49" s="142">
        <f t="shared" si="2"/>
        <v>75.749751699964648</v>
      </c>
      <c r="P49" s="142">
        <f t="shared" si="5"/>
        <v>75.749751699964648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2089187937</v>
      </c>
      <c r="K51" s="56">
        <f>+CONSOLIDACION!P52</f>
        <v>1426967886</v>
      </c>
      <c r="L51" s="56">
        <f>+CONSOLIDACION!Q52</f>
        <v>954844109</v>
      </c>
      <c r="M51" s="48"/>
      <c r="N51" s="56">
        <f>+G51-J51</f>
        <v>498102474</v>
      </c>
      <c r="O51" s="141">
        <f t="shared" si="2"/>
        <v>55.152984757071401</v>
      </c>
      <c r="P51" s="142">
        <f t="shared" si="5"/>
        <v>36.9051771281813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5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5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2516452411</v>
      </c>
      <c r="H56" s="130"/>
      <c r="I56" s="21"/>
      <c r="J56" s="36">
        <f>+CONSOLIDACION!O57</f>
        <v>2018349937</v>
      </c>
      <c r="K56" s="36">
        <f>+CONSOLIDACION!P57</f>
        <v>1356129886</v>
      </c>
      <c r="L56" s="36">
        <f>+CONSOLIDACION!Q57</f>
        <v>884006109</v>
      </c>
      <c r="M56" s="48"/>
      <c r="N56" s="36">
        <f>+G56-J56</f>
        <v>498102474</v>
      </c>
      <c r="O56" s="141">
        <f t="shared" si="2"/>
        <v>53.890543690476335</v>
      </c>
      <c r="P56" s="141">
        <f t="shared" si="5"/>
        <v>35.129061258452701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241809727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56189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143000000</v>
      </c>
      <c r="H60" s="132"/>
      <c r="I60" s="19"/>
      <c r="J60" s="60">
        <f>+CONSOLIDACION!O61</f>
        <v>125823154</v>
      </c>
      <c r="K60" s="60">
        <f>+CONSOLIDACION!P61</f>
        <v>104481594</v>
      </c>
      <c r="L60" s="60">
        <f>+CONSOLIDACION!Q61</f>
        <v>47946756</v>
      </c>
      <c r="M60" s="49"/>
      <c r="N60" s="152">
        <f t="shared" si="1"/>
        <v>17176846</v>
      </c>
      <c r="O60" s="142">
        <f t="shared" si="2"/>
        <v>73.064051748251742</v>
      </c>
      <c r="P60" s="142">
        <f t="shared" si="5"/>
        <v>33.529199999999996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1055640411</v>
      </c>
      <c r="H61" s="132"/>
      <c r="I61" s="19"/>
      <c r="J61" s="60">
        <f>+CONSOLIDACION!O62</f>
        <v>953133216</v>
      </c>
      <c r="K61" s="60">
        <f>+CONSOLIDACION!P62</f>
        <v>580734242</v>
      </c>
      <c r="L61" s="60">
        <f>+CONSOLIDACION!Q62</f>
        <v>426436764</v>
      </c>
      <c r="M61" s="49"/>
      <c r="N61" s="60">
        <f t="shared" si="1"/>
        <v>102507195</v>
      </c>
      <c r="O61" s="142">
        <f t="shared" si="2"/>
        <v>55.012505768879663</v>
      </c>
      <c r="P61" s="142">
        <f t="shared" si="5"/>
        <v>40.396024968013464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118685525</v>
      </c>
      <c r="H62" s="132"/>
      <c r="I62" s="19"/>
      <c r="J62" s="60">
        <f>+CONSOLIDACION!O63</f>
        <v>93342700</v>
      </c>
      <c r="K62" s="60">
        <f>+CONSOLIDACION!P63</f>
        <v>93342700</v>
      </c>
      <c r="L62" s="60">
        <f>+CONSOLIDACION!Q63</f>
        <v>68157925</v>
      </c>
      <c r="M62" s="49"/>
      <c r="N62" s="60">
        <f t="shared" si="1"/>
        <v>25342825</v>
      </c>
      <c r="O62" s="142">
        <f t="shared" si="2"/>
        <v>78.647080172582122</v>
      </c>
      <c r="P62" s="142">
        <f t="shared" si="5"/>
        <v>57.427327384700035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16070500</v>
      </c>
      <c r="H63" s="132"/>
      <c r="I63" s="19"/>
      <c r="J63" s="60">
        <f>+CONSOLIDACION!O64</f>
        <v>16070500</v>
      </c>
      <c r="K63" s="60">
        <f>+CONSOLIDACION!P64</f>
        <v>16070500</v>
      </c>
      <c r="L63" s="60">
        <f>+CONSOLIDACION!Q64</f>
        <v>5360400</v>
      </c>
      <c r="M63" s="49"/>
      <c r="N63" s="60">
        <f t="shared" si="1"/>
        <v>0</v>
      </c>
      <c r="O63" s="142">
        <f t="shared" si="2"/>
        <v>100</v>
      </c>
      <c r="P63" s="142">
        <f t="shared" si="5"/>
        <v>33.355527208238698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180629500</v>
      </c>
      <c r="H64" s="132"/>
      <c r="I64" s="19"/>
      <c r="J64" s="60">
        <f>+CONSOLIDACION!O65</f>
        <v>161000000</v>
      </c>
      <c r="K64" s="60">
        <f>+CONSOLIDACION!P65</f>
        <v>134330210</v>
      </c>
      <c r="L64" s="60">
        <f>+CONSOLIDACION!Q65</f>
        <v>134330210</v>
      </c>
      <c r="M64" s="49"/>
      <c r="N64" s="60">
        <f t="shared" si="1"/>
        <v>19629500</v>
      </c>
      <c r="O64" s="142">
        <f t="shared" si="2"/>
        <v>74.367813673846186</v>
      </c>
      <c r="P64" s="142">
        <f t="shared" si="5"/>
        <v>74.367813673846186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268691221</v>
      </c>
      <c r="K66" s="60">
        <f>+CONSOLIDACION!P67</f>
        <v>268691221</v>
      </c>
      <c r="L66" s="60">
        <f>+CONSOLIDACION!Q67</f>
        <v>178553369</v>
      </c>
      <c r="M66" s="49"/>
      <c r="N66" s="60">
        <f t="shared" si="1"/>
        <v>231308779</v>
      </c>
      <c r="O66" s="142">
        <f t="shared" si="2"/>
        <v>53.738244199999997</v>
      </c>
      <c r="P66" s="142">
        <f t="shared" si="5"/>
        <v>35.710673799999995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3895906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5"/>
        <v>20.504768421052631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132042760</v>
      </c>
      <c r="K68" s="60">
        <f>+CONSOLIDACION!P69</f>
        <v>132042760</v>
      </c>
      <c r="L68" s="60">
        <f>+CONSOLIDACION!Q69</f>
        <v>4888120</v>
      </c>
      <c r="M68" s="49"/>
      <c r="N68" s="152">
        <f t="shared" si="1"/>
        <v>74957240</v>
      </c>
      <c r="O68" s="142">
        <f t="shared" si="2"/>
        <v>63.788772946859908</v>
      </c>
      <c r="P68" s="142">
        <f t="shared" si="5"/>
        <v>2.3614106280193234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516500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2483500</v>
      </c>
      <c r="O69" s="142">
        <f t="shared" si="2"/>
        <v>17.216666666666665</v>
      </c>
      <c r="P69" s="142">
        <f t="shared" si="5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859600</v>
      </c>
      <c r="K70" s="60">
        <f>+CONSOLIDACION!P71</f>
        <v>859600</v>
      </c>
      <c r="L70" s="60">
        <f>+CONSOLIDACION!Q71</f>
        <v>859600</v>
      </c>
      <c r="M70" s="48"/>
      <c r="N70" s="60">
        <f t="shared" si="1"/>
        <v>2640400</v>
      </c>
      <c r="O70" s="142">
        <f t="shared" si="2"/>
        <v>24.560000000000002</v>
      </c>
      <c r="P70" s="142">
        <f t="shared" si="5"/>
        <v>24.560000000000002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1669710</v>
      </c>
      <c r="K72" s="183">
        <f>+CONSOLIDACION!P73</f>
        <v>1669710</v>
      </c>
      <c r="L72" s="183">
        <f>+CONSOLIDACION!Q73</f>
        <v>1669710</v>
      </c>
      <c r="M72" s="49"/>
      <c r="N72" s="183">
        <f t="shared" si="1"/>
        <v>1090213191</v>
      </c>
      <c r="O72" s="141">
        <f>(+K72/G72)*100</f>
        <v>0.15292024432938711</v>
      </c>
      <c r="P72" s="142">
        <f t="shared" si="5"/>
        <v>0.15292024432938711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1669710</v>
      </c>
      <c r="K75" s="262">
        <f>+CONSOLIDACION!P76</f>
        <v>1669710</v>
      </c>
      <c r="L75" s="262">
        <f>+CONSOLIDACION!Q76</f>
        <v>1669710</v>
      </c>
      <c r="M75" s="134"/>
      <c r="N75" s="184">
        <f t="shared" si="1"/>
        <v>213600290</v>
      </c>
      <c r="O75" s="142">
        <f t="shared" si="2"/>
        <v>0.77563524875737444</v>
      </c>
      <c r="P75" s="142">
        <f t="shared" si="5"/>
        <v>0.77563524875737444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9804962654</v>
      </c>
      <c r="K79" s="36">
        <f>SUM(K80:K85)</f>
        <v>9275106402</v>
      </c>
      <c r="L79" s="36">
        <f>SUM(L80:L85)</f>
        <v>6141131593.1800003</v>
      </c>
      <c r="M79" s="134"/>
      <c r="N79" s="36">
        <f>SUM(N80:N85)</f>
        <v>1323837383</v>
      </c>
      <c r="O79" s="141">
        <f>(+K79/G79)*100</f>
        <v>83.343274846910603</v>
      </c>
      <c r="P79" s="141">
        <f t="shared" si="5"/>
        <v>55.18233387932694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3501852769</v>
      </c>
      <c r="K80" s="152">
        <f>+'REC20'!P78</f>
        <v>3501840769</v>
      </c>
      <c r="L80" s="152">
        <f>+'REC20'!Q78</f>
        <v>2449908000</v>
      </c>
      <c r="M80" s="135"/>
      <c r="N80" s="98">
        <f t="shared" ref="N80:N84" si="8">+G80-J80</f>
        <v>110102844</v>
      </c>
      <c r="O80" s="142">
        <f t="shared" si="2"/>
        <v>96.951378815296636</v>
      </c>
      <c r="P80" s="142">
        <f t="shared" si="5"/>
        <v>67.827743817847406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1209579567</v>
      </c>
      <c r="K81" s="152">
        <f>+'REC20'!P79</f>
        <v>1209579567</v>
      </c>
      <c r="L81" s="152">
        <f>+'REC20'!Q79</f>
        <v>765476000</v>
      </c>
      <c r="M81" s="134"/>
      <c r="N81" s="98">
        <f t="shared" si="8"/>
        <v>20996290</v>
      </c>
      <c r="O81" s="142">
        <f t="shared" si="2"/>
        <v>98.293783363246988</v>
      </c>
      <c r="P81" s="142">
        <f t="shared" si="5"/>
        <v>62.204698365051705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948261800</v>
      </c>
      <c r="K82" s="152">
        <f>+'REC20'!P80</f>
        <v>948261800</v>
      </c>
      <c r="L82" s="152">
        <f>+'REC20'!Q80</f>
        <v>634514000</v>
      </c>
      <c r="M82" s="272"/>
      <c r="N82" s="98">
        <f t="shared" si="8"/>
        <v>68200010</v>
      </c>
      <c r="O82" s="142">
        <f>(+K82/G82)*100</f>
        <v>93.290450331823095</v>
      </c>
      <c r="P82" s="142">
        <f t="shared" si="5"/>
        <v>62.423791406388396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53992598</v>
      </c>
      <c r="K83" s="152">
        <f>+'REC20'!P81</f>
        <v>53992598</v>
      </c>
      <c r="L83" s="152">
        <f>+'REC20'!Q81</f>
        <v>13800438</v>
      </c>
      <c r="M83" s="272"/>
      <c r="N83" s="98">
        <f t="shared" si="8"/>
        <v>96799402</v>
      </c>
      <c r="O83" s="142">
        <f>(+K83/G83)*100</f>
        <v>35.806009602631441</v>
      </c>
      <c r="P83" s="142">
        <f t="shared" si="5"/>
        <v>9.151969600509311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1045962573.1799999</v>
      </c>
      <c r="M84" s="272"/>
      <c r="N84" s="98">
        <f t="shared" si="8"/>
        <v>108193542</v>
      </c>
      <c r="O84" s="142">
        <f>(+K84/G84)*100</f>
        <v>94.384107320820533</v>
      </c>
      <c r="P84" s="142">
        <f t="shared" si="5"/>
        <v>54.291720640935139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2272909462</v>
      </c>
      <c r="K85" s="152">
        <f>+'REC20'!P83</f>
        <v>1743065210</v>
      </c>
      <c r="L85" s="298">
        <f>+'REC20'!Q83</f>
        <v>1231470582</v>
      </c>
      <c r="M85" s="272"/>
      <c r="N85" s="299">
        <f>+G85-J85</f>
        <v>919545295</v>
      </c>
      <c r="O85" s="300">
        <f>(+K85/G85)*100</f>
        <v>54.599527406865612</v>
      </c>
      <c r="P85" s="300">
        <f t="shared" si="5"/>
        <v>38.574409842450905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Windows User</cp:lastModifiedBy>
  <cp:lastPrinted>2018-08-08T19:55:11Z</cp:lastPrinted>
  <dcterms:created xsi:type="dcterms:W3CDTF">2006-02-22T14:18:00Z</dcterms:created>
  <dcterms:modified xsi:type="dcterms:W3CDTF">2018-11-18T13:30:19Z</dcterms:modified>
</cp:coreProperties>
</file>