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8\EJECUCION PRESUPUESTAL\GASTOS\"/>
    </mc:Choice>
  </mc:AlternateContent>
  <bookViews>
    <workbookView xWindow="0" yWindow="0" windowWidth="24000" windowHeight="9600" tabRatio="392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'REC21'!$A$1:$R$78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62913"/>
</workbook>
</file>

<file path=xl/calcChain.xml><?xml version="1.0" encoding="utf-8"?>
<calcChain xmlns="http://schemas.openxmlformats.org/spreadsheetml/2006/main">
  <c r="I17" i="4" l="1"/>
  <c r="I23" i="4" l="1"/>
  <c r="R74" i="4"/>
  <c r="Q74" i="4"/>
  <c r="P74" i="4"/>
  <c r="O74" i="4"/>
  <c r="J74" i="4"/>
  <c r="M70" i="7"/>
  <c r="R69" i="7"/>
  <c r="Q69" i="7"/>
  <c r="P69" i="7"/>
  <c r="O69" i="7"/>
  <c r="G69" i="7"/>
  <c r="M69" i="7" s="1"/>
  <c r="I69" i="7"/>
  <c r="J69" i="7"/>
  <c r="L69" i="7"/>
  <c r="L53" i="7" s="1"/>
  <c r="L48" i="7" s="1"/>
  <c r="K69" i="7"/>
  <c r="J47" i="4"/>
  <c r="J50" i="4"/>
  <c r="J49" i="4"/>
  <c r="J48" i="4"/>
  <c r="I59" i="4"/>
  <c r="I60" i="4"/>
  <c r="M60" i="4" s="1"/>
  <c r="I61" i="4"/>
  <c r="I62" i="4"/>
  <c r="I63" i="4"/>
  <c r="I64" i="4"/>
  <c r="I65" i="4"/>
  <c r="I66" i="4"/>
  <c r="I67" i="4"/>
  <c r="I68" i="4"/>
  <c r="M68" i="4" s="1"/>
  <c r="I69" i="4"/>
  <c r="I70" i="4"/>
  <c r="I71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M71" i="4" s="1"/>
  <c r="G70" i="5" s="1"/>
  <c r="J17" i="4"/>
  <c r="J18" i="4"/>
  <c r="J19" i="4"/>
  <c r="J16" i="4"/>
  <c r="J22" i="4"/>
  <c r="J26" i="4"/>
  <c r="J27" i="4"/>
  <c r="J25" i="4" s="1"/>
  <c r="J28" i="4"/>
  <c r="J29" i="4"/>
  <c r="J30" i="4"/>
  <c r="J31" i="4"/>
  <c r="J32" i="4"/>
  <c r="J33" i="4"/>
  <c r="J39" i="4"/>
  <c r="J40" i="4"/>
  <c r="J43" i="4"/>
  <c r="J42" i="4"/>
  <c r="J73" i="4"/>
  <c r="I22" i="4"/>
  <c r="I21" i="4"/>
  <c r="I26" i="4"/>
  <c r="I27" i="4"/>
  <c r="I28" i="4"/>
  <c r="I29" i="4"/>
  <c r="I25" i="4" s="1"/>
  <c r="I30" i="4"/>
  <c r="I31" i="4"/>
  <c r="I32" i="4"/>
  <c r="I33" i="4"/>
  <c r="I40" i="4"/>
  <c r="I38" i="4"/>
  <c r="I36" i="4"/>
  <c r="I43" i="4"/>
  <c r="I42" i="4" s="1"/>
  <c r="I47" i="4"/>
  <c r="I45" i="4" s="1"/>
  <c r="I48" i="4"/>
  <c r="M48" i="4" s="1"/>
  <c r="I49" i="4"/>
  <c r="I53" i="7"/>
  <c r="I48" i="7"/>
  <c r="I14" i="7"/>
  <c r="R23" i="7"/>
  <c r="R53" i="7"/>
  <c r="P35" i="7"/>
  <c r="P53" i="7"/>
  <c r="O35" i="7"/>
  <c r="O53" i="7"/>
  <c r="M63" i="7"/>
  <c r="M28" i="7"/>
  <c r="M27" i="7"/>
  <c r="M26" i="7"/>
  <c r="M25" i="7"/>
  <c r="M59" i="6"/>
  <c r="I57" i="6"/>
  <c r="I55" i="6" s="1"/>
  <c r="K52" i="6"/>
  <c r="M53" i="6"/>
  <c r="K85" i="5"/>
  <c r="P27" i="4"/>
  <c r="K27" i="5" s="1"/>
  <c r="R33" i="4"/>
  <c r="R32" i="4"/>
  <c r="R31" i="4"/>
  <c r="R30" i="4"/>
  <c r="R29" i="4"/>
  <c r="W29" i="4" s="1"/>
  <c r="R28" i="4"/>
  <c r="R27" i="4"/>
  <c r="Q33" i="4"/>
  <c r="L33" i="5" s="1"/>
  <c r="Q32" i="4"/>
  <c r="L32" i="5" s="1"/>
  <c r="Q31" i="4"/>
  <c r="Q30" i="4"/>
  <c r="Q29" i="4"/>
  <c r="Q28" i="4"/>
  <c r="W28" i="4" s="1"/>
  <c r="Q27" i="4"/>
  <c r="P33" i="4"/>
  <c r="P32" i="4"/>
  <c r="P31" i="4"/>
  <c r="V31" i="4" s="1"/>
  <c r="P30" i="4"/>
  <c r="P29" i="4"/>
  <c r="P28" i="4"/>
  <c r="R26" i="4"/>
  <c r="W26" i="4" s="1"/>
  <c r="Q26" i="4"/>
  <c r="P26" i="4"/>
  <c r="O84" i="4"/>
  <c r="U84" i="4" s="1"/>
  <c r="F60" i="4"/>
  <c r="M55" i="7"/>
  <c r="O48" i="4"/>
  <c r="P48" i="4"/>
  <c r="K47" i="5" s="1"/>
  <c r="Q48" i="4"/>
  <c r="R48" i="4"/>
  <c r="O49" i="4"/>
  <c r="P49" i="4"/>
  <c r="U49" i="4" s="1"/>
  <c r="Q49" i="4"/>
  <c r="R49" i="4"/>
  <c r="O50" i="4"/>
  <c r="P50" i="4"/>
  <c r="Q50" i="4"/>
  <c r="R50" i="4"/>
  <c r="F59" i="4"/>
  <c r="O59" i="4"/>
  <c r="J58" i="5" s="1"/>
  <c r="P59" i="4"/>
  <c r="Q59" i="4"/>
  <c r="R59" i="4"/>
  <c r="P62" i="4"/>
  <c r="J14" i="7"/>
  <c r="M34" i="6"/>
  <c r="G43" i="7"/>
  <c r="P64" i="4"/>
  <c r="K63" i="5" s="1"/>
  <c r="O63" i="5" s="1"/>
  <c r="O68" i="4"/>
  <c r="P60" i="4"/>
  <c r="M29" i="7"/>
  <c r="M30" i="7"/>
  <c r="M65" i="7"/>
  <c r="M58" i="7"/>
  <c r="M45" i="7"/>
  <c r="O64" i="4"/>
  <c r="U64" i="4" s="1"/>
  <c r="M33" i="7"/>
  <c r="M36" i="7"/>
  <c r="L85" i="5"/>
  <c r="L84" i="5"/>
  <c r="L83" i="5"/>
  <c r="L82" i="5"/>
  <c r="L81" i="5"/>
  <c r="L80" i="5"/>
  <c r="P80" i="5" s="1"/>
  <c r="L58" i="5"/>
  <c r="L26" i="5"/>
  <c r="O66" i="4"/>
  <c r="M59" i="7"/>
  <c r="O61" i="4"/>
  <c r="J60" i="5" s="1"/>
  <c r="P61" i="4"/>
  <c r="M37" i="7"/>
  <c r="O5" i="7"/>
  <c r="O5" i="4" s="1"/>
  <c r="J5" i="5" s="1"/>
  <c r="R86" i="4"/>
  <c r="W86" i="4" s="1"/>
  <c r="R85" i="4"/>
  <c r="R84" i="4"/>
  <c r="R83" i="4"/>
  <c r="R82" i="4"/>
  <c r="W82" i="4" s="1"/>
  <c r="R81" i="4"/>
  <c r="Q86" i="4"/>
  <c r="Q85" i="4"/>
  <c r="W85" i="4" s="1"/>
  <c r="Q84" i="4"/>
  <c r="Q83" i="4"/>
  <c r="Q82" i="4"/>
  <c r="Q81" i="4"/>
  <c r="V81" i="4" s="1"/>
  <c r="P86" i="4"/>
  <c r="P85" i="4"/>
  <c r="P84" i="4"/>
  <c r="P83" i="4"/>
  <c r="P80" i="4" s="1"/>
  <c r="P82" i="4"/>
  <c r="P81" i="4"/>
  <c r="O86" i="4"/>
  <c r="O85" i="4"/>
  <c r="O83" i="4"/>
  <c r="O82" i="4"/>
  <c r="O81" i="4"/>
  <c r="R17" i="4"/>
  <c r="Q17" i="4"/>
  <c r="L17" i="5" s="1"/>
  <c r="G35" i="5"/>
  <c r="R71" i="4"/>
  <c r="Q71" i="4"/>
  <c r="L70" i="5" s="1"/>
  <c r="P71" i="4"/>
  <c r="R19" i="4"/>
  <c r="Q19" i="4"/>
  <c r="P19" i="4"/>
  <c r="R14" i="7"/>
  <c r="Q14" i="7"/>
  <c r="O14" i="7"/>
  <c r="P14" i="7"/>
  <c r="O71" i="4"/>
  <c r="J70" i="5" s="1"/>
  <c r="G14" i="7"/>
  <c r="K19" i="5"/>
  <c r="Q19" i="7"/>
  <c r="G71" i="4"/>
  <c r="G60" i="4"/>
  <c r="G59" i="4"/>
  <c r="O19" i="4"/>
  <c r="J19" i="5" s="1"/>
  <c r="M19" i="4"/>
  <c r="G19" i="5" s="1"/>
  <c r="L74" i="4"/>
  <c r="M74" i="4" s="1"/>
  <c r="K74" i="4"/>
  <c r="I74" i="4"/>
  <c r="L86" i="4"/>
  <c r="K86" i="4"/>
  <c r="J86" i="4"/>
  <c r="I86" i="4"/>
  <c r="L85" i="4"/>
  <c r="K85" i="4"/>
  <c r="M85" i="4" s="1"/>
  <c r="J85" i="4"/>
  <c r="I85" i="4"/>
  <c r="L84" i="4"/>
  <c r="K84" i="4"/>
  <c r="J84" i="4"/>
  <c r="I84" i="4"/>
  <c r="L83" i="4"/>
  <c r="K83" i="4"/>
  <c r="M83" i="4" s="1"/>
  <c r="T83" i="4" s="1"/>
  <c r="J83" i="4"/>
  <c r="I83" i="4"/>
  <c r="L82" i="4"/>
  <c r="K82" i="4"/>
  <c r="J82" i="4"/>
  <c r="I82" i="4"/>
  <c r="L81" i="4"/>
  <c r="K81" i="4"/>
  <c r="K80" i="4" s="1"/>
  <c r="J81" i="4"/>
  <c r="I81" i="4"/>
  <c r="G86" i="4"/>
  <c r="G85" i="4"/>
  <c r="G84" i="4"/>
  <c r="G83" i="4"/>
  <c r="G82" i="4"/>
  <c r="G81" i="4"/>
  <c r="G80" i="4" s="1"/>
  <c r="M80" i="4" s="1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L73" i="5"/>
  <c r="R39" i="7"/>
  <c r="Q39" i="7"/>
  <c r="P39" i="7"/>
  <c r="O39" i="7"/>
  <c r="L39" i="7"/>
  <c r="K39" i="7"/>
  <c r="J39" i="7"/>
  <c r="I39" i="7"/>
  <c r="M21" i="7"/>
  <c r="M17" i="7"/>
  <c r="J85" i="5"/>
  <c r="K84" i="5"/>
  <c r="J84" i="5"/>
  <c r="N84" i="5" s="1"/>
  <c r="K83" i="5"/>
  <c r="J83" i="5"/>
  <c r="K82" i="5"/>
  <c r="J82" i="5"/>
  <c r="K81" i="5"/>
  <c r="J81" i="5"/>
  <c r="K80" i="5"/>
  <c r="J80" i="5"/>
  <c r="J79" i="5" s="1"/>
  <c r="F85" i="5"/>
  <c r="F84" i="5"/>
  <c r="F83" i="5"/>
  <c r="F82" i="5"/>
  <c r="F81" i="5"/>
  <c r="F80" i="5"/>
  <c r="M82" i="6"/>
  <c r="M83" i="6"/>
  <c r="G85" i="5" s="1"/>
  <c r="G84" i="5"/>
  <c r="P84" i="5"/>
  <c r="O60" i="4"/>
  <c r="J53" i="7"/>
  <c r="M67" i="7"/>
  <c r="M66" i="7"/>
  <c r="M64" i="7"/>
  <c r="M62" i="7"/>
  <c r="M61" i="7"/>
  <c r="M60" i="7"/>
  <c r="M57" i="7"/>
  <c r="M56" i="7"/>
  <c r="M24" i="7"/>
  <c r="M20" i="7"/>
  <c r="J55" i="6"/>
  <c r="G55" i="6"/>
  <c r="M59" i="4"/>
  <c r="M44" i="7"/>
  <c r="M43" i="7"/>
  <c r="J35" i="7"/>
  <c r="M16" i="7"/>
  <c r="M15" i="7"/>
  <c r="J55" i="4"/>
  <c r="J54" i="4"/>
  <c r="I55" i="4"/>
  <c r="M69" i="6"/>
  <c r="M68" i="6"/>
  <c r="M67" i="6"/>
  <c r="M66" i="6"/>
  <c r="M65" i="6"/>
  <c r="M64" i="6"/>
  <c r="M63" i="6"/>
  <c r="M62" i="6"/>
  <c r="M61" i="6"/>
  <c r="M60" i="6"/>
  <c r="M58" i="6"/>
  <c r="M57" i="6"/>
  <c r="M56" i="6"/>
  <c r="J52" i="6"/>
  <c r="I52" i="6"/>
  <c r="W59" i="4"/>
  <c r="V59" i="4"/>
  <c r="F58" i="5"/>
  <c r="O76" i="4"/>
  <c r="U76" i="4" s="1"/>
  <c r="K58" i="5"/>
  <c r="R76" i="6"/>
  <c r="Q76" i="6"/>
  <c r="P76" i="6"/>
  <c r="O76" i="6"/>
  <c r="M74" i="6"/>
  <c r="G58" i="5"/>
  <c r="E76" i="7"/>
  <c r="E90" i="4" s="1"/>
  <c r="C89" i="5" s="1"/>
  <c r="M40" i="7"/>
  <c r="M39" i="7" s="1"/>
  <c r="K77" i="4"/>
  <c r="G16" i="6"/>
  <c r="M16" i="6" s="1"/>
  <c r="K71" i="6"/>
  <c r="Q55" i="4"/>
  <c r="L54" i="5" s="1"/>
  <c r="P54" i="5" s="1"/>
  <c r="K76" i="6"/>
  <c r="M81" i="6"/>
  <c r="G83" i="5"/>
  <c r="N83" i="5" s="1"/>
  <c r="O65" i="4"/>
  <c r="M46" i="7"/>
  <c r="L49" i="5"/>
  <c r="L48" i="5"/>
  <c r="O39" i="4"/>
  <c r="L33" i="4"/>
  <c r="K33" i="4"/>
  <c r="N35" i="5"/>
  <c r="L60" i="4"/>
  <c r="K60" i="4"/>
  <c r="L61" i="4"/>
  <c r="K61" i="4"/>
  <c r="O18" i="4"/>
  <c r="J18" i="5" s="1"/>
  <c r="O17" i="4"/>
  <c r="R36" i="4"/>
  <c r="Q36" i="4"/>
  <c r="W36" i="4" s="1"/>
  <c r="P36" i="4"/>
  <c r="V36" i="4" s="1"/>
  <c r="O36" i="4"/>
  <c r="W83" i="4"/>
  <c r="M86" i="4"/>
  <c r="O84" i="5"/>
  <c r="U36" i="4"/>
  <c r="V86" i="4"/>
  <c r="T86" i="4"/>
  <c r="U86" i="4"/>
  <c r="G76" i="6"/>
  <c r="M79" i="6"/>
  <c r="G81" i="5" s="1"/>
  <c r="M80" i="6"/>
  <c r="G82" i="5" s="1"/>
  <c r="R77" i="4"/>
  <c r="Q77" i="4"/>
  <c r="W77" i="4" s="1"/>
  <c r="P77" i="4"/>
  <c r="U77" i="4"/>
  <c r="G77" i="4"/>
  <c r="M77" i="4"/>
  <c r="G77" i="5" s="1"/>
  <c r="N77" i="5" s="1"/>
  <c r="G71" i="6"/>
  <c r="T77" i="4"/>
  <c r="V84" i="4"/>
  <c r="V82" i="4"/>
  <c r="U82" i="4"/>
  <c r="U81" i="4"/>
  <c r="W81" i="4"/>
  <c r="K37" i="6"/>
  <c r="R71" i="6"/>
  <c r="Q71" i="6"/>
  <c r="P71" i="6"/>
  <c r="O71" i="6"/>
  <c r="M78" i="6"/>
  <c r="G80" i="5" s="1"/>
  <c r="M41" i="6"/>
  <c r="M18" i="6"/>
  <c r="M17" i="6"/>
  <c r="G45" i="5"/>
  <c r="G47" i="4"/>
  <c r="M21" i="6"/>
  <c r="R18" i="4"/>
  <c r="Q18" i="4"/>
  <c r="L18" i="5" s="1"/>
  <c r="P18" i="4"/>
  <c r="K18" i="5" s="1"/>
  <c r="Q66" i="4"/>
  <c r="L65" i="5" s="1"/>
  <c r="P65" i="4"/>
  <c r="K64" i="5" s="1"/>
  <c r="O64" i="5" s="1"/>
  <c r="Q64" i="4"/>
  <c r="O69" i="4"/>
  <c r="R68" i="4"/>
  <c r="R63" i="4"/>
  <c r="R62" i="4"/>
  <c r="P43" i="6"/>
  <c r="R40" i="6"/>
  <c r="Q40" i="6"/>
  <c r="P40" i="6"/>
  <c r="R36" i="6"/>
  <c r="R24" i="6"/>
  <c r="P24" i="6"/>
  <c r="Q23" i="4"/>
  <c r="P23" i="4"/>
  <c r="L52" i="6"/>
  <c r="L50" i="6" s="1"/>
  <c r="R69" i="4"/>
  <c r="Q69" i="4"/>
  <c r="L68" i="5" s="1"/>
  <c r="Q63" i="4"/>
  <c r="O62" i="4"/>
  <c r="R47" i="4"/>
  <c r="Q35" i="7"/>
  <c r="R23" i="4"/>
  <c r="Q22" i="4"/>
  <c r="L22" i="5" s="1"/>
  <c r="O22" i="4"/>
  <c r="O16" i="6"/>
  <c r="K53" i="7"/>
  <c r="K48" i="7" s="1"/>
  <c r="J48" i="7"/>
  <c r="L42" i="7"/>
  <c r="L43" i="4" s="1"/>
  <c r="L42" i="4" s="1"/>
  <c r="K42" i="7"/>
  <c r="K43" i="4"/>
  <c r="K42" i="4"/>
  <c r="J42" i="7"/>
  <c r="I42" i="7"/>
  <c r="L35" i="7"/>
  <c r="K35" i="7"/>
  <c r="L23" i="7"/>
  <c r="K23" i="7"/>
  <c r="J23" i="7"/>
  <c r="I23" i="7"/>
  <c r="L19" i="7"/>
  <c r="K19" i="7"/>
  <c r="J19" i="7"/>
  <c r="M19" i="7" s="1"/>
  <c r="I19" i="7"/>
  <c r="L14" i="7"/>
  <c r="K14" i="7"/>
  <c r="L76" i="6"/>
  <c r="J76" i="6"/>
  <c r="L71" i="6"/>
  <c r="J71" i="6"/>
  <c r="L55" i="6"/>
  <c r="K55" i="6"/>
  <c r="K43" i="6"/>
  <c r="K47" i="4" s="1"/>
  <c r="K45" i="4" s="1"/>
  <c r="L40" i="6"/>
  <c r="K40" i="6"/>
  <c r="J40" i="6"/>
  <c r="L36" i="6"/>
  <c r="L40" i="4"/>
  <c r="L38" i="4" s="1"/>
  <c r="K36" i="6"/>
  <c r="L24" i="6"/>
  <c r="L27" i="4" s="1"/>
  <c r="L25" i="4" s="1"/>
  <c r="K24" i="6"/>
  <c r="K27" i="4"/>
  <c r="J24" i="6"/>
  <c r="L20" i="6"/>
  <c r="L23" i="4"/>
  <c r="L21" i="4" s="1"/>
  <c r="K20" i="6"/>
  <c r="K23" i="4" s="1"/>
  <c r="K21" i="4" s="1"/>
  <c r="J20" i="6"/>
  <c r="J23" i="4" s="1"/>
  <c r="M23" i="4" s="1"/>
  <c r="L16" i="6"/>
  <c r="K16" i="6"/>
  <c r="J16" i="6"/>
  <c r="J14" i="6" s="1"/>
  <c r="J12" i="6" s="1"/>
  <c r="I76" i="6"/>
  <c r="I71" i="6"/>
  <c r="M71" i="6" s="1"/>
  <c r="I40" i="6"/>
  <c r="I36" i="6"/>
  <c r="I24" i="6"/>
  <c r="I16" i="6"/>
  <c r="I18" i="4" s="1"/>
  <c r="L67" i="4"/>
  <c r="K67" i="4"/>
  <c r="L55" i="4"/>
  <c r="L54" i="4"/>
  <c r="K55" i="4"/>
  <c r="K54" i="4" s="1"/>
  <c r="K52" i="4" s="1"/>
  <c r="I54" i="4"/>
  <c r="K22" i="4"/>
  <c r="K40" i="4"/>
  <c r="R52" i="6"/>
  <c r="Q54" i="4"/>
  <c r="L53" i="5"/>
  <c r="P55" i="4"/>
  <c r="O23" i="7"/>
  <c r="M73" i="6"/>
  <c r="M72" i="6"/>
  <c r="M48" i="6"/>
  <c r="M47" i="6"/>
  <c r="M37" i="6"/>
  <c r="M32" i="6"/>
  <c r="O33" i="4"/>
  <c r="M31" i="6"/>
  <c r="O32" i="4"/>
  <c r="M30" i="6"/>
  <c r="O31" i="4"/>
  <c r="M29" i="6"/>
  <c r="O30" i="4"/>
  <c r="M28" i="6"/>
  <c r="O28" i="6" s="1"/>
  <c r="O29" i="4" s="1"/>
  <c r="M27" i="6"/>
  <c r="O27" i="6" s="1"/>
  <c r="M26" i="6"/>
  <c r="O27" i="4"/>
  <c r="M25" i="6"/>
  <c r="O26" i="4"/>
  <c r="M22" i="6"/>
  <c r="P69" i="4"/>
  <c r="K68" i="5" s="1"/>
  <c r="Q67" i="4"/>
  <c r="P67" i="4"/>
  <c r="G17" i="4"/>
  <c r="K17" i="4"/>
  <c r="L17" i="4"/>
  <c r="L16" i="4" s="1"/>
  <c r="G18" i="4"/>
  <c r="G22" i="4"/>
  <c r="L22" i="4"/>
  <c r="G23" i="4"/>
  <c r="G26" i="4"/>
  <c r="K26" i="4"/>
  <c r="L26" i="4"/>
  <c r="G27" i="4"/>
  <c r="M27" i="4" s="1"/>
  <c r="G28" i="4"/>
  <c r="K28" i="4"/>
  <c r="L28" i="4"/>
  <c r="G29" i="4"/>
  <c r="M29" i="4" s="1"/>
  <c r="K29" i="4"/>
  <c r="L29" i="4"/>
  <c r="G30" i="4"/>
  <c r="K30" i="4"/>
  <c r="L30" i="4"/>
  <c r="G31" i="4"/>
  <c r="M31" i="4"/>
  <c r="K31" i="4"/>
  <c r="L31" i="4"/>
  <c r="G32" i="4"/>
  <c r="M32" i="4" s="1"/>
  <c r="K32" i="4"/>
  <c r="L32" i="4"/>
  <c r="G33" i="4"/>
  <c r="M33" i="4" s="1"/>
  <c r="G33" i="5" s="1"/>
  <c r="O33" i="5" s="1"/>
  <c r="G39" i="4"/>
  <c r="M39" i="4" s="1"/>
  <c r="G40" i="4"/>
  <c r="M40" i="4"/>
  <c r="G39" i="5" s="1"/>
  <c r="O40" i="4"/>
  <c r="P40" i="4"/>
  <c r="Q40" i="4"/>
  <c r="V40" i="4" s="1"/>
  <c r="R40" i="4"/>
  <c r="G43" i="4"/>
  <c r="K48" i="4"/>
  <c r="L48" i="4"/>
  <c r="G49" i="4"/>
  <c r="G45" i="4" s="1"/>
  <c r="K49" i="4"/>
  <c r="G50" i="4"/>
  <c r="K50" i="4"/>
  <c r="L50" i="4"/>
  <c r="O55" i="4"/>
  <c r="Q60" i="4"/>
  <c r="R60" i="4"/>
  <c r="K62" i="4"/>
  <c r="L62" i="4"/>
  <c r="K63" i="4"/>
  <c r="L63" i="4"/>
  <c r="K64" i="4"/>
  <c r="L64" i="4"/>
  <c r="R64" i="4"/>
  <c r="K65" i="4"/>
  <c r="K57" i="4" s="1"/>
  <c r="L65" i="4"/>
  <c r="J64" i="5"/>
  <c r="Q65" i="4"/>
  <c r="L64" i="5" s="1"/>
  <c r="R65" i="4"/>
  <c r="G66" i="4"/>
  <c r="K66" i="4"/>
  <c r="L66" i="4"/>
  <c r="P66" i="4"/>
  <c r="K65" i="5" s="1"/>
  <c r="O65" i="5" s="1"/>
  <c r="R66" i="4"/>
  <c r="G67" i="4"/>
  <c r="O67" i="4"/>
  <c r="R67" i="4"/>
  <c r="G68" i="4"/>
  <c r="K68" i="4"/>
  <c r="L68" i="4"/>
  <c r="P68" i="4"/>
  <c r="K67" i="5" s="1"/>
  <c r="Q68" i="4"/>
  <c r="L67" i="5" s="1"/>
  <c r="G69" i="4"/>
  <c r="K69" i="4"/>
  <c r="L69" i="4"/>
  <c r="G70" i="4"/>
  <c r="K70" i="4"/>
  <c r="L70" i="4"/>
  <c r="O70" i="4"/>
  <c r="T70" i="4" s="1"/>
  <c r="P70" i="4"/>
  <c r="Q70" i="4"/>
  <c r="R70" i="4"/>
  <c r="W70" i="4" s="1"/>
  <c r="K71" i="4"/>
  <c r="L71" i="4"/>
  <c r="G74" i="4"/>
  <c r="G76" i="4"/>
  <c r="G73" i="4" s="1"/>
  <c r="I76" i="4"/>
  <c r="K76" i="4"/>
  <c r="L76" i="4"/>
  <c r="P76" i="4"/>
  <c r="Q76" i="4"/>
  <c r="R76" i="4"/>
  <c r="P17" i="4"/>
  <c r="K17" i="5" s="1"/>
  <c r="G19" i="7"/>
  <c r="G23" i="7"/>
  <c r="M31" i="7"/>
  <c r="G35" i="7"/>
  <c r="M35" i="7" s="1"/>
  <c r="R35" i="7"/>
  <c r="G39" i="7"/>
  <c r="O47" i="4"/>
  <c r="P47" i="4"/>
  <c r="Q42" i="7"/>
  <c r="G50" i="7"/>
  <c r="O50" i="7"/>
  <c r="P50" i="7"/>
  <c r="Q50" i="7"/>
  <c r="R50" i="7"/>
  <c r="M51" i="7"/>
  <c r="M71" i="7"/>
  <c r="P16" i="6"/>
  <c r="Q16" i="6"/>
  <c r="R16" i="6"/>
  <c r="G20" i="6"/>
  <c r="O20" i="6"/>
  <c r="P20" i="6"/>
  <c r="Q20" i="6"/>
  <c r="Q14" i="6" s="1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R42" i="7"/>
  <c r="P22" i="4"/>
  <c r="P21" i="4" s="1"/>
  <c r="P43" i="4"/>
  <c r="P42" i="4" s="1"/>
  <c r="P39" i="4"/>
  <c r="J38" i="5"/>
  <c r="R43" i="4"/>
  <c r="R42" i="4" s="1"/>
  <c r="Q62" i="4"/>
  <c r="L61" i="5" s="1"/>
  <c r="P19" i="7"/>
  <c r="M23" i="7"/>
  <c r="L69" i="5"/>
  <c r="L63" i="5"/>
  <c r="L30" i="5"/>
  <c r="L75" i="5"/>
  <c r="L59" i="5"/>
  <c r="L66" i="5"/>
  <c r="L62" i="5"/>
  <c r="L47" i="5"/>
  <c r="L39" i="5"/>
  <c r="L31" i="5"/>
  <c r="L29" i="5"/>
  <c r="L23" i="5"/>
  <c r="G12" i="7"/>
  <c r="G21" i="4"/>
  <c r="G16" i="4"/>
  <c r="M14" i="7"/>
  <c r="G31" i="5"/>
  <c r="M67" i="4"/>
  <c r="M70" i="4"/>
  <c r="M69" i="4"/>
  <c r="M26" i="4"/>
  <c r="M66" i="4"/>
  <c r="M30" i="4"/>
  <c r="M28" i="4"/>
  <c r="G28" i="5" s="1"/>
  <c r="M64" i="4"/>
  <c r="U67" i="4"/>
  <c r="J47" i="5"/>
  <c r="J73" i="5"/>
  <c r="K26" i="5"/>
  <c r="K46" i="5"/>
  <c r="K73" i="4"/>
  <c r="J67" i="5"/>
  <c r="J59" i="5"/>
  <c r="K70" i="5"/>
  <c r="O70" i="5" s="1"/>
  <c r="K12" i="7"/>
  <c r="K10" i="7" s="1"/>
  <c r="K8" i="7" s="1"/>
  <c r="J22" i="5"/>
  <c r="N22" i="5" s="1"/>
  <c r="K28" i="5"/>
  <c r="K30" i="5"/>
  <c r="J68" i="5"/>
  <c r="J65" i="5"/>
  <c r="K69" i="5"/>
  <c r="J39" i="5"/>
  <c r="K61" i="5"/>
  <c r="L12" i="7"/>
  <c r="L10" i="7" s="1"/>
  <c r="L8" i="7" s="1"/>
  <c r="K33" i="5"/>
  <c r="J27" i="5"/>
  <c r="K66" i="5"/>
  <c r="J23" i="5"/>
  <c r="J48" i="5"/>
  <c r="K38" i="5"/>
  <c r="J32" i="5"/>
  <c r="K73" i="5"/>
  <c r="K60" i="5"/>
  <c r="K23" i="5"/>
  <c r="K29" i="5"/>
  <c r="R14" i="6"/>
  <c r="M76" i="6"/>
  <c r="K50" i="6"/>
  <c r="K18" i="4"/>
  <c r="K16" i="4" s="1"/>
  <c r="K14" i="6"/>
  <c r="K12" i="6"/>
  <c r="K10" i="6" s="1"/>
  <c r="K8" i="6" s="1"/>
  <c r="L14" i="6"/>
  <c r="M40" i="6"/>
  <c r="G38" i="4"/>
  <c r="I73" i="4"/>
  <c r="V60" i="4"/>
  <c r="K59" i="5"/>
  <c r="O54" i="4"/>
  <c r="J54" i="5"/>
  <c r="P54" i="4"/>
  <c r="K54" i="5"/>
  <c r="U74" i="4"/>
  <c r="L80" i="4"/>
  <c r="U40" i="4"/>
  <c r="K39" i="5"/>
  <c r="W65" i="4"/>
  <c r="W76" i="4"/>
  <c r="P73" i="4"/>
  <c r="K75" i="5"/>
  <c r="W71" i="4"/>
  <c r="J42" i="5"/>
  <c r="J41" i="5" s="1"/>
  <c r="U30" i="4"/>
  <c r="J30" i="5"/>
  <c r="J26" i="5"/>
  <c r="V70" i="4"/>
  <c r="U23" i="4"/>
  <c r="M82" i="4"/>
  <c r="P42" i="7"/>
  <c r="P52" i="6"/>
  <c r="V69" i="4"/>
  <c r="Q73" i="4"/>
  <c r="W63" i="4"/>
  <c r="K38" i="4"/>
  <c r="U66" i="4"/>
  <c r="G55" i="4"/>
  <c r="W64" i="4"/>
  <c r="R45" i="4"/>
  <c r="O38" i="4"/>
  <c r="J37" i="5" s="1"/>
  <c r="U60" i="4"/>
  <c r="R43" i="6"/>
  <c r="P38" i="4"/>
  <c r="G48" i="4"/>
  <c r="V74" i="4"/>
  <c r="I80" i="4"/>
  <c r="W60" i="4"/>
  <c r="G42" i="7"/>
  <c r="M42" i="7" s="1"/>
  <c r="R55" i="4"/>
  <c r="R54" i="4" s="1"/>
  <c r="W54" i="4" s="1"/>
  <c r="P23" i="7"/>
  <c r="Q23" i="7"/>
  <c r="Q12" i="7" s="1"/>
  <c r="Q10" i="7" s="1"/>
  <c r="G42" i="4"/>
  <c r="M42" i="4" s="1"/>
  <c r="G62" i="4"/>
  <c r="I20" i="6"/>
  <c r="I14" i="6" s="1"/>
  <c r="I12" i="6" s="1"/>
  <c r="M24" i="6"/>
  <c r="V76" i="4"/>
  <c r="V55" i="4"/>
  <c r="J36" i="6"/>
  <c r="V71" i="4"/>
  <c r="W69" i="4"/>
  <c r="V67" i="4"/>
  <c r="V29" i="4"/>
  <c r="W23" i="4"/>
  <c r="O55" i="6"/>
  <c r="O50" i="6" s="1"/>
  <c r="O63" i="4"/>
  <c r="M50" i="4"/>
  <c r="K25" i="4"/>
  <c r="J50" i="6"/>
  <c r="Q43" i="4"/>
  <c r="O73" i="4"/>
  <c r="U73" i="4" s="1"/>
  <c r="G53" i="7"/>
  <c r="M53" i="7" s="1"/>
  <c r="J80" i="4"/>
  <c r="L18" i="4"/>
  <c r="V23" i="4"/>
  <c r="Q53" i="7"/>
  <c r="Q48" i="7" s="1"/>
  <c r="Q61" i="4"/>
  <c r="L60" i="5" s="1"/>
  <c r="Q24" i="6"/>
  <c r="Q36" i="6"/>
  <c r="Q39" i="4"/>
  <c r="Q43" i="6"/>
  <c r="W49" i="4"/>
  <c r="W31" i="4"/>
  <c r="R61" i="4"/>
  <c r="G52" i="6"/>
  <c r="O42" i="7"/>
  <c r="R73" i="4"/>
  <c r="W74" i="4"/>
  <c r="W40" i="4"/>
  <c r="W67" i="4"/>
  <c r="G65" i="4"/>
  <c r="M65" i="4"/>
  <c r="W18" i="4"/>
  <c r="G61" i="4"/>
  <c r="M84" i="4"/>
  <c r="U55" i="4"/>
  <c r="G63" i="4"/>
  <c r="M63" i="4" s="1"/>
  <c r="G62" i="5" s="1"/>
  <c r="M50" i="7"/>
  <c r="R22" i="4"/>
  <c r="R21" i="4" s="1"/>
  <c r="R19" i="7"/>
  <c r="R55" i="6"/>
  <c r="R50" i="6" s="1"/>
  <c r="L57" i="4"/>
  <c r="L52" i="4"/>
  <c r="O21" i="4"/>
  <c r="J21" i="5" s="1"/>
  <c r="M38" i="6"/>
  <c r="R39" i="4"/>
  <c r="R38" i="4" s="1"/>
  <c r="Q47" i="4"/>
  <c r="O19" i="7"/>
  <c r="P55" i="6"/>
  <c r="Q55" i="6"/>
  <c r="Q50" i="6" s="1"/>
  <c r="U39" i="4"/>
  <c r="P31" i="5"/>
  <c r="L72" i="5"/>
  <c r="V39" i="4"/>
  <c r="L38" i="5"/>
  <c r="L46" i="5"/>
  <c r="Q42" i="4"/>
  <c r="L42" i="5"/>
  <c r="L41" i="5" s="1"/>
  <c r="W27" i="4"/>
  <c r="L27" i="5"/>
  <c r="M61" i="4"/>
  <c r="G60" i="5" s="1"/>
  <c r="G57" i="4"/>
  <c r="G52" i="4" s="1"/>
  <c r="M22" i="4"/>
  <c r="G54" i="4"/>
  <c r="M54" i="4" s="1"/>
  <c r="M55" i="4"/>
  <c r="K53" i="5"/>
  <c r="G63" i="5"/>
  <c r="T82" i="4"/>
  <c r="J53" i="5"/>
  <c r="K72" i="5"/>
  <c r="K37" i="5"/>
  <c r="J62" i="5"/>
  <c r="G10" i="7"/>
  <c r="P50" i="6"/>
  <c r="U54" i="4"/>
  <c r="V54" i="4"/>
  <c r="G48" i="7"/>
  <c r="M48" i="7" s="1"/>
  <c r="W55" i="4"/>
  <c r="G69" i="5"/>
  <c r="G68" i="5"/>
  <c r="G66" i="5"/>
  <c r="P66" i="5"/>
  <c r="T66" i="4"/>
  <c r="G65" i="5"/>
  <c r="G64" i="5"/>
  <c r="T30" i="4"/>
  <c r="G30" i="5"/>
  <c r="T26" i="4"/>
  <c r="G26" i="5"/>
  <c r="G49" i="5"/>
  <c r="V73" i="4"/>
  <c r="K79" i="5"/>
  <c r="W50" i="4"/>
  <c r="W73" i="4"/>
  <c r="M20" i="6"/>
  <c r="M36" i="6"/>
  <c r="Q45" i="4"/>
  <c r="L44" i="5" s="1"/>
  <c r="V47" i="4"/>
  <c r="W47" i="4"/>
  <c r="W39" i="4"/>
  <c r="O30" i="5"/>
  <c r="P63" i="5"/>
  <c r="N68" i="5"/>
  <c r="T22" i="4"/>
  <c r="G22" i="5"/>
  <c r="N30" i="5"/>
  <c r="O69" i="5"/>
  <c r="O66" i="5"/>
  <c r="T55" i="4"/>
  <c r="G54" i="5"/>
  <c r="G8" i="7"/>
  <c r="N54" i="5"/>
  <c r="O54" i="5"/>
  <c r="L49" i="4"/>
  <c r="M45" i="6"/>
  <c r="L43" i="6"/>
  <c r="M43" i="6" s="1"/>
  <c r="L12" i="6"/>
  <c r="L10" i="6" s="1"/>
  <c r="L8" i="6" s="1"/>
  <c r="G50" i="6"/>
  <c r="M43" i="4"/>
  <c r="T43" i="4" s="1"/>
  <c r="G42" i="5"/>
  <c r="P42" i="5" s="1"/>
  <c r="T32" i="4" l="1"/>
  <c r="G32" i="5"/>
  <c r="N81" i="5"/>
  <c r="O81" i="5"/>
  <c r="P81" i="5"/>
  <c r="T48" i="4"/>
  <c r="G47" i="5"/>
  <c r="O47" i="5" s="1"/>
  <c r="G53" i="5"/>
  <c r="T54" i="4"/>
  <c r="O28" i="4"/>
  <c r="O24" i="6"/>
  <c r="O14" i="6" s="1"/>
  <c r="G67" i="5"/>
  <c r="N67" i="5" s="1"/>
  <c r="T68" i="4"/>
  <c r="T60" i="4"/>
  <c r="G59" i="5"/>
  <c r="J29" i="5"/>
  <c r="U29" i="4"/>
  <c r="P53" i="5"/>
  <c r="P33" i="5"/>
  <c r="K14" i="4"/>
  <c r="K12" i="4" s="1"/>
  <c r="K10" i="4" s="1"/>
  <c r="K8" i="4" s="1"/>
  <c r="O80" i="5"/>
  <c r="G79" i="5"/>
  <c r="O79" i="5" s="1"/>
  <c r="N58" i="5"/>
  <c r="T29" i="4"/>
  <c r="G29" i="5"/>
  <c r="T39" i="4"/>
  <c r="G38" i="5"/>
  <c r="G73" i="5"/>
  <c r="T74" i="4"/>
  <c r="J21" i="4"/>
  <c r="M21" i="4" s="1"/>
  <c r="M18" i="4"/>
  <c r="G18" i="5" s="1"/>
  <c r="I16" i="4"/>
  <c r="G27" i="5"/>
  <c r="P27" i="5" s="1"/>
  <c r="T27" i="4"/>
  <c r="L14" i="4"/>
  <c r="T23" i="4"/>
  <c r="G23" i="5"/>
  <c r="P82" i="5"/>
  <c r="O82" i="5"/>
  <c r="P85" i="5"/>
  <c r="O85" i="5"/>
  <c r="N85" i="5"/>
  <c r="P70" i="5"/>
  <c r="I50" i="6"/>
  <c r="I10" i="6" s="1"/>
  <c r="I8" i="6" s="1"/>
  <c r="M55" i="6"/>
  <c r="O83" i="5"/>
  <c r="T64" i="4"/>
  <c r="L73" i="4"/>
  <c r="M73" i="4" s="1"/>
  <c r="N23" i="5"/>
  <c r="K48" i="5"/>
  <c r="P65" i="5"/>
  <c r="N62" i="5"/>
  <c r="L47" i="4"/>
  <c r="L45" i="4" s="1"/>
  <c r="T84" i="4"/>
  <c r="M76" i="4"/>
  <c r="V65" i="4"/>
  <c r="V64" i="4"/>
  <c r="G25" i="4"/>
  <c r="M25" i="4" s="1"/>
  <c r="G25" i="5" s="1"/>
  <c r="J63" i="5"/>
  <c r="N63" i="5" s="1"/>
  <c r="J12" i="7"/>
  <c r="J10" i="7" s="1"/>
  <c r="J8" i="7" s="1"/>
  <c r="O18" i="5"/>
  <c r="M81" i="4"/>
  <c r="T81" i="4" s="1"/>
  <c r="O16" i="4"/>
  <c r="V85" i="4"/>
  <c r="N70" i="5"/>
  <c r="W48" i="4"/>
  <c r="J57" i="4"/>
  <c r="U70" i="4"/>
  <c r="T31" i="4"/>
  <c r="P14" i="6"/>
  <c r="P18" i="5"/>
  <c r="N18" i="5"/>
  <c r="U59" i="4"/>
  <c r="N19" i="5"/>
  <c r="L79" i="5"/>
  <c r="O48" i="7"/>
  <c r="I12" i="7"/>
  <c r="I10" i="7" s="1"/>
  <c r="O29" i="5"/>
  <c r="N42" i="5"/>
  <c r="J69" i="5"/>
  <c r="N69" i="5" s="1"/>
  <c r="N65" i="5"/>
  <c r="P30" i="5"/>
  <c r="J75" i="5"/>
  <c r="T59" i="4"/>
  <c r="N82" i="5"/>
  <c r="T85" i="4"/>
  <c r="V50" i="4"/>
  <c r="O19" i="5"/>
  <c r="G41" i="5"/>
  <c r="N41" i="5" s="1"/>
  <c r="M52" i="6"/>
  <c r="T63" i="4"/>
  <c r="N26" i="5"/>
  <c r="N32" i="5"/>
  <c r="U68" i="4"/>
  <c r="T67" i="4"/>
  <c r="P64" i="5"/>
  <c r="O68" i="5"/>
  <c r="V77" i="4"/>
  <c r="P49" i="5"/>
  <c r="P48" i="7"/>
  <c r="J45" i="4"/>
  <c r="P62" i="5"/>
  <c r="G14" i="6"/>
  <c r="M49" i="4"/>
  <c r="J72" i="5"/>
  <c r="P69" i="5"/>
  <c r="V42" i="4"/>
  <c r="N64" i="5"/>
  <c r="P68" i="5"/>
  <c r="T69" i="4"/>
  <c r="P26" i="5"/>
  <c r="I57" i="4"/>
  <c r="I52" i="4" s="1"/>
  <c r="O27" i="5"/>
  <c r="O28" i="5"/>
  <c r="O26" i="5"/>
  <c r="T33" i="4"/>
  <c r="T65" i="4"/>
  <c r="Q80" i="4"/>
  <c r="P32" i="5"/>
  <c r="R48" i="7"/>
  <c r="J38" i="4"/>
  <c r="V18" i="4"/>
  <c r="U18" i="4"/>
  <c r="Q16" i="4"/>
  <c r="L16" i="5" s="1"/>
  <c r="R16" i="4"/>
  <c r="T18" i="4"/>
  <c r="P16" i="4"/>
  <c r="U16" i="4" s="1"/>
  <c r="J17" i="5"/>
  <c r="T71" i="4"/>
  <c r="U71" i="4"/>
  <c r="U69" i="4"/>
  <c r="J66" i="5"/>
  <c r="N66" i="5" s="1"/>
  <c r="V66" i="4"/>
  <c r="P57" i="4"/>
  <c r="P52" i="4" s="1"/>
  <c r="W66" i="4"/>
  <c r="K62" i="5"/>
  <c r="O62" i="5" s="1"/>
  <c r="V63" i="4"/>
  <c r="U63" i="4"/>
  <c r="Q8" i="7"/>
  <c r="V49" i="4"/>
  <c r="V43" i="4"/>
  <c r="W42" i="4"/>
  <c r="U43" i="4"/>
  <c r="K42" i="5"/>
  <c r="K41" i="5" s="1"/>
  <c r="U42" i="4"/>
  <c r="T42" i="4"/>
  <c r="W43" i="4"/>
  <c r="Q38" i="4"/>
  <c r="U38" i="4"/>
  <c r="N39" i="5"/>
  <c r="T40" i="4"/>
  <c r="T38" i="4" s="1"/>
  <c r="J14" i="4"/>
  <c r="M38" i="4"/>
  <c r="W32" i="4"/>
  <c r="L28" i="5"/>
  <c r="P28" i="5" s="1"/>
  <c r="V30" i="4"/>
  <c r="W33" i="4"/>
  <c r="U32" i="4"/>
  <c r="K31" i="5"/>
  <c r="O31" i="5" s="1"/>
  <c r="V28" i="4"/>
  <c r="R25" i="4"/>
  <c r="O12" i="7"/>
  <c r="O10" i="7" s="1"/>
  <c r="O8" i="7" s="1"/>
  <c r="Q21" i="4"/>
  <c r="V21" i="4" s="1"/>
  <c r="R12" i="7"/>
  <c r="R10" i="7" s="1"/>
  <c r="R8" i="7" s="1"/>
  <c r="W22" i="4"/>
  <c r="U21" i="4"/>
  <c r="K21" i="5"/>
  <c r="U22" i="4"/>
  <c r="V22" i="4"/>
  <c r="K22" i="5"/>
  <c r="P12" i="7"/>
  <c r="P10" i="7" s="1"/>
  <c r="L19" i="5"/>
  <c r="P19" i="5" s="1"/>
  <c r="U17" i="4"/>
  <c r="V17" i="4"/>
  <c r="W17" i="4"/>
  <c r="K16" i="5"/>
  <c r="I14" i="4"/>
  <c r="M16" i="4"/>
  <c r="G16" i="5" s="1"/>
  <c r="I8" i="7"/>
  <c r="M10" i="7"/>
  <c r="M17" i="4"/>
  <c r="M12" i="7"/>
  <c r="T16" i="4"/>
  <c r="J16" i="5"/>
  <c r="W84" i="4"/>
  <c r="R80" i="4"/>
  <c r="W80" i="4"/>
  <c r="V80" i="4"/>
  <c r="P83" i="5"/>
  <c r="U83" i="4"/>
  <c r="V83" i="4"/>
  <c r="O80" i="4"/>
  <c r="U85" i="4"/>
  <c r="N80" i="5"/>
  <c r="N79" i="5" s="1"/>
  <c r="W68" i="4"/>
  <c r="V68" i="4"/>
  <c r="U65" i="4"/>
  <c r="R57" i="4"/>
  <c r="R52" i="4" s="1"/>
  <c r="V62" i="4"/>
  <c r="W62" i="4"/>
  <c r="U62" i="4"/>
  <c r="J61" i="5"/>
  <c r="M62" i="4"/>
  <c r="T62" i="4" s="1"/>
  <c r="M50" i="6"/>
  <c r="W61" i="4"/>
  <c r="V61" i="4"/>
  <c r="Q57" i="4"/>
  <c r="K51" i="5"/>
  <c r="O57" i="4"/>
  <c r="T61" i="4"/>
  <c r="U61" i="4"/>
  <c r="J52" i="4"/>
  <c r="M52" i="4" s="1"/>
  <c r="G51" i="5" s="1"/>
  <c r="M57" i="4"/>
  <c r="K56" i="4"/>
  <c r="N60" i="5"/>
  <c r="O60" i="5"/>
  <c r="P60" i="5"/>
  <c r="U50" i="4"/>
  <c r="K49" i="5"/>
  <c r="O49" i="5" s="1"/>
  <c r="T50" i="4"/>
  <c r="J49" i="5"/>
  <c r="N49" i="5" s="1"/>
  <c r="O12" i="6"/>
  <c r="O10" i="6" s="1"/>
  <c r="O8" i="6" s="1"/>
  <c r="O45" i="4"/>
  <c r="J44" i="5" s="1"/>
  <c r="Q12" i="6"/>
  <c r="Q10" i="6" s="1"/>
  <c r="Q8" i="6" s="1"/>
  <c r="V48" i="4"/>
  <c r="U48" i="4"/>
  <c r="P45" i="4"/>
  <c r="K44" i="5" s="1"/>
  <c r="W45" i="4"/>
  <c r="R12" i="6"/>
  <c r="R10" i="6" s="1"/>
  <c r="R8" i="6" s="1"/>
  <c r="P12" i="6"/>
  <c r="P10" i="6" s="1"/>
  <c r="P8" i="6" s="1"/>
  <c r="J46" i="5"/>
  <c r="U47" i="4"/>
  <c r="J10" i="6"/>
  <c r="M45" i="4"/>
  <c r="J12" i="4"/>
  <c r="M47" i="4"/>
  <c r="M14" i="6"/>
  <c r="V33" i="4"/>
  <c r="U33" i="4"/>
  <c r="J33" i="5"/>
  <c r="N33" i="5" s="1"/>
  <c r="V32" i="4"/>
  <c r="K32" i="5"/>
  <c r="O32" i="5" s="1"/>
  <c r="U31" i="4"/>
  <c r="O25" i="4"/>
  <c r="O14" i="4" s="1"/>
  <c r="J31" i="5"/>
  <c r="N31" i="5" s="1"/>
  <c r="Q25" i="4"/>
  <c r="Q14" i="4" s="1"/>
  <c r="Q12" i="4" s="1"/>
  <c r="W30" i="4"/>
  <c r="V27" i="4"/>
  <c r="U27" i="4"/>
  <c r="P25" i="4"/>
  <c r="P14" i="4" s="1"/>
  <c r="V26" i="4"/>
  <c r="U26" i="4"/>
  <c r="T73" i="4" l="1"/>
  <c r="G72" i="5"/>
  <c r="G21" i="5"/>
  <c r="N21" i="5" s="1"/>
  <c r="T21" i="4"/>
  <c r="O59" i="5"/>
  <c r="P59" i="5"/>
  <c r="N59" i="5"/>
  <c r="O21" i="5"/>
  <c r="L12" i="4"/>
  <c r="L10" i="4" s="1"/>
  <c r="L8" i="4" s="1"/>
  <c r="P73" i="5"/>
  <c r="N73" i="5"/>
  <c r="O73" i="5"/>
  <c r="O41" i="5"/>
  <c r="N27" i="5"/>
  <c r="G75" i="5"/>
  <c r="T76" i="4"/>
  <c r="N47" i="5"/>
  <c r="G37" i="5"/>
  <c r="N38" i="5"/>
  <c r="O38" i="5"/>
  <c r="O67" i="5"/>
  <c r="P79" i="5"/>
  <c r="G48" i="5"/>
  <c r="T49" i="4"/>
  <c r="P8" i="7"/>
  <c r="W16" i="4"/>
  <c r="G36" i="4"/>
  <c r="G12" i="6"/>
  <c r="P29" i="5"/>
  <c r="N29" i="5"/>
  <c r="J28" i="5"/>
  <c r="N28" i="5" s="1"/>
  <c r="T28" i="4"/>
  <c r="U28" i="4"/>
  <c r="P67" i="5"/>
  <c r="O23" i="5"/>
  <c r="P23" i="5"/>
  <c r="N53" i="5"/>
  <c r="O53" i="5"/>
  <c r="V16" i="4"/>
  <c r="R14" i="4"/>
  <c r="R12" i="4" s="1"/>
  <c r="U57" i="4"/>
  <c r="K56" i="5"/>
  <c r="O42" i="5"/>
  <c r="V38" i="4"/>
  <c r="L37" i="5"/>
  <c r="W38" i="4"/>
  <c r="L21" i="5"/>
  <c r="P21" i="5" s="1"/>
  <c r="W21" i="4"/>
  <c r="R10" i="4"/>
  <c r="R8" i="4" s="1"/>
  <c r="M8" i="7"/>
  <c r="P16" i="5"/>
  <c r="O16" i="5"/>
  <c r="N16" i="5"/>
  <c r="T17" i="4"/>
  <c r="G17" i="5"/>
  <c r="I12" i="4"/>
  <c r="I10" i="4" s="1"/>
  <c r="I8" i="4" s="1"/>
  <c r="T80" i="4"/>
  <c r="U80" i="4"/>
  <c r="O52" i="4"/>
  <c r="T52" i="4" s="1"/>
  <c r="J56" i="5"/>
  <c r="G61" i="5"/>
  <c r="N61" i="5" s="1"/>
  <c r="W57" i="4"/>
  <c r="L56" i="5"/>
  <c r="V57" i="4"/>
  <c r="Q52" i="4"/>
  <c r="T57" i="4"/>
  <c r="G56" i="5"/>
  <c r="O51" i="5"/>
  <c r="O12" i="4"/>
  <c r="J12" i="5" s="1"/>
  <c r="U45" i="4"/>
  <c r="P12" i="4"/>
  <c r="K12" i="5" s="1"/>
  <c r="V45" i="4"/>
  <c r="J10" i="4"/>
  <c r="T45" i="4"/>
  <c r="G44" i="5"/>
  <c r="J8" i="6"/>
  <c r="T47" i="4"/>
  <c r="G46" i="5"/>
  <c r="L25" i="5"/>
  <c r="P25" i="5" s="1"/>
  <c r="J25" i="5"/>
  <c r="N25" i="5" s="1"/>
  <c r="T25" i="4"/>
  <c r="J14" i="5"/>
  <c r="W14" i="4"/>
  <c r="W25" i="4"/>
  <c r="W12" i="4"/>
  <c r="L12" i="5"/>
  <c r="U25" i="4"/>
  <c r="L14" i="5"/>
  <c r="U14" i="4"/>
  <c r="K25" i="5"/>
  <c r="O25" i="5" s="1"/>
  <c r="K14" i="5"/>
  <c r="V25" i="4"/>
  <c r="V14" i="4"/>
  <c r="N75" i="5" l="1"/>
  <c r="P75" i="5"/>
  <c r="O75" i="5"/>
  <c r="P48" i="5"/>
  <c r="N48" i="5"/>
  <c r="G10" i="6"/>
  <c r="M12" i="6"/>
  <c r="M36" i="4"/>
  <c r="T36" i="4" s="1"/>
  <c r="G14" i="4"/>
  <c r="O37" i="5"/>
  <c r="N37" i="5"/>
  <c r="P72" i="5"/>
  <c r="O72" i="5"/>
  <c r="N72" i="5"/>
  <c r="O48" i="5"/>
  <c r="J51" i="5"/>
  <c r="N51" i="5" s="1"/>
  <c r="U52" i="4"/>
  <c r="U12" i="4"/>
  <c r="V12" i="4"/>
  <c r="O17" i="5"/>
  <c r="N17" i="5"/>
  <c r="P17" i="5"/>
  <c r="P47" i="5"/>
  <c r="O10" i="4"/>
  <c r="O8" i="4" s="1"/>
  <c r="O61" i="5"/>
  <c r="P61" i="5"/>
  <c r="W52" i="4"/>
  <c r="L51" i="5"/>
  <c r="P51" i="5" s="1"/>
  <c r="V52" i="4"/>
  <c r="Q10" i="4"/>
  <c r="Q8" i="4" s="1"/>
  <c r="P56" i="5"/>
  <c r="O56" i="5"/>
  <c r="N56" i="5"/>
  <c r="P10" i="4"/>
  <c r="P8" i="4" s="1"/>
  <c r="J8" i="4"/>
  <c r="K7" i="4" s="1"/>
  <c r="N44" i="5"/>
  <c r="O44" i="5"/>
  <c r="P44" i="5"/>
  <c r="P46" i="5"/>
  <c r="N46" i="5"/>
  <c r="O46" i="5"/>
  <c r="G8" i="6" l="1"/>
  <c r="M8" i="6" s="1"/>
  <c r="M10" i="6"/>
  <c r="G12" i="4"/>
  <c r="M14" i="4"/>
  <c r="L8" i="5"/>
  <c r="K10" i="5"/>
  <c r="W10" i="4"/>
  <c r="J10" i="5"/>
  <c r="V8" i="4"/>
  <c r="W8" i="4"/>
  <c r="K8" i="5"/>
  <c r="L10" i="5"/>
  <c r="U10" i="4"/>
  <c r="V10" i="4"/>
  <c r="U8" i="4"/>
  <c r="J8" i="5"/>
  <c r="G10" i="4" l="1"/>
  <c r="M12" i="4"/>
  <c r="G14" i="5"/>
  <c r="T14" i="4"/>
  <c r="O14" i="5" l="1"/>
  <c r="N14" i="5"/>
  <c r="P14" i="5"/>
  <c r="G12" i="5"/>
  <c r="T12" i="4"/>
  <c r="G8" i="4"/>
  <c r="M10" i="4"/>
  <c r="M8" i="4" l="1"/>
  <c r="G10" i="5"/>
  <c r="T10" i="4"/>
  <c r="P12" i="5"/>
  <c r="O12" i="5"/>
  <c r="N12" i="5"/>
  <c r="N10" i="5" l="1"/>
  <c r="O10" i="5"/>
  <c r="P10" i="5"/>
  <c r="G8" i="5"/>
  <c r="T8" i="4"/>
  <c r="N8" i="5" l="1"/>
  <c r="P8" i="5"/>
  <c r="O8" i="5"/>
</calcChain>
</file>

<file path=xl/sharedStrings.xml><?xml version="1.0" encoding="utf-8"?>
<sst xmlns="http://schemas.openxmlformats.org/spreadsheetml/2006/main" count="330" uniqueCount="107">
  <si>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</si>
  <si>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</si>
  <si>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</si>
  <si>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</si>
  <si>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</si>
  <si>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</si>
  <si>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</si>
  <si>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</si>
  <si>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</si>
  <si>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</si>
  <si>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</si>
  <si>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</si>
  <si>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</si>
  <si>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</si>
  <si>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</si>
  <si>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</si>
  <si>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</si>
  <si>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</si>
  <si>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</si>
  <si>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</si>
  <si>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</si>
  <si>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</si>
  <si>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</si>
  <si>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</si>
  <si>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</si>
  <si>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</si>
  <si>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</si>
  <si>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</si>
  <si>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</si>
  <si>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</si>
  <si>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</si>
  <si>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</si>
  <si>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</si>
  <si>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</si>
  <si>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</si>
  <si>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</si>
  <si>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</si>
  <si>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</si>
  <si>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</si>
  <si>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</si>
  <si>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</si>
  <si>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</si>
  <si>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</si>
  <si>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</si>
  <si>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</si>
  <si>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</si>
  <si>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</si>
  <si>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</si>
  <si>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</si>
  <si>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</si>
  <si>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</si>
  <si>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</si>
  <si>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</si>
  <si>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</si>
  <si>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</si>
  <si>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</si>
  <si>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</si>
  <si>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</si>
  <si>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</si>
  <si>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</si>
  <si>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</si>
  <si>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</si>
  <si>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</si>
  <si>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</si>
  <si>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</si>
  <si>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</si>
  <si>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</si>
  <si>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</si>
  <si>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</si>
  <si>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</si>
  <si>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</si>
  <si>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</si>
  <si>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</si>
  <si>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</si>
  <si>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</si>
  <si>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</si>
  <si>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</si>
  <si>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</si>
  <si>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</si>
  <si>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</si>
  <si>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</si>
  <si>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</si>
  <si>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</si>
  <si>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</si>
  <si>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</si>
  <si>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</si>
  <si>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</si>
  <si>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</si>
  <si>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</si>
  <si>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</si>
  <si>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</si>
  <si>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</si>
  <si>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</si>
  <si>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</si>
  <si>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</si>
  <si>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</si>
  <si>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</si>
  <si>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</si>
  <si>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</si>
  <si>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</si>
  <si>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</si>
  <si>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</si>
  <si>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</si>
  <si>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</si>
  <si>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EQUIPO DE COMUNICACIONES</t>
  </si>
  <si>
    <t>EJECUCION ACUMULADA NOVIEMBRE DE 2018</t>
  </si>
  <si>
    <t xml:space="preserve">MARTHA LUZ CAMARGO DE LA HOZ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</si>
</sst>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7" fillId="2" borderId="2" xfId="1" applyNumberFormat="1" applyFont="1" applyFill="1" applyBorder="1" applyAlignment="1">
      <alignment horizontal="right" wrapText="1"/>
    </xf>
    <xf numFmtId="3" fontId="9" fillId="2" borderId="2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abSelected="1" topLeftCell="C34" zoomScaleNormal="100" workbookViewId="0">
      <selection activeCell="J82" sqref="J82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105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2304462384</v>
      </c>
      <c r="J8" s="200">
        <f>+J10+J76</f>
        <v>2304462384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11381325457</v>
      </c>
      <c r="P8" s="200">
        <f>+P10+P76</f>
        <v>10264241017</v>
      </c>
      <c r="Q8" s="200">
        <f>+Q10+Q76</f>
        <v>8198744631</v>
      </c>
      <c r="R8" s="200">
        <f>+R10+R76</f>
        <v>8001192164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2304462384</v>
      </c>
      <c r="J10" s="200">
        <f>+J12+J50+J71</f>
        <v>2304462384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1442005594</v>
      </c>
      <c r="P10" s="202">
        <f>+P12+P50+P71</f>
        <v>619810769</v>
      </c>
      <c r="Q10" s="202">
        <f>+Q12+Q50+Q71</f>
        <v>595855526</v>
      </c>
      <c r="R10" s="202">
        <f>+R12+R50+R71</f>
        <v>589735526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1144962731</v>
      </c>
      <c r="P12" s="202">
        <f>+P14+P40+P43</f>
        <v>404694615</v>
      </c>
      <c r="Q12" s="202">
        <f>+Q14+Q40+Q43</f>
        <v>404694615</v>
      </c>
      <c r="R12" s="202">
        <f>+R14+R40+R43</f>
        <v>404694615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+J16+J20+J24+J36+J45+J46+J47+J48</f>
        <v>1377881594</v>
      </c>
      <c r="K14" s="203">
        <f>+K16+K20+K24+K36</f>
        <v>0</v>
      </c>
      <c r="L14" s="203">
        <f>+L16+L20+L24+L36</f>
        <v>0</v>
      </c>
      <c r="M14" s="205">
        <f>+G14-I14+J14-L14-K14</f>
        <v>1511307123</v>
      </c>
      <c r="N14" s="204"/>
      <c r="O14" s="202">
        <f>+O16+O20+O24+O36</f>
        <v>1005983568</v>
      </c>
      <c r="P14" s="202">
        <f>+P16+P20+P24+P36</f>
        <v>265715452</v>
      </c>
      <c r="Q14" s="202">
        <f>+Q16+Q20+Q24+Q36</f>
        <v>265715452</v>
      </c>
      <c r="R14" s="202">
        <f>+R16+R20+R24+R36</f>
        <v>265715452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0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137735546</v>
      </c>
      <c r="P20" s="202">
        <f>SUM(P21:P22)</f>
        <v>137735546</v>
      </c>
      <c r="Q20" s="202">
        <f>SUM(Q21:Q22)</f>
        <v>137735546</v>
      </c>
      <c r="R20" s="202">
        <f>SUM(R21:R22)</f>
        <v>137735546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137735546</v>
      </c>
      <c r="P22" s="208">
        <v>137735546</v>
      </c>
      <c r="Q22" s="208">
        <v>137735546</v>
      </c>
      <c r="R22" s="208">
        <v>137735546</v>
      </c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127979906</v>
      </c>
      <c r="Q24" s="202">
        <f>SUM(Q25:Q32)</f>
        <v>127979906</v>
      </c>
      <c r="R24" s="202">
        <f>SUM(R25:R32)</f>
        <v>127979906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v>81083864</v>
      </c>
      <c r="P25" s="206">
        <v>51074783</v>
      </c>
      <c r="Q25" s="206">
        <v>51074783</v>
      </c>
      <c r="R25" s="206">
        <v>51074783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v>15444546</v>
      </c>
      <c r="P26" s="206">
        <v>3306258</v>
      </c>
      <c r="Q26" s="206">
        <v>3306258</v>
      </c>
      <c r="R26" s="206">
        <v>3306258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6"/>
      <c r="Q27" s="206"/>
      <c r="R27" s="206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6"/>
      <c r="Q28" s="206"/>
      <c r="R28" s="206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v>119212586</v>
      </c>
      <c r="P29" s="206">
        <v>45002718</v>
      </c>
      <c r="Q29" s="206">
        <v>45002718</v>
      </c>
      <c r="R29" s="206">
        <v>45002718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v>124179777</v>
      </c>
      <c r="P30" s="206">
        <v>23871564</v>
      </c>
      <c r="Q30" s="206">
        <v>23871564</v>
      </c>
      <c r="R30" s="206">
        <v>23871564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v>258707870</v>
      </c>
      <c r="P31" s="206">
        <v>2147663</v>
      </c>
      <c r="Q31" s="206">
        <v>2147663</v>
      </c>
      <c r="R31" s="206">
        <v>2147663</v>
      </c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v>35730713</v>
      </c>
      <c r="P32" s="206">
        <v>2576920</v>
      </c>
      <c r="Q32" s="206">
        <v>2576920</v>
      </c>
      <c r="R32" s="206">
        <v>2576920</v>
      </c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 t="s">
        <v>93</v>
      </c>
      <c r="J42" s="206" t="s">
        <v>93</v>
      </c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797132231</v>
      </c>
      <c r="K43" s="203">
        <f>SUM(K45:K48)</f>
        <v>0</v>
      </c>
      <c r="L43" s="203">
        <f>SUM(L45:L48)</f>
        <v>0</v>
      </c>
      <c r="M43" s="205">
        <f>+G43-I43+J43-L43+K43</f>
        <v>797132231</v>
      </c>
      <c r="N43" s="204"/>
      <c r="O43" s="205">
        <f>SUM(O45:O48)</f>
        <v>138979163</v>
      </c>
      <c r="P43" s="205">
        <f>SUM(P45:P48)</f>
        <v>138979163</v>
      </c>
      <c r="Q43" s="205">
        <f>SUM(Q45:Q48)</f>
        <v>138979163</v>
      </c>
      <c r="R43" s="205">
        <f>SUM(R45:R48)</f>
        <v>138979163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>
        <v>155000000</v>
      </c>
      <c r="K45" s="209"/>
      <c r="L45" s="209"/>
      <c r="M45" s="206">
        <f>+G45-I45+J45-L45+K45</f>
        <v>155000000</v>
      </c>
      <c r="N45" s="209"/>
      <c r="O45" s="208">
        <v>62912033</v>
      </c>
      <c r="P45" s="208">
        <v>62912033</v>
      </c>
      <c r="Q45" s="208">
        <v>62912033</v>
      </c>
      <c r="R45" s="208">
        <v>62912033</v>
      </c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139000000</v>
      </c>
      <c r="K46" s="204"/>
      <c r="L46" s="204"/>
      <c r="M46" s="206">
        <f>+G46-I46+J46-L46+K46</f>
        <v>139000000</v>
      </c>
      <c r="N46" s="204"/>
      <c r="O46" s="208">
        <v>58105230</v>
      </c>
      <c r="P46" s="208">
        <v>58105230</v>
      </c>
      <c r="Q46" s="208">
        <v>58105230</v>
      </c>
      <c r="R46" s="208">
        <v>58105230</v>
      </c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305">
        <v>45000000</v>
      </c>
      <c r="K47" s="202"/>
      <c r="L47" s="202"/>
      <c r="M47" s="206">
        <f>+G47-I47+J47-L47+K47</f>
        <v>45000000</v>
      </c>
      <c r="N47" s="202"/>
      <c r="O47" s="208">
        <v>10776000</v>
      </c>
      <c r="P47" s="208">
        <v>10776000</v>
      </c>
      <c r="Q47" s="208">
        <v>10776000</v>
      </c>
      <c r="R47" s="208">
        <v>10776000</v>
      </c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305">
        <v>25000000</v>
      </c>
      <c r="K48" s="202"/>
      <c r="L48" s="202"/>
      <c r="M48" s="206">
        <f>+G48-I48+J48-L48+K48</f>
        <v>25000000</v>
      </c>
      <c r="N48" s="202"/>
      <c r="O48" s="208">
        <v>7185900</v>
      </c>
      <c r="P48" s="208">
        <v>7185900</v>
      </c>
      <c r="Q48" s="208">
        <v>7185900</v>
      </c>
      <c r="R48" s="208">
        <v>7185900</v>
      </c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129448559</v>
      </c>
      <c r="J50" s="203">
        <f>+J52+J55</f>
        <v>129448559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267563153</v>
      </c>
      <c r="P50" s="202">
        <f>+P52+P55</f>
        <v>185636444</v>
      </c>
      <c r="Q50" s="202">
        <f>+Q52+Q55</f>
        <v>161681201</v>
      </c>
      <c r="R50" s="202">
        <f>+R52+R55</f>
        <v>155561201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3888000</v>
      </c>
      <c r="K52" s="203">
        <f>+K53</f>
        <v>0</v>
      </c>
      <c r="L52" s="203">
        <f>+L53</f>
        <v>0</v>
      </c>
      <c r="M52" s="205">
        <f>+G52-I52+J52-L52+K52</f>
        <v>70838000</v>
      </c>
      <c r="N52" s="204"/>
      <c r="O52" s="202">
        <f>+O53</f>
        <v>70838000</v>
      </c>
      <c r="P52" s="202">
        <f>+P53</f>
        <v>70838000</v>
      </c>
      <c r="Q52" s="202">
        <f>+Q53</f>
        <v>70838000</v>
      </c>
      <c r="R52" s="202">
        <f>+R53</f>
        <v>70838000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3888000</v>
      </c>
      <c r="K53" s="206"/>
      <c r="L53" s="206"/>
      <c r="M53" s="206">
        <f>+G53-I53+J53-L53+K53</f>
        <v>70838000</v>
      </c>
      <c r="N53" s="206"/>
      <c r="O53" s="208">
        <v>70838000</v>
      </c>
      <c r="P53" s="208">
        <v>70838000</v>
      </c>
      <c r="Q53" s="208">
        <v>70838000</v>
      </c>
      <c r="R53" s="208">
        <v>70838000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129448559</v>
      </c>
      <c r="J55" s="203">
        <f>SUM(J56:J69)</f>
        <v>125560559</v>
      </c>
      <c r="K55" s="203">
        <f>SUM(K56:K69)</f>
        <v>0</v>
      </c>
      <c r="L55" s="203">
        <f>SUM(L56:L69)</f>
        <v>0</v>
      </c>
      <c r="M55" s="205">
        <f>+G55-I55+J55-L55+K55</f>
        <v>722316886</v>
      </c>
      <c r="N55" s="204"/>
      <c r="O55" s="202">
        <f>SUM(O56:O69)</f>
        <v>196725153</v>
      </c>
      <c r="P55" s="202">
        <f>SUM(P56:P69)</f>
        <v>114798444</v>
      </c>
      <c r="Q55" s="202">
        <f>SUM(Q56:Q69)</f>
        <v>90843201</v>
      </c>
      <c r="R55" s="202">
        <f>SUM(R56:R69)</f>
        <v>84723201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104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1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f>3060559+3888000</f>
        <v>6948559</v>
      </c>
      <c r="J57" s="209">
        <v>62000000</v>
      </c>
      <c r="K57" s="204"/>
      <c r="L57" s="204"/>
      <c r="M57" s="206">
        <f t="shared" si="1"/>
        <v>241865916</v>
      </c>
      <c r="N57" s="204"/>
      <c r="O57" s="206">
        <v>14313751</v>
      </c>
      <c r="P57" s="206">
        <v>10105000</v>
      </c>
      <c r="Q57" s="206"/>
      <c r="R57" s="206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>
        <v>36000000</v>
      </c>
      <c r="K58" s="204"/>
      <c r="L58" s="204"/>
      <c r="M58" s="206">
        <f t="shared" si="1"/>
        <v>36000000</v>
      </c>
      <c r="N58" s="204"/>
      <c r="O58" s="206">
        <v>35141760</v>
      </c>
      <c r="P58" s="206">
        <v>0</v>
      </c>
      <c r="Q58" s="206">
        <v>0</v>
      </c>
      <c r="R58" s="206">
        <v>0</v>
      </c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>
        <v>122500000</v>
      </c>
      <c r="J59" s="209"/>
      <c r="K59" s="204"/>
      <c r="L59" s="204"/>
      <c r="M59" s="206">
        <f t="shared" si="1"/>
        <v>400890411</v>
      </c>
      <c r="N59" s="204"/>
      <c r="O59" s="206">
        <v>107709083</v>
      </c>
      <c r="P59" s="206">
        <v>74898485</v>
      </c>
      <c r="Q59" s="208">
        <v>67480218</v>
      </c>
      <c r="R59" s="208">
        <v>61360218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1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1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9">
        <v>24500000</v>
      </c>
      <c r="K62" s="204"/>
      <c r="L62" s="204"/>
      <c r="M62" s="206">
        <f t="shared" si="1"/>
        <v>24500000</v>
      </c>
      <c r="N62" s="204"/>
      <c r="O62" s="206">
        <v>24500000</v>
      </c>
      <c r="P62" s="206">
        <v>14734400</v>
      </c>
      <c r="Q62" s="206">
        <v>14734400</v>
      </c>
      <c r="R62" s="206">
        <v>14734400</v>
      </c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1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1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1"/>
        <v>16000000</v>
      </c>
      <c r="N65" s="204"/>
      <c r="O65" s="208">
        <v>12000000</v>
      </c>
      <c r="P65" s="208">
        <v>12000000</v>
      </c>
      <c r="Q65" s="206">
        <v>5568024</v>
      </c>
      <c r="R65" s="206">
        <v>5568024</v>
      </c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1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1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1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1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29479710</v>
      </c>
      <c r="P71" s="210">
        <f>+P72+P73</f>
        <v>29479710</v>
      </c>
      <c r="Q71" s="210">
        <f>+Q72+Q73</f>
        <v>29479710</v>
      </c>
      <c r="R71" s="210">
        <f>+R72+R73</f>
        <v>29479710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>
        <v>27810000</v>
      </c>
      <c r="P72" s="208">
        <v>27810000</v>
      </c>
      <c r="Q72" s="208">
        <v>27810000</v>
      </c>
      <c r="R72" s="208">
        <v>27810000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>
        <v>1669710</v>
      </c>
      <c r="P73" s="208">
        <v>1669710</v>
      </c>
      <c r="Q73" s="208">
        <v>1669710</v>
      </c>
      <c r="R73" s="208">
        <v>1669710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9939319863</v>
      </c>
      <c r="P76" s="202">
        <f>SUM(P78:P84)</f>
        <v>9644430248</v>
      </c>
      <c r="Q76" s="202">
        <f>SUM(Q78:Q84)</f>
        <v>7602889105</v>
      </c>
      <c r="R76" s="202">
        <f>SUM(R78:R84)</f>
        <v>7411456638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206">
        <v>3530672769</v>
      </c>
      <c r="P78" s="206">
        <v>3501553169</v>
      </c>
      <c r="Q78" s="206">
        <v>2919278400</v>
      </c>
      <c r="R78" s="206">
        <v>2842448400</v>
      </c>
    </row>
    <row r="79" spans="1:22" ht="36" customHeight="1" x14ac:dyDescent="0.2">
      <c r="A79" s="275">
        <v>1304</v>
      </c>
      <c r="B79" s="275">
        <v>1000</v>
      </c>
      <c r="C79" s="275" t="s">
        <v>98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206">
        <v>1200900567</v>
      </c>
      <c r="P79" s="206">
        <v>1195886034</v>
      </c>
      <c r="Q79" s="206">
        <v>949785467</v>
      </c>
      <c r="R79" s="206">
        <v>885146000</v>
      </c>
    </row>
    <row r="80" spans="1:22" ht="44.25" customHeight="1" x14ac:dyDescent="0.2">
      <c r="A80" s="275">
        <v>1304</v>
      </c>
      <c r="B80" s="275">
        <v>1000</v>
      </c>
      <c r="C80" s="275" t="s">
        <v>99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206">
        <v>948261800</v>
      </c>
      <c r="P80" s="206">
        <v>932241800</v>
      </c>
      <c r="Q80" s="206">
        <v>753237000</v>
      </c>
      <c r="R80" s="206">
        <v>735878000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206">
        <v>92124673</v>
      </c>
      <c r="P81" s="206">
        <v>61225098</v>
      </c>
      <c r="Q81" s="206">
        <v>20108803</v>
      </c>
      <c r="R81" s="206">
        <v>20108803</v>
      </c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206">
        <v>1818366458</v>
      </c>
      <c r="P82" s="206">
        <v>1818366458</v>
      </c>
      <c r="Q82" s="206">
        <v>1383435101</v>
      </c>
      <c r="R82" s="206">
        <v>1372865101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206">
        <v>2348993596</v>
      </c>
      <c r="P83" s="206">
        <v>2135157689</v>
      </c>
      <c r="Q83" s="206">
        <v>1577044334</v>
      </c>
      <c r="R83" s="206">
        <v>1555010334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106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95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8"/>
  <sheetViews>
    <sheetView topLeftCell="G1" zoomScaleNormal="100" workbookViewId="0">
      <selection activeCell="K7" sqref="K7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NOVIEMBRE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2723169913</v>
      </c>
      <c r="J8" s="229">
        <f>+J10+J48+J69</f>
        <v>2723169913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10138884130</v>
      </c>
      <c r="P8" s="202">
        <f>+P10+P48</f>
        <v>7828546345</v>
      </c>
      <c r="Q8" s="202">
        <f>+Q10+Q48</f>
        <v>7421215425</v>
      </c>
      <c r="R8" s="202">
        <f>+R10+R48</f>
        <v>7415969265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2669147952</v>
      </c>
      <c r="J10" s="232">
        <f>+J12+J39+J42</f>
        <v>2669147952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8646448800</v>
      </c>
      <c r="P10" s="204">
        <f>+P12+P39+P42</f>
        <v>6389017798</v>
      </c>
      <c r="Q10" s="204">
        <f>+Q12+Q39+Q42</f>
        <v>6316721001</v>
      </c>
      <c r="R10" s="204">
        <f>+R12+R39+R42</f>
        <v>6311936001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2654147952</v>
      </c>
      <c r="J12" s="232">
        <f>+J14+J19+J23+J35</f>
        <v>2654147952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6990194279</v>
      </c>
      <c r="P12" s="204">
        <f>+P14+P19+P23++P35</f>
        <v>4732763577</v>
      </c>
      <c r="Q12" s="204">
        <f>+Q14+Q19+Q23++Q35</f>
        <v>4717370880</v>
      </c>
      <c r="R12" s="204">
        <f>+R14+R19+R23++R35</f>
        <v>4717370880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99695772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6019914141</v>
      </c>
      <c r="N14" s="204"/>
      <c r="O14" s="232">
        <f>SUM(O15:O17)</f>
        <v>5771079859</v>
      </c>
      <c r="P14" s="232">
        <f>SUM(P15:P17)</f>
        <v>4027871408</v>
      </c>
      <c r="Q14" s="232">
        <f>SUM(Q15:Q17)</f>
        <v>4012478711</v>
      </c>
      <c r="R14" s="232">
        <f>SUM(R15:R17)</f>
        <v>4012478711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06">
        <v>99695772</v>
      </c>
      <c r="J15" s="206">
        <v>2333999201</v>
      </c>
      <c r="K15" s="206"/>
      <c r="L15" s="206"/>
      <c r="M15" s="233">
        <f>+G15-I15+J15</f>
        <v>5560783801</v>
      </c>
      <c r="N15" s="206"/>
      <c r="O15" s="233">
        <v>5327831535</v>
      </c>
      <c r="P15" s="233">
        <v>3865315941</v>
      </c>
      <c r="Q15" s="233">
        <v>3862664404</v>
      </c>
      <c r="R15" s="233">
        <v>3862664404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3">
        <v>377248324</v>
      </c>
      <c r="P16" s="233">
        <v>119456864</v>
      </c>
      <c r="Q16" s="233">
        <v>119456864</v>
      </c>
      <c r="R16" s="233">
        <v>119456864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100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3">
        <v>66000000</v>
      </c>
      <c r="P17" s="233">
        <v>43098603</v>
      </c>
      <c r="Q17" s="233">
        <v>30357443</v>
      </c>
      <c r="R17" s="233">
        <v>30357443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4603313</v>
      </c>
      <c r="J19" s="232">
        <f>+J20+J21</f>
        <v>4603313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412951345</v>
      </c>
      <c r="P19" s="204">
        <f>SUM(P20:P21)</f>
        <v>320523452</v>
      </c>
      <c r="Q19" s="204">
        <f>SUM(Q20:Q21)</f>
        <v>320523452</v>
      </c>
      <c r="R19" s="204">
        <f>SUM(R20:R21)</f>
        <v>320523452</v>
      </c>
      <c r="S19" s="58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>
        <v>4603313</v>
      </c>
      <c r="K20" s="206"/>
      <c r="L20" s="206"/>
      <c r="M20" s="233">
        <f>+G20-I20+J20</f>
        <v>4603313</v>
      </c>
      <c r="N20" s="206"/>
      <c r="O20" s="233">
        <v>4603313</v>
      </c>
      <c r="P20" s="233">
        <v>1227550</v>
      </c>
      <c r="Q20" s="233">
        <v>1227550</v>
      </c>
      <c r="R20" s="233">
        <v>1227550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>
        <v>4603313</v>
      </c>
      <c r="J21" s="206"/>
      <c r="K21" s="206"/>
      <c r="L21" s="206"/>
      <c r="M21" s="233">
        <f>+G21-I21+J21</f>
        <v>449116723</v>
      </c>
      <c r="N21" s="206"/>
      <c r="O21" s="233">
        <v>408348032</v>
      </c>
      <c r="P21" s="233">
        <v>319295902</v>
      </c>
      <c r="Q21" s="233">
        <v>319295902</v>
      </c>
      <c r="R21" s="233">
        <v>319295902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3719326</v>
      </c>
      <c r="J23" s="232">
        <f>SUM(J24:J31)</f>
        <v>3719326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783024397</v>
      </c>
      <c r="P23" s="204">
        <f>SUM(P24:P31)</f>
        <v>361250000</v>
      </c>
      <c r="Q23" s="204">
        <f>SUM(Q24:Q31)</f>
        <v>361250000</v>
      </c>
      <c r="R23" s="204">
        <f>SUM(R24:R31)</f>
        <v>361250000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>
        <v>719326</v>
      </c>
      <c r="J24" s="206"/>
      <c r="K24" s="206"/>
      <c r="L24" s="206"/>
      <c r="M24" s="233">
        <f>+G24-I24+J24</f>
        <v>107409943</v>
      </c>
      <c r="N24" s="206"/>
      <c r="O24" s="233">
        <v>97316342</v>
      </c>
      <c r="P24" s="233">
        <v>69169324</v>
      </c>
      <c r="Q24" s="233">
        <v>69169324</v>
      </c>
      <c r="R24" s="233">
        <v>69169324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ref="M25:M28" si="0">+G25-I25+J25</f>
        <v>20224612</v>
      </c>
      <c r="N25" s="206"/>
      <c r="O25" s="233">
        <v>18631872</v>
      </c>
      <c r="P25" s="233">
        <v>11731917</v>
      </c>
      <c r="Q25" s="233">
        <v>11731917</v>
      </c>
      <c r="R25" s="233">
        <v>11731917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>
        <v>1500000</v>
      </c>
      <c r="K26" s="206"/>
      <c r="L26" s="206"/>
      <c r="M26" s="233">
        <f t="shared" si="0"/>
        <v>8510338</v>
      </c>
      <c r="N26" s="206"/>
      <c r="O26" s="233">
        <v>7809304</v>
      </c>
      <c r="P26" s="233">
        <v>6809551</v>
      </c>
      <c r="Q26" s="233">
        <v>6809551</v>
      </c>
      <c r="R26" s="233">
        <v>6809551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>
        <v>2219326</v>
      </c>
      <c r="K27" s="206"/>
      <c r="L27" s="206"/>
      <c r="M27" s="233">
        <f t="shared" si="0"/>
        <v>9412582</v>
      </c>
      <c r="N27" s="206"/>
      <c r="O27" s="233">
        <v>9412582</v>
      </c>
      <c r="P27" s="233">
        <v>7600426</v>
      </c>
      <c r="Q27" s="233">
        <v>7600426</v>
      </c>
      <c r="R27" s="233">
        <v>7600426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>
        <v>3000000</v>
      </c>
      <c r="J28" s="206"/>
      <c r="K28" s="206"/>
      <c r="L28" s="206"/>
      <c r="M28" s="233">
        <f t="shared" si="0"/>
        <v>153781793</v>
      </c>
      <c r="N28" s="206"/>
      <c r="O28" s="233">
        <v>141103613</v>
      </c>
      <c r="P28" s="233">
        <v>125384191</v>
      </c>
      <c r="Q28" s="233">
        <v>125384191</v>
      </c>
      <c r="R28" s="233">
        <v>125384191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>+G29-I29+J29</f>
        <v>163314368</v>
      </c>
      <c r="N29" s="206"/>
      <c r="O29" s="233">
        <v>150463714</v>
      </c>
      <c r="P29" s="233">
        <v>96469053</v>
      </c>
      <c r="Q29" s="233">
        <v>96469053</v>
      </c>
      <c r="R29" s="233">
        <v>96469053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>+G30-I30+J30</f>
        <v>313536499</v>
      </c>
      <c r="N30" s="206"/>
      <c r="O30" s="233">
        <v>282182949</v>
      </c>
      <c r="P30" s="233">
        <v>30345886</v>
      </c>
      <c r="Q30" s="233">
        <v>30345886</v>
      </c>
      <c r="R30" s="233">
        <v>30345886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ref="M31" si="1">+G31+I31-J31</f>
        <v>84560024</v>
      </c>
      <c r="N31" s="206"/>
      <c r="O31" s="233">
        <v>76104021</v>
      </c>
      <c r="P31" s="233">
        <v>13739652</v>
      </c>
      <c r="Q31" s="233">
        <v>13739652</v>
      </c>
      <c r="R31" s="233">
        <v>13739652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33"/>
      <c r="P32" s="233"/>
      <c r="Q32" s="233"/>
      <c r="R32" s="233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99695772</v>
      </c>
      <c r="K35" s="232">
        <f>+K36</f>
        <v>0</v>
      </c>
      <c r="L35" s="232">
        <f>+L36</f>
        <v>0</v>
      </c>
      <c r="M35" s="232">
        <f>+G35-I35+J35</f>
        <v>114695772</v>
      </c>
      <c r="N35" s="205"/>
      <c r="O35" s="204">
        <f>+O36+O37</f>
        <v>23138678</v>
      </c>
      <c r="P35" s="204">
        <f>+P36+P37</f>
        <v>23118717</v>
      </c>
      <c r="Q35" s="204">
        <f>+Q36+Q37</f>
        <v>23118717</v>
      </c>
      <c r="R35" s="204">
        <f>+R36+R37</f>
        <v>23118717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>
        <v>3600000</v>
      </c>
      <c r="K36" s="206"/>
      <c r="L36" s="206"/>
      <c r="M36" s="233">
        <f>+G36-I36+J36</f>
        <v>18600000</v>
      </c>
      <c r="N36" s="206"/>
      <c r="O36" s="233">
        <v>15000000</v>
      </c>
      <c r="P36" s="233">
        <v>14980039</v>
      </c>
      <c r="Q36" s="233">
        <v>14980039</v>
      </c>
      <c r="R36" s="233">
        <v>14980039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96095772</v>
      </c>
      <c r="K37" s="206"/>
      <c r="L37" s="206"/>
      <c r="M37" s="233">
        <f>+G37-I37+J37</f>
        <v>96095772</v>
      </c>
      <c r="N37" s="206"/>
      <c r="O37" s="233">
        <v>8138678</v>
      </c>
      <c r="P37" s="233">
        <v>8138678</v>
      </c>
      <c r="Q37" s="233">
        <v>8138678</v>
      </c>
      <c r="R37" s="233">
        <v>8138678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>+J40</f>
        <v>0</v>
      </c>
      <c r="K39" s="232">
        <f>+K40</f>
        <v>0</v>
      </c>
      <c r="L39" s="232">
        <f>+L40</f>
        <v>0</v>
      </c>
      <c r="M39" s="232">
        <f>+M40</f>
        <v>382556118</v>
      </c>
      <c r="N39" s="204"/>
      <c r="O39" s="204">
        <f>+O40</f>
        <v>301047600</v>
      </c>
      <c r="P39" s="204">
        <f>+P40</f>
        <v>301047600</v>
      </c>
      <c r="Q39" s="204">
        <f>+Q40</f>
        <v>244143500</v>
      </c>
      <c r="R39" s="204">
        <f>+R40</f>
        <v>239358500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3">
        <v>301047600</v>
      </c>
      <c r="P40" s="233">
        <v>301047600</v>
      </c>
      <c r="Q40" s="233">
        <v>244143500</v>
      </c>
      <c r="R40" s="233">
        <v>239358500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33"/>
      <c r="P41" s="233"/>
      <c r="Q41" s="233"/>
      <c r="R41" s="233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15000000</v>
      </c>
      <c r="J42" s="232">
        <f>SUM(J43:J46)</f>
        <v>15000000</v>
      </c>
      <c r="K42" s="232">
        <f>SUM(K43:K46)</f>
        <v>0</v>
      </c>
      <c r="L42" s="232">
        <f>SUM(L43:L46)</f>
        <v>0</v>
      </c>
      <c r="M42" s="232">
        <f>+G42-I42+J42</f>
        <v>1503028286</v>
      </c>
      <c r="N42" s="204"/>
      <c r="O42" s="232">
        <f>SUM(O43:O46)</f>
        <v>1355206921</v>
      </c>
      <c r="P42" s="232">
        <f>SUM(P43:P46)</f>
        <v>1355206621</v>
      </c>
      <c r="Q42" s="232">
        <f>SUM(Q43:Q46)</f>
        <v>1355206621</v>
      </c>
      <c r="R42" s="232">
        <f>SUM(R43:R46)</f>
        <v>1355206621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9">
        <f>465258894+153626638</f>
        <v>618885532</v>
      </c>
      <c r="H43" s="203"/>
      <c r="I43" s="209">
        <v>0</v>
      </c>
      <c r="J43" s="209">
        <v>15000000</v>
      </c>
      <c r="K43" s="204"/>
      <c r="L43" s="204"/>
      <c r="M43" s="233">
        <f>+G43-I43+J43</f>
        <v>633885532</v>
      </c>
      <c r="N43" s="204"/>
      <c r="O43" s="209">
        <v>603819116</v>
      </c>
      <c r="P43" s="209">
        <v>603818816</v>
      </c>
      <c r="Q43" s="209">
        <v>603818816</v>
      </c>
      <c r="R43" s="209">
        <v>603818816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15000000</v>
      </c>
      <c r="J44" s="209"/>
      <c r="K44" s="204"/>
      <c r="L44" s="204"/>
      <c r="M44" s="233">
        <f>+G44-I44+J44</f>
        <v>664609457</v>
      </c>
      <c r="N44" s="204"/>
      <c r="O44" s="209">
        <v>577525901</v>
      </c>
      <c r="P44" s="209">
        <v>577525901</v>
      </c>
      <c r="Q44" s="209">
        <v>577525901</v>
      </c>
      <c r="R44" s="209">
        <v>577525901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>+G45-I45+J45</f>
        <v>122719978</v>
      </c>
      <c r="N45" s="202"/>
      <c r="O45" s="209">
        <v>104307418</v>
      </c>
      <c r="P45" s="209">
        <v>104307418</v>
      </c>
      <c r="Q45" s="209">
        <v>104307418</v>
      </c>
      <c r="R45" s="209">
        <v>104307418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69554486</v>
      </c>
      <c r="P46" s="209">
        <v>69554486</v>
      </c>
      <c r="Q46" s="209">
        <v>69554486</v>
      </c>
      <c r="R46" s="209">
        <v>69554486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54021961</v>
      </c>
      <c r="J48" s="232">
        <f>+J50+J53</f>
        <v>35070500</v>
      </c>
      <c r="K48" s="232">
        <f>+K50+K53</f>
        <v>0</v>
      </c>
      <c r="L48" s="232">
        <f>+L50+L53</f>
        <v>0</v>
      </c>
      <c r="M48" s="232">
        <f>+G48-I48+J48</f>
        <v>1775184064</v>
      </c>
      <c r="N48" s="204"/>
      <c r="O48" s="204">
        <f>+O50+O53</f>
        <v>1492435330</v>
      </c>
      <c r="P48" s="204">
        <f>+P50+P53</f>
        <v>1439528547</v>
      </c>
      <c r="Q48" s="204">
        <f>+Q50+Q53</f>
        <v>1104494424</v>
      </c>
      <c r="R48" s="204">
        <f>+R50+R53</f>
        <v>1104033264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SUM(G55:G71)</f>
        <v>1794135525</v>
      </c>
      <c r="H53" s="203"/>
      <c r="I53" s="232">
        <f>SUM(I55:I71)</f>
        <v>54021961</v>
      </c>
      <c r="J53" s="232">
        <f>SUM(J55:J67)</f>
        <v>35070500</v>
      </c>
      <c r="K53" s="232">
        <f>SUM(K55:K71)</f>
        <v>0</v>
      </c>
      <c r="L53" s="232">
        <f>SUM(L55:L71)</f>
        <v>0</v>
      </c>
      <c r="M53" s="232">
        <f>+G53-I53+J53</f>
        <v>1775184064</v>
      </c>
      <c r="N53" s="204"/>
      <c r="O53" s="235">
        <f>SUM(O55:O71)</f>
        <v>1492435330</v>
      </c>
      <c r="P53" s="235">
        <f>SUM(P55:P71)</f>
        <v>1439528547</v>
      </c>
      <c r="Q53" s="235">
        <f>SUM(Q55:Q71)</f>
        <v>1104494424</v>
      </c>
      <c r="R53" s="235">
        <f>SUM(R55:R71)</f>
        <v>1104033264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2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>
        <v>8000000</v>
      </c>
      <c r="K57" s="204"/>
      <c r="L57" s="204"/>
      <c r="M57" s="233">
        <f t="shared" si="2"/>
        <v>137000000</v>
      </c>
      <c r="N57" s="204"/>
      <c r="O57" s="234">
        <v>133386231</v>
      </c>
      <c r="P57" s="234">
        <v>125322031</v>
      </c>
      <c r="Q57" s="234">
        <v>76681196</v>
      </c>
      <c r="R57" s="234">
        <v>76681196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>
        <v>13000000</v>
      </c>
      <c r="K58" s="204"/>
      <c r="L58" s="204"/>
      <c r="M58" s="233">
        <f t="shared" si="2"/>
        <v>608250000</v>
      </c>
      <c r="N58" s="204"/>
      <c r="O58" s="234">
        <v>599933270</v>
      </c>
      <c r="P58" s="234">
        <v>564067422</v>
      </c>
      <c r="Q58" s="234">
        <v>499521486</v>
      </c>
      <c r="R58" s="234">
        <v>499521486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17000000</v>
      </c>
      <c r="J59" s="209"/>
      <c r="K59" s="204"/>
      <c r="L59" s="204"/>
      <c r="M59" s="233">
        <f>+G59-I59+J59</f>
        <v>110685525</v>
      </c>
      <c r="N59" s="234"/>
      <c r="O59" s="234">
        <v>99713433</v>
      </c>
      <c r="P59" s="234">
        <v>99249700</v>
      </c>
      <c r="Q59" s="234">
        <v>82747156</v>
      </c>
      <c r="R59" s="234">
        <v>82747156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>
        <v>1070500</v>
      </c>
      <c r="K60" s="204"/>
      <c r="L60" s="204"/>
      <c r="M60" s="233">
        <f t="shared" si="2"/>
        <v>16070500</v>
      </c>
      <c r="N60" s="204"/>
      <c r="O60" s="209">
        <v>16070500</v>
      </c>
      <c r="P60" s="209">
        <v>16070500</v>
      </c>
      <c r="Q60" s="209">
        <v>6430900</v>
      </c>
      <c r="R60" s="209">
        <v>6430900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>
        <v>8070500</v>
      </c>
      <c r="J61" s="209"/>
      <c r="K61" s="204"/>
      <c r="L61" s="204"/>
      <c r="M61" s="233">
        <f t="shared" si="2"/>
        <v>180629500</v>
      </c>
      <c r="N61" s="204"/>
      <c r="O61" s="209">
        <v>161000000</v>
      </c>
      <c r="P61" s="209">
        <v>152648948</v>
      </c>
      <c r="Q61" s="209">
        <v>152358616</v>
      </c>
      <c r="R61" s="209">
        <v>152358616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2"/>
        <v>15000000</v>
      </c>
      <c r="N62" s="204"/>
      <c r="O62" s="209">
        <v>2001480</v>
      </c>
      <c r="P62" s="209">
        <v>2001480</v>
      </c>
      <c r="Q62" s="209">
        <v>629192</v>
      </c>
      <c r="R62" s="209">
        <v>629192</v>
      </c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>
        <v>18951461</v>
      </c>
      <c r="J63" s="209">
        <v>0</v>
      </c>
      <c r="K63" s="204"/>
      <c r="L63" s="204"/>
      <c r="M63" s="233">
        <f t="shared" si="2"/>
        <v>481048539</v>
      </c>
      <c r="N63" s="204"/>
      <c r="O63" s="209">
        <v>295141634</v>
      </c>
      <c r="P63" s="209">
        <v>295141634</v>
      </c>
      <c r="Q63" s="209">
        <v>229804926</v>
      </c>
      <c r="R63" s="209">
        <v>229804926</v>
      </c>
      <c r="S63" s="58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2"/>
        <v>3000000</v>
      </c>
      <c r="N64" s="204"/>
      <c r="O64" s="209">
        <v>0</v>
      </c>
      <c r="P64" s="209">
        <v>0</v>
      </c>
      <c r="Q64" s="209"/>
      <c r="R64" s="209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2"/>
        <v>207000000</v>
      </c>
      <c r="N65" s="204"/>
      <c r="O65" s="234">
        <v>135732760</v>
      </c>
      <c r="P65" s="234">
        <v>135732760</v>
      </c>
      <c r="Q65" s="234">
        <v>7026880</v>
      </c>
      <c r="R65" s="234">
        <v>6565720</v>
      </c>
      <c r="S65" s="58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2"/>
        <v>3000000</v>
      </c>
      <c r="N66" s="205"/>
      <c r="O66" s="234">
        <v>558500</v>
      </c>
      <c r="P66" s="234">
        <v>516500</v>
      </c>
      <c r="Q66" s="234">
        <v>516500</v>
      </c>
      <c r="R66" s="234">
        <v>516500</v>
      </c>
      <c r="S66" s="58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97</v>
      </c>
      <c r="G67" s="233">
        <v>3500000</v>
      </c>
      <c r="H67" s="208"/>
      <c r="I67" s="209"/>
      <c r="J67" s="204"/>
      <c r="K67" s="204"/>
      <c r="L67" s="204"/>
      <c r="M67" s="274">
        <f t="shared" si="2"/>
        <v>3500000</v>
      </c>
      <c r="N67" s="205"/>
      <c r="O67" s="234">
        <v>994600</v>
      </c>
      <c r="P67" s="234">
        <v>874650</v>
      </c>
      <c r="Q67" s="234">
        <v>874650</v>
      </c>
      <c r="R67" s="234">
        <v>874650</v>
      </c>
      <c r="S67" s="58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8"/>
      <c r="T68" s="59"/>
      <c r="U68" s="58"/>
      <c r="V68" s="59"/>
    </row>
    <row r="69" spans="1:22" ht="15" customHeight="1" x14ac:dyDescent="0.2">
      <c r="A69" s="64">
        <v>3</v>
      </c>
      <c r="B69" s="41"/>
      <c r="C69" s="41"/>
      <c r="D69" s="41"/>
      <c r="E69" s="41"/>
      <c r="F69" s="65" t="s">
        <v>71</v>
      </c>
      <c r="G69" s="210">
        <f>+G70+G71+G72</f>
        <v>0</v>
      </c>
      <c r="H69" s="208"/>
      <c r="I69" s="210">
        <f>+I70+I71</f>
        <v>0</v>
      </c>
      <c r="J69" s="210">
        <f>+J70+J71</f>
        <v>18951461</v>
      </c>
      <c r="K69" s="210">
        <f>+K70+K71+K72</f>
        <v>0</v>
      </c>
      <c r="L69" s="210">
        <f>+L70+L71</f>
        <v>0</v>
      </c>
      <c r="M69" s="205">
        <f>+G69-I69+J69-L69-K69</f>
        <v>18951461</v>
      </c>
      <c r="N69" s="208"/>
      <c r="O69" s="210">
        <f>+O70+O71</f>
        <v>18951461</v>
      </c>
      <c r="P69" s="210">
        <f>+P70+P71</f>
        <v>18951461</v>
      </c>
      <c r="Q69" s="210">
        <f>+Q70+Q71</f>
        <v>18951461</v>
      </c>
      <c r="R69" s="210">
        <f>+R70+R71</f>
        <v>18951461</v>
      </c>
      <c r="T69" s="255"/>
      <c r="U69" s="255"/>
      <c r="V69" s="255"/>
    </row>
    <row r="70" spans="1:22" ht="15" customHeight="1" x14ac:dyDescent="0.2">
      <c r="A70" s="22">
        <v>3</v>
      </c>
      <c r="B70" s="22">
        <v>2</v>
      </c>
      <c r="C70" s="22">
        <v>1</v>
      </c>
      <c r="D70" s="22">
        <v>1</v>
      </c>
      <c r="E70" s="22"/>
      <c r="F70" s="22" t="s">
        <v>72</v>
      </c>
      <c r="G70" s="208">
        <v>0</v>
      </c>
      <c r="H70" s="208"/>
      <c r="I70" s="208"/>
      <c r="J70" s="208">
        <v>18951461</v>
      </c>
      <c r="K70" s="208"/>
      <c r="L70" s="208"/>
      <c r="M70" s="206">
        <f>+G70-I70+J70-L70+K70</f>
        <v>18951461</v>
      </c>
      <c r="N70" s="208"/>
      <c r="O70" s="208">
        <v>18951461</v>
      </c>
      <c r="P70" s="208">
        <v>18951461</v>
      </c>
      <c r="Q70" s="208">
        <v>18951461</v>
      </c>
      <c r="R70" s="208">
        <v>18951461</v>
      </c>
      <c r="T70" s="255"/>
      <c r="U70" s="255"/>
      <c r="V70" s="255"/>
    </row>
    <row r="71" spans="1:22" ht="15" customHeight="1" thickBot="1" x14ac:dyDescent="0.25">
      <c r="A71" s="179"/>
      <c r="B71" s="179"/>
      <c r="C71" s="179"/>
      <c r="D71" s="179"/>
      <c r="E71" s="179"/>
      <c r="F71" s="180"/>
      <c r="G71" s="236"/>
      <c r="H71" s="208"/>
      <c r="I71" s="237"/>
      <c r="J71" s="237"/>
      <c r="K71" s="237"/>
      <c r="L71" s="237"/>
      <c r="M71" s="252">
        <f>+G71+I71-J71</f>
        <v>0</v>
      </c>
      <c r="N71" s="206"/>
      <c r="O71" s="234"/>
      <c r="P71" s="234"/>
      <c r="Q71" s="234"/>
      <c r="R71" s="234"/>
    </row>
    <row r="72" spans="1:22" ht="6" customHeight="1" thickBot="1" x14ac:dyDescent="0.25">
      <c r="A72" s="238"/>
      <c r="B72" s="71"/>
      <c r="C72" s="71"/>
      <c r="D72" s="71"/>
      <c r="E72" s="71"/>
      <c r="F72" s="71"/>
      <c r="G72" s="239"/>
      <c r="H72" s="219"/>
      <c r="I72" s="189"/>
      <c r="J72" s="189"/>
      <c r="K72" s="189"/>
      <c r="L72" s="189"/>
      <c r="M72" s="220"/>
      <c r="N72" s="220"/>
      <c r="O72" s="240"/>
      <c r="P72" s="241"/>
      <c r="Q72" s="241"/>
      <c r="R72" s="242"/>
    </row>
    <row r="73" spans="1:22" x14ac:dyDescent="0.2">
      <c r="A73" s="106"/>
      <c r="B73" s="72"/>
      <c r="C73" s="72"/>
      <c r="D73" s="72"/>
      <c r="E73" s="72"/>
      <c r="F73" s="72"/>
      <c r="G73" s="243"/>
      <c r="H73" s="214"/>
      <c r="I73" s="215"/>
      <c r="J73" s="215"/>
      <c r="K73" s="215"/>
      <c r="L73" s="215"/>
      <c r="M73" s="216"/>
      <c r="N73" s="216"/>
      <c r="O73" s="215"/>
      <c r="P73" s="215"/>
      <c r="Q73" s="215"/>
      <c r="R73" s="244"/>
    </row>
    <row r="74" spans="1:22" ht="26.25" customHeight="1" x14ac:dyDescent="0.2">
      <c r="A74" s="113"/>
      <c r="B74" s="71"/>
      <c r="C74" s="71"/>
      <c r="D74" s="71"/>
      <c r="E74" s="71"/>
      <c r="F74" s="71"/>
      <c r="G74" s="245"/>
      <c r="H74" s="219"/>
      <c r="I74" s="189"/>
      <c r="J74" s="189"/>
      <c r="K74" s="189"/>
      <c r="L74" s="189"/>
      <c r="M74" s="220"/>
      <c r="N74" s="220"/>
      <c r="O74" s="189"/>
      <c r="P74" s="189"/>
      <c r="Q74" s="189"/>
      <c r="R74" s="246"/>
    </row>
    <row r="75" spans="1:22" ht="19.5" customHeight="1" x14ac:dyDescent="0.2">
      <c r="A75" s="113"/>
      <c r="B75" s="71"/>
      <c r="C75" s="71"/>
      <c r="D75" s="71"/>
      <c r="E75" s="71"/>
      <c r="F75" s="71"/>
      <c r="G75" s="245"/>
      <c r="H75" s="219"/>
      <c r="I75" s="189"/>
      <c r="J75" s="189"/>
      <c r="K75" s="189"/>
      <c r="L75" s="189"/>
      <c r="M75" s="220"/>
      <c r="N75" s="220"/>
      <c r="O75" s="189"/>
      <c r="P75" s="189"/>
      <c r="Q75" s="189"/>
      <c r="R75" s="246"/>
    </row>
    <row r="76" spans="1:22" x14ac:dyDescent="0.2">
      <c r="A76" s="115"/>
      <c r="B76" s="71"/>
      <c r="C76" s="71"/>
      <c r="D76" s="71"/>
      <c r="E76" s="116" t="str">
        <f>+'REC20'!E87</f>
        <v xml:space="preserve">MARTHA LUZ CAMARGO DE LA HOZ </v>
      </c>
      <c r="F76" s="116"/>
      <c r="G76" s="245"/>
      <c r="H76" s="219"/>
      <c r="I76" s="189"/>
      <c r="J76" s="189"/>
      <c r="K76" s="189"/>
      <c r="L76" s="189"/>
      <c r="M76" s="116" t="s">
        <v>81</v>
      </c>
      <c r="N76" s="220"/>
      <c r="O76" s="189"/>
      <c r="P76" s="247"/>
      <c r="Q76" s="189"/>
      <c r="R76" s="246"/>
    </row>
    <row r="77" spans="1:22" x14ac:dyDescent="0.2">
      <c r="A77" s="113"/>
      <c r="B77" s="71"/>
      <c r="C77" s="71"/>
      <c r="D77" s="71"/>
      <c r="E77" s="105" t="s">
        <v>95</v>
      </c>
      <c r="F77" s="105"/>
      <c r="G77" s="245"/>
      <c r="H77" s="219"/>
      <c r="I77" s="189"/>
      <c r="J77" s="189"/>
      <c r="K77" s="189"/>
      <c r="L77" s="189"/>
      <c r="M77" s="105" t="s">
        <v>82</v>
      </c>
      <c r="N77" s="220"/>
      <c r="O77" s="189"/>
      <c r="P77" s="220"/>
      <c r="Q77" s="189"/>
      <c r="R77" s="246"/>
    </row>
    <row r="78" spans="1:22" ht="12.75" thickBot="1" x14ac:dyDescent="0.25">
      <c r="A78" s="118"/>
      <c r="B78" s="73"/>
      <c r="C78" s="73"/>
      <c r="D78" s="73"/>
      <c r="E78" s="73"/>
      <c r="F78" s="122"/>
      <c r="G78" s="248"/>
      <c r="H78" s="221"/>
      <c r="I78" s="222"/>
      <c r="J78" s="222"/>
      <c r="K78" s="222"/>
      <c r="L78" s="222"/>
      <c r="M78" s="122" t="s">
        <v>83</v>
      </c>
      <c r="N78" s="223"/>
      <c r="O78" s="222"/>
      <c r="P78" s="222"/>
      <c r="Q78" s="222"/>
      <c r="R78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J78" workbookViewId="0">
      <selection activeCell="M10" sqref="M10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710937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NOVIEMBRE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>
        <f>+I8-J8</f>
        <v>0</v>
      </c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5027632297</v>
      </c>
      <c r="J8" s="202">
        <f>+J10+J80</f>
        <v>5027632297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21509156152</v>
      </c>
      <c r="P8" s="200">
        <f>+P10+P80</f>
        <v>18073835901</v>
      </c>
      <c r="Q8" s="200">
        <f>+Q10+Q80</f>
        <v>15601008595</v>
      </c>
      <c r="R8" s="200">
        <f>+R10+R80</f>
        <v>15398209968</v>
      </c>
      <c r="T8" s="38">
        <f>+M8-O8</f>
        <v>4941921063</v>
      </c>
      <c r="U8" s="38">
        <f>+O8-P8</f>
        <v>3435320251</v>
      </c>
      <c r="V8" s="38">
        <f>+P8-Q8</f>
        <v>2472827306</v>
      </c>
      <c r="W8" s="38">
        <f>+Q8-R8</f>
        <v>202798627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5027632297</v>
      </c>
      <c r="J10" s="92">
        <f>+J12+J52+J73</f>
        <v>5027632297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11569836289</v>
      </c>
      <c r="P10" s="92">
        <f>+P12+P52+P73</f>
        <v>8429405653</v>
      </c>
      <c r="Q10" s="92">
        <f>+Q12+Q52+Q73</f>
        <v>7998119490</v>
      </c>
      <c r="R10" s="92">
        <f>+R12+R52+R73</f>
        <v>7986753330</v>
      </c>
      <c r="T10" s="38">
        <f>+M10-O10</f>
        <v>3752440889</v>
      </c>
      <c r="U10" s="38">
        <f>+O10-P10</f>
        <v>3140430636</v>
      </c>
      <c r="V10" s="38">
        <f>+P10-Q10</f>
        <v>431286163</v>
      </c>
      <c r="W10" s="38">
        <f>+Q10-R10</f>
        <v>11366160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4844161777</v>
      </c>
      <c r="J12" s="54">
        <f>+J14+J42+J45</f>
        <v>4844161777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9799309557</v>
      </c>
      <c r="P12" s="36">
        <f>+P14+P42+P45</f>
        <v>6793712413</v>
      </c>
      <c r="Q12" s="36">
        <f>+Q14+Q42+Q45</f>
        <v>6721415616</v>
      </c>
      <c r="R12" s="36">
        <f>+R14+R42+R45</f>
        <v>6716630616</v>
      </c>
      <c r="S12" s="37"/>
      <c r="T12" s="38">
        <f>+M12-O12</f>
        <v>1843794309</v>
      </c>
      <c r="U12" s="38">
        <f>+O12-P12</f>
        <v>3005597144</v>
      </c>
      <c r="V12" s="38">
        <f>+P12-Q12</f>
        <v>72296797</v>
      </c>
      <c r="W12" s="38">
        <f>+Q12-R12</f>
        <v>4785000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4829161777</v>
      </c>
      <c r="J14" s="54">
        <f t="shared" ref="J14:R14" si="0">+J16+J21+J25++J38+J36</f>
        <v>3668029546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8004075873</v>
      </c>
      <c r="P14" s="54">
        <f>+P16+P21+P25++P38+P36</f>
        <v>4998479029</v>
      </c>
      <c r="Q14" s="54">
        <f t="shared" si="0"/>
        <v>4983086332</v>
      </c>
      <c r="R14" s="54">
        <f t="shared" si="0"/>
        <v>4983086332</v>
      </c>
      <c r="S14" s="37"/>
      <c r="T14" s="36">
        <f>+M14-O14</f>
        <v>592311358</v>
      </c>
      <c r="U14" s="38">
        <f>+O14-P14</f>
        <v>3005596844</v>
      </c>
      <c r="V14" s="38">
        <f>+P14-Q14</f>
        <v>15392697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99695772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6253802807</v>
      </c>
      <c r="N16" s="36"/>
      <c r="O16" s="36">
        <f>SUM(O17:O19)</f>
        <v>6004968525</v>
      </c>
      <c r="P16" s="36">
        <f>SUM(P17:P19)</f>
        <v>4027871408</v>
      </c>
      <c r="Q16" s="36">
        <f>SUM(Q17:Q19)</f>
        <v>4012478711</v>
      </c>
      <c r="R16" s="36">
        <f>SUM(R17:R19)</f>
        <v>4012478711</v>
      </c>
      <c r="S16" s="37"/>
      <c r="T16" s="38">
        <f>+M16-O16</f>
        <v>248834282</v>
      </c>
      <c r="U16" s="38">
        <f>+O16-P16</f>
        <v>1977097117</v>
      </c>
      <c r="V16" s="38">
        <f>+P16-Q16</f>
        <v>15392697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+'REC20'!I17+'REC21'!I15</f>
        <v>99695772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5794672467</v>
      </c>
      <c r="N17" s="95"/>
      <c r="O17" s="181">
        <f>'REC20'!O17+'REC21'!O15</f>
        <v>5561720201</v>
      </c>
      <c r="P17" s="181">
        <f>'REC20'!P17+'REC21'!P15</f>
        <v>3865315941</v>
      </c>
      <c r="Q17" s="181">
        <f>'REC20'!Q17+'REC21'!Q15</f>
        <v>3862664404</v>
      </c>
      <c r="R17" s="181">
        <f>'REC20'!R17+'REC21'!R15</f>
        <v>3862664404</v>
      </c>
      <c r="T17" s="97">
        <f>+M17-O17</f>
        <v>232952266</v>
      </c>
      <c r="U17" s="97">
        <f t="shared" ref="U17:W18" si="1">+O17-P17</f>
        <v>1696404260</v>
      </c>
      <c r="V17" s="97">
        <f t="shared" si="1"/>
        <v>2651537</v>
      </c>
      <c r="W17" s="97">
        <f t="shared" si="1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377248324</v>
      </c>
      <c r="P18" s="96">
        <f>+'REC20'!P18+'REC21'!P16</f>
        <v>119456864</v>
      </c>
      <c r="Q18" s="96">
        <f>+'REC20'!Q18+'REC21'!Q16</f>
        <v>119456864</v>
      </c>
      <c r="R18" s="96">
        <f>+'REC20'!R18+'REC21'!R16</f>
        <v>119456864</v>
      </c>
      <c r="T18" s="97">
        <f>+M18-O18</f>
        <v>11882016</v>
      </c>
      <c r="U18" s="97">
        <f t="shared" si="1"/>
        <v>257791460</v>
      </c>
      <c r="V18" s="97">
        <f t="shared" si="1"/>
        <v>0</v>
      </c>
      <c r="W18" s="97">
        <f t="shared" si="1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100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43098603</v>
      </c>
      <c r="Q19" s="181">
        <f>+'REC21'!Q17</f>
        <v>30357443</v>
      </c>
      <c r="R19" s="181">
        <f>+'REC21'!R17</f>
        <v>30357443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4603313</v>
      </c>
      <c r="J21" s="34">
        <f>+J22+J23</f>
        <v>150236885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558584917</v>
      </c>
      <c r="P21" s="36">
        <f>SUM(P22:P23)</f>
        <v>458258998</v>
      </c>
      <c r="Q21" s="36">
        <f>SUM(Q22:Q23)</f>
        <v>458258998</v>
      </c>
      <c r="R21" s="36">
        <f>SUM(R22:R23)</f>
        <v>458258998</v>
      </c>
      <c r="S21" s="37"/>
      <c r="T21" s="38">
        <f>+M21-O21</f>
        <v>40768691</v>
      </c>
      <c r="U21" s="38">
        <f>+O21-P21</f>
        <v>100325919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4603313</v>
      </c>
      <c r="K22" s="96">
        <f>+'REC20'!K21+'REC21'!K20</f>
        <v>0</v>
      </c>
      <c r="L22" s="96">
        <f>+'REC20'!L19+'REC21'!L20</f>
        <v>0</v>
      </c>
      <c r="M22" s="174">
        <f>+G22-I22+J22</f>
        <v>4603313</v>
      </c>
      <c r="N22" s="95"/>
      <c r="O22" s="96">
        <f>+'REC20'!O21+'REC21'!O20</f>
        <v>4603313</v>
      </c>
      <c r="P22" s="96">
        <f>+'REC20'!P21+'REC21'!P20</f>
        <v>1227550</v>
      </c>
      <c r="Q22" s="96">
        <f>+'REC20'!Q21+'REC21'!Q20</f>
        <v>1227550</v>
      </c>
      <c r="R22" s="96">
        <f>+'REC20'!R21+'REC21'!R20</f>
        <v>1227550</v>
      </c>
      <c r="T22" s="97">
        <f>+M22-O22</f>
        <v>0</v>
      </c>
      <c r="U22" s="97">
        <f t="shared" ref="U22:W23" si="2">+O22-P22</f>
        <v>3375763</v>
      </c>
      <c r="V22" s="97">
        <f t="shared" si="2"/>
        <v>0</v>
      </c>
      <c r="W22" s="97">
        <f t="shared" si="2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>
        <f>+'REC21'!I21</f>
        <v>4603313</v>
      </c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>+G23-I23+J23</f>
        <v>594750295</v>
      </c>
      <c r="N23" s="95"/>
      <c r="O23" s="96">
        <v>553981604</v>
      </c>
      <c r="P23" s="96">
        <f>+'REC20'!P22+'REC21'!P21</f>
        <v>457031448</v>
      </c>
      <c r="Q23" s="96">
        <f>+'REC20'!Q22+'REC21'!Q21</f>
        <v>457031448</v>
      </c>
      <c r="R23" s="96">
        <f>+'REC20'!R22+'REC21'!R21</f>
        <v>457031448</v>
      </c>
      <c r="T23" s="97">
        <f>+M23-O23</f>
        <v>40768691</v>
      </c>
      <c r="U23" s="97">
        <f t="shared" si="2"/>
        <v>96950156</v>
      </c>
      <c r="V23" s="97">
        <f t="shared" si="2"/>
        <v>0</v>
      </c>
      <c r="W23" s="97">
        <f t="shared" si="2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3719326</v>
      </c>
      <c r="J25" s="34">
        <f>SUM(J26:J33)</f>
        <v>638078682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1417383753</v>
      </c>
      <c r="P25" s="36">
        <f>SUM(P26:P33)</f>
        <v>489229906</v>
      </c>
      <c r="Q25" s="36">
        <f>SUM(Q26:Q33)</f>
        <v>489229906</v>
      </c>
      <c r="R25" s="36">
        <f>SUM(R26:R33)</f>
        <v>489229906</v>
      </c>
      <c r="T25" s="38">
        <f>+M25-O25</f>
        <v>77725762</v>
      </c>
      <c r="U25" s="38">
        <f>+O25-P25</f>
        <v>928153847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719326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3">+G26-I26+J26</f>
        <v>188493807</v>
      </c>
      <c r="N26" s="95"/>
      <c r="O26" s="96">
        <f>+'REC20'!O25+'REC21'!O24</f>
        <v>178400206</v>
      </c>
      <c r="P26" s="96">
        <f>+'REC20'!P25+'REC21'!P24</f>
        <v>120244107</v>
      </c>
      <c r="Q26" s="96">
        <f>+'REC20'!Q25+'REC21'!Q24</f>
        <v>120244107</v>
      </c>
      <c r="R26" s="96">
        <f>+'REC20'!R25+'REC21'!R24</f>
        <v>120244107</v>
      </c>
      <c r="T26" s="97">
        <f t="shared" ref="T26:T33" si="4">+M26-O26</f>
        <v>10093601</v>
      </c>
      <c r="U26" s="97">
        <f t="shared" ref="U26:W33" si="5">+O26-P26</f>
        <v>58156099</v>
      </c>
      <c r="V26" s="97">
        <f t="shared" si="5"/>
        <v>0</v>
      </c>
      <c r="W26" s="97">
        <f t="shared" si="5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3"/>
        <v>35669158</v>
      </c>
      <c r="N27" s="95"/>
      <c r="O27" s="96">
        <f>+'REC20'!O26+'REC21'!O25</f>
        <v>34076418</v>
      </c>
      <c r="P27" s="96">
        <f>+'REC20'!P26+'REC21'!P25</f>
        <v>15038175</v>
      </c>
      <c r="Q27" s="96">
        <f>+'REC20'!Q26+'REC21'!Q25</f>
        <v>15038175</v>
      </c>
      <c r="R27" s="96">
        <f>+'REC20'!R26+'REC21'!R25</f>
        <v>15038175</v>
      </c>
      <c r="T27" s="97">
        <f t="shared" si="4"/>
        <v>1592740</v>
      </c>
      <c r="U27" s="97">
        <f t="shared" si="5"/>
        <v>19038243</v>
      </c>
      <c r="V27" s="97">
        <f t="shared" si="5"/>
        <v>0</v>
      </c>
      <c r="W27" s="97">
        <f t="shared" si="5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1500000</v>
      </c>
      <c r="K28" s="96">
        <f>+'REC20'!K25+'REC21'!K26</f>
        <v>0</v>
      </c>
      <c r="L28" s="96">
        <f>+'REC20'!L25+'REC21'!L26</f>
        <v>0</v>
      </c>
      <c r="M28" s="174">
        <f t="shared" si="3"/>
        <v>8510338</v>
      </c>
      <c r="N28" s="95"/>
      <c r="O28" s="96">
        <f>+'REC20'!O27+'REC21'!O26</f>
        <v>7809304</v>
      </c>
      <c r="P28" s="96">
        <f>+'REC20'!P27+'REC21'!P26</f>
        <v>6809551</v>
      </c>
      <c r="Q28" s="96">
        <f>+'REC20'!Q27+'REC21'!Q26</f>
        <v>6809551</v>
      </c>
      <c r="R28" s="96">
        <f>+'REC20'!R27+'REC21'!R26</f>
        <v>6809551</v>
      </c>
      <c r="T28" s="97">
        <f t="shared" si="4"/>
        <v>701034</v>
      </c>
      <c r="U28" s="97">
        <f t="shared" si="5"/>
        <v>999753</v>
      </c>
      <c r="V28" s="97">
        <f t="shared" si="5"/>
        <v>0</v>
      </c>
      <c r="W28" s="97">
        <f t="shared" si="5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2219326</v>
      </c>
      <c r="K29" s="96">
        <f>+'REC20'!K26+'REC21'!K27</f>
        <v>0</v>
      </c>
      <c r="L29" s="96">
        <f>+'REC20'!L26+'REC21'!L27</f>
        <v>0</v>
      </c>
      <c r="M29" s="174">
        <f t="shared" si="3"/>
        <v>9412582</v>
      </c>
      <c r="N29" s="95"/>
      <c r="O29" s="96">
        <f>+'REC20'!O28+'REC21'!O27</f>
        <v>9412582</v>
      </c>
      <c r="P29" s="96">
        <f>+'REC20'!P28+'REC21'!P27</f>
        <v>7600426</v>
      </c>
      <c r="Q29" s="96">
        <f>+'REC20'!Q28+'REC21'!Q27</f>
        <v>7600426</v>
      </c>
      <c r="R29" s="96">
        <f>+'REC20'!R28+'REC21'!R27</f>
        <v>7600426</v>
      </c>
      <c r="T29" s="97">
        <f t="shared" si="4"/>
        <v>0</v>
      </c>
      <c r="U29" s="97">
        <f t="shared" si="5"/>
        <v>1812156</v>
      </c>
      <c r="V29" s="97">
        <f t="shared" si="5"/>
        <v>0</v>
      </c>
      <c r="W29" s="97">
        <f t="shared" si="5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3000000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3"/>
        <v>272994379</v>
      </c>
      <c r="N30" s="95"/>
      <c r="O30" s="96">
        <f>+'REC20'!O29++'REC21'!O28</f>
        <v>260316199</v>
      </c>
      <c r="P30" s="96">
        <f>+'REC20'!P29++'REC21'!P28</f>
        <v>170386909</v>
      </c>
      <c r="Q30" s="96">
        <f>+'REC20'!Q29++'REC21'!Q28</f>
        <v>170386909</v>
      </c>
      <c r="R30" s="96">
        <f>+'REC20'!R29++'REC21'!R28</f>
        <v>170386909</v>
      </c>
      <c r="T30" s="97">
        <f t="shared" si="4"/>
        <v>12678180</v>
      </c>
      <c r="U30" s="97">
        <f t="shared" si="5"/>
        <v>89929290</v>
      </c>
      <c r="V30" s="97">
        <f t="shared" si="5"/>
        <v>0</v>
      </c>
      <c r="W30" s="97">
        <f t="shared" si="5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3"/>
        <v>287494145</v>
      </c>
      <c r="N31" s="95"/>
      <c r="O31" s="96">
        <f>+'REC20'!O30+'REC21'!O29</f>
        <v>274643491</v>
      </c>
      <c r="P31" s="96">
        <f>+'REC20'!P30+'REC21'!P29</f>
        <v>120340617</v>
      </c>
      <c r="Q31" s="96">
        <f>+'REC20'!Q30+'REC21'!Q29</f>
        <v>120340617</v>
      </c>
      <c r="R31" s="96">
        <f>+'REC20'!R30+'REC21'!R29</f>
        <v>120340617</v>
      </c>
      <c r="T31" s="97">
        <f t="shared" si="4"/>
        <v>12850654</v>
      </c>
      <c r="U31" s="97">
        <f t="shared" si="5"/>
        <v>154302874</v>
      </c>
      <c r="V31" s="97">
        <f t="shared" si="5"/>
        <v>0</v>
      </c>
      <c r="W31" s="97">
        <f t="shared" si="5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3"/>
        <v>572244369</v>
      </c>
      <c r="N32" s="95"/>
      <c r="O32" s="96">
        <f>+'REC20'!O31+'REC21'!O30</f>
        <v>540890819</v>
      </c>
      <c r="P32" s="96">
        <f>+'REC20'!P31+'REC21'!P30</f>
        <v>32493549</v>
      </c>
      <c r="Q32" s="96">
        <f>+'REC20'!Q31+'REC21'!Q30</f>
        <v>32493549</v>
      </c>
      <c r="R32" s="96">
        <f>+'REC20'!R31+'REC21'!R30</f>
        <v>32493549</v>
      </c>
      <c r="T32" s="97">
        <f t="shared" si="4"/>
        <v>31353550</v>
      </c>
      <c r="U32" s="97">
        <f t="shared" si="5"/>
        <v>508397270</v>
      </c>
      <c r="V32" s="97">
        <f t="shared" si="5"/>
        <v>0</v>
      </c>
      <c r="W32" s="97">
        <f t="shared" si="5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3"/>
        <v>120290737</v>
      </c>
      <c r="N33" s="95"/>
      <c r="O33" s="96">
        <f>+'REC20'!O32+'REC21'!O31</f>
        <v>111834734</v>
      </c>
      <c r="P33" s="96">
        <f>+'REC20'!P32+'REC21'!P31</f>
        <v>16316572</v>
      </c>
      <c r="Q33" s="96">
        <f>+'REC20'!Q32+'REC21'!Q31</f>
        <v>16316572</v>
      </c>
      <c r="R33" s="96">
        <f>+'REC20'!R32+'REC21'!R31</f>
        <v>16316572</v>
      </c>
      <c r="T33" s="97">
        <f t="shared" si="4"/>
        <v>8456003</v>
      </c>
      <c r="U33" s="97">
        <f t="shared" si="5"/>
        <v>95518162</v>
      </c>
      <c r="V33" s="97">
        <f t="shared" si="5"/>
        <v>0</v>
      </c>
      <c r="W33" s="97">
        <f t="shared" si="5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99695772</v>
      </c>
      <c r="K38" s="34">
        <f>+K39+K40</f>
        <v>0</v>
      </c>
      <c r="L38" s="34">
        <f>+L39+L40</f>
        <v>0</v>
      </c>
      <c r="M38" s="171">
        <f>+G38-I38+J38+L38-K38</f>
        <v>114695772</v>
      </c>
      <c r="N38" s="93"/>
      <c r="O38" s="36">
        <f>+O39+O40</f>
        <v>23138678</v>
      </c>
      <c r="P38" s="36">
        <f>+P39+P40</f>
        <v>23118717</v>
      </c>
      <c r="Q38" s="36">
        <f>+Q39+Q40</f>
        <v>23118717</v>
      </c>
      <c r="R38" s="36">
        <f>+R39+R40</f>
        <v>23118717</v>
      </c>
      <c r="T38" s="36">
        <f>+T39+T40</f>
        <v>91557094</v>
      </c>
      <c r="U38" s="34">
        <f>+O38-P38</f>
        <v>19961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3600000</v>
      </c>
      <c r="K39" s="96">
        <v>0</v>
      </c>
      <c r="L39" s="96">
        <v>0</v>
      </c>
      <c r="M39" s="174">
        <f>+G39-I39+J39</f>
        <v>18600000</v>
      </c>
      <c r="N39" s="95"/>
      <c r="O39" s="96">
        <f>+'REC21'!O36</f>
        <v>15000000</v>
      </c>
      <c r="P39" s="96">
        <f>+'REC20'!P37+'REC21'!P36</f>
        <v>14980039</v>
      </c>
      <c r="Q39" s="96">
        <f>+'REC20'!Q37+'REC21'!Q36</f>
        <v>14980039</v>
      </c>
      <c r="R39" s="96">
        <f>+'REC20'!R37+'REC21'!R36</f>
        <v>14980039</v>
      </c>
      <c r="T39" s="97">
        <f>+M39-O39</f>
        <v>3600000</v>
      </c>
      <c r="U39" s="97">
        <f t="shared" ref="U39:W40" si="6">+O39-P39</f>
        <v>19961</v>
      </c>
      <c r="V39" s="97">
        <f t="shared" si="6"/>
        <v>0</v>
      </c>
      <c r="W39" s="97">
        <f t="shared" si="6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96095772</v>
      </c>
      <c r="K40" s="96">
        <f>+'REC20'!K38+'REC21'!K37</f>
        <v>0</v>
      </c>
      <c r="L40" s="96">
        <f>+'REC20'!L36+'REC21'!L37</f>
        <v>0</v>
      </c>
      <c r="M40" s="174">
        <f>+G40+J40-I40</f>
        <v>96095772</v>
      </c>
      <c r="N40" s="95"/>
      <c r="O40" s="96">
        <f>+'REC20'!O38+'REC21'!O37</f>
        <v>8138678</v>
      </c>
      <c r="P40" s="96">
        <f>+'REC20'!P38+'REC21'!P37</f>
        <v>8138678</v>
      </c>
      <c r="Q40" s="96">
        <f>+'REC20'!Q38+'REC21'!Q37</f>
        <v>8138678</v>
      </c>
      <c r="R40" s="96">
        <f>+'REC20'!R38+'REC21'!R37</f>
        <v>8138678</v>
      </c>
      <c r="T40" s="97">
        <f>+M40-O40</f>
        <v>87957094</v>
      </c>
      <c r="U40" s="97">
        <f t="shared" si="6"/>
        <v>0</v>
      </c>
      <c r="V40" s="97">
        <f t="shared" si="6"/>
        <v>0</v>
      </c>
      <c r="W40" s="97">
        <f t="shared" si="6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301047600</v>
      </c>
      <c r="P42" s="36">
        <f>+P43</f>
        <v>301047600</v>
      </c>
      <c r="Q42" s="36">
        <f>+Q43</f>
        <v>244143500</v>
      </c>
      <c r="R42" s="36">
        <f>+R43</f>
        <v>239358500</v>
      </c>
      <c r="S42" s="37"/>
      <c r="T42" s="38">
        <f>+M42-O42</f>
        <v>81508518</v>
      </c>
      <c r="U42" s="38">
        <f t="shared" ref="U42:W43" si="7">+O42-P42</f>
        <v>0</v>
      </c>
      <c r="V42" s="38">
        <f t="shared" si="7"/>
        <v>56904100</v>
      </c>
      <c r="W42" s="38">
        <f t="shared" si="7"/>
        <v>4785000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301047600</v>
      </c>
      <c r="P43" s="96">
        <f>+'REC20'!P41+'REC21'!P40</f>
        <v>301047600</v>
      </c>
      <c r="Q43" s="96">
        <f>+'REC20'!Q41+'REC21'!Q40</f>
        <v>244143500</v>
      </c>
      <c r="R43" s="96">
        <f>+'REC20'!R41+'REC21'!R40</f>
        <v>239358500</v>
      </c>
      <c r="T43" s="97">
        <f>+M43-O43</f>
        <v>81508518</v>
      </c>
      <c r="U43" s="97">
        <f t="shared" si="7"/>
        <v>0</v>
      </c>
      <c r="V43" s="97">
        <f t="shared" si="7"/>
        <v>56904100</v>
      </c>
      <c r="W43" s="97">
        <f t="shared" si="7"/>
        <v>4785000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15000000</v>
      </c>
      <c r="J45" s="34">
        <f>SUM(J47:J50)+'REC20'!J43</f>
        <v>1176132231</v>
      </c>
      <c r="K45" s="34">
        <f>SUM(K47:K50)</f>
        <v>0</v>
      </c>
      <c r="L45" s="34">
        <f>SUM(L47:L50)</f>
        <v>0</v>
      </c>
      <c r="M45" s="308">
        <f>+G45-I45+J45+L45-K45</f>
        <v>2664160517</v>
      </c>
      <c r="N45" s="36"/>
      <c r="O45" s="34">
        <f>SUM(O47:O50)</f>
        <v>1494186084</v>
      </c>
      <c r="P45" s="34">
        <f>SUM(P47:P50)</f>
        <v>1494185784</v>
      </c>
      <c r="Q45" s="34">
        <f>SUM(Q47:Q50)</f>
        <v>1494185784</v>
      </c>
      <c r="R45" s="34">
        <f>SUM(R47:R50)</f>
        <v>1494185784</v>
      </c>
      <c r="S45" s="37"/>
      <c r="T45" s="36">
        <f>+M45-O45</f>
        <v>1169974433</v>
      </c>
      <c r="U45" s="36">
        <f>+O45-P45</f>
        <v>300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+'REC21'!J43+'REC20'!J45</f>
        <v>170000000</v>
      </c>
      <c r="K47" s="96">
        <f>+'REC20'!K43+'REC21'!K43</f>
        <v>0</v>
      </c>
      <c r="L47" s="96">
        <f>+'REC20'!L43+'REC21'!L43</f>
        <v>0</v>
      </c>
      <c r="M47" s="174">
        <f>+G47-I47+J47+L47-K47</f>
        <v>788885532</v>
      </c>
      <c r="N47" s="95"/>
      <c r="O47" s="96">
        <f>+'REC20'!O45+'REC21'!O43</f>
        <v>666731149</v>
      </c>
      <c r="P47" s="96">
        <f>+'REC20'!P45+'REC21'!P43</f>
        <v>666730849</v>
      </c>
      <c r="Q47" s="96">
        <f>+'REC20'!Q45+'REC21'!Q43</f>
        <v>666730849</v>
      </c>
      <c r="R47" s="96">
        <f>+'REC20'!R45+'REC21'!R43</f>
        <v>666730849</v>
      </c>
      <c r="T47" s="97">
        <f>+M47-O47</f>
        <v>122154383</v>
      </c>
      <c r="U47" s="97">
        <f t="shared" ref="U47:W50" si="8">+O47-P47</f>
        <v>300</v>
      </c>
      <c r="V47" s="97">
        <f t="shared" si="8"/>
        <v>0</v>
      </c>
      <c r="W47" s="97">
        <f t="shared" si="8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15000000</v>
      </c>
      <c r="J48" s="96">
        <f>+'REC20'!J46</f>
        <v>139000000</v>
      </c>
      <c r="K48" s="96">
        <f>+'REC20'!K44+'REC21'!K44</f>
        <v>0</v>
      </c>
      <c r="L48" s="96">
        <f>+'REC20'!L44+'REC21'!L44</f>
        <v>0</v>
      </c>
      <c r="M48" s="174">
        <f>+G48-I48+J48+L48-K48</f>
        <v>803609457</v>
      </c>
      <c r="N48" s="95"/>
      <c r="O48" s="96">
        <f>+'REC20'!O46+'REC21'!O44</f>
        <v>635631131</v>
      </c>
      <c r="P48" s="96">
        <f>+'REC20'!P46+'REC21'!P44</f>
        <v>635631131</v>
      </c>
      <c r="Q48" s="96">
        <f>+'REC20'!Q46+'REC21'!Q44</f>
        <v>635631131</v>
      </c>
      <c r="R48" s="96">
        <f>+'REC20'!R46+'REC21'!R44</f>
        <v>635631131</v>
      </c>
      <c r="S48" s="37"/>
      <c r="T48" s="97">
        <f>+M48-O48</f>
        <v>167978326</v>
      </c>
      <c r="U48" s="97">
        <f t="shared" si="8"/>
        <v>0</v>
      </c>
      <c r="V48" s="97">
        <f t="shared" si="8"/>
        <v>0</v>
      </c>
      <c r="W48" s="97">
        <f t="shared" si="8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+'REC20'!J47</f>
        <v>45000000</v>
      </c>
      <c r="K49" s="96">
        <f>+'REC20'!K45+'REC21'!K45</f>
        <v>0</v>
      </c>
      <c r="L49" s="96">
        <f>+'REC20'!L45+'REC21'!L45</f>
        <v>0</v>
      </c>
      <c r="M49" s="174">
        <f>+G49-I49+J49+L49-K49</f>
        <v>167719978</v>
      </c>
      <c r="N49" s="95"/>
      <c r="O49" s="96">
        <f>+'REC20'!O47+'REC21'!O45</f>
        <v>115083418</v>
      </c>
      <c r="P49" s="96">
        <f>+'REC20'!P47+'REC21'!P45</f>
        <v>115083418</v>
      </c>
      <c r="Q49" s="96">
        <f>+'REC20'!Q47+'REC21'!Q45</f>
        <v>115083418</v>
      </c>
      <c r="R49" s="96">
        <f>+'REC20'!R47+'REC21'!R45</f>
        <v>115083418</v>
      </c>
      <c r="T49" s="97">
        <f>+M49-O49</f>
        <v>52636560</v>
      </c>
      <c r="U49" s="97">
        <f t="shared" si="8"/>
        <v>0</v>
      </c>
      <c r="V49" s="97">
        <f t="shared" si="8"/>
        <v>0</v>
      </c>
      <c r="W49" s="97">
        <f t="shared" si="8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f>+'REC20'!J48</f>
        <v>25000000</v>
      </c>
      <c r="K50" s="96">
        <f>+'REC20'!K46+'REC21'!K46</f>
        <v>0</v>
      </c>
      <c r="L50" s="96">
        <f>+'REC20'!L46+'REC21'!L46</f>
        <v>0</v>
      </c>
      <c r="M50" s="174">
        <f>+G50-I50+J50+L50-K50</f>
        <v>106813319</v>
      </c>
      <c r="N50" s="95"/>
      <c r="O50" s="96">
        <f>+'REC20'!O48+'REC21'!O46</f>
        <v>76740386</v>
      </c>
      <c r="P50" s="96">
        <f>+'REC20'!P48+'REC21'!P46</f>
        <v>76740386</v>
      </c>
      <c r="Q50" s="96">
        <f>+'REC20'!Q48+'REC21'!Q46</f>
        <v>76740386</v>
      </c>
      <c r="R50" s="96">
        <f>+'REC20'!R48+'REC21'!R46</f>
        <v>76740386</v>
      </c>
      <c r="T50" s="97">
        <f>+M50-O50</f>
        <v>30072933</v>
      </c>
      <c r="U50" s="97">
        <f t="shared" si="8"/>
        <v>0</v>
      </c>
      <c r="V50" s="97">
        <f t="shared" si="8"/>
        <v>0</v>
      </c>
      <c r="W50" s="97">
        <f t="shared" si="8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183470520</v>
      </c>
      <c r="J52" s="34">
        <f>+J54+J57</f>
        <v>164519059</v>
      </c>
      <c r="K52" s="34">
        <f>+K54+K57</f>
        <v>0</v>
      </c>
      <c r="L52" s="34">
        <f>+L54+L57</f>
        <v>0</v>
      </c>
      <c r="M52" s="171">
        <f>+G52-I52+J52+L52-K52</f>
        <v>2568338950</v>
      </c>
      <c r="N52" s="36"/>
      <c r="O52" s="36">
        <f>+O54+O57</f>
        <v>1722095561</v>
      </c>
      <c r="P52" s="36">
        <f>+P54+P57</f>
        <v>1587262069</v>
      </c>
      <c r="Q52" s="36">
        <f>+Q54+Q57</f>
        <v>1228272703</v>
      </c>
      <c r="R52" s="36">
        <f>+R54+R57</f>
        <v>1221691543</v>
      </c>
      <c r="S52" s="37"/>
      <c r="T52" s="38">
        <f>+M52-O52</f>
        <v>846243389</v>
      </c>
      <c r="U52" s="38">
        <f>+O52-P52</f>
        <v>134833492</v>
      </c>
      <c r="V52" s="38">
        <f>+P52-Q52</f>
        <v>358989366</v>
      </c>
      <c r="W52" s="38">
        <f>+Q52-R52</f>
        <v>6581160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3888000</v>
      </c>
      <c r="K54" s="34">
        <f>+K55</f>
        <v>0</v>
      </c>
      <c r="L54" s="34">
        <f>+L55</f>
        <v>0</v>
      </c>
      <c r="M54" s="171">
        <f>+G54-I54+J54+L54-K54</f>
        <v>70838000</v>
      </c>
      <c r="N54" s="36"/>
      <c r="O54" s="36">
        <f>+O55</f>
        <v>70838000</v>
      </c>
      <c r="P54" s="36">
        <f>+P55</f>
        <v>70838000</v>
      </c>
      <c r="Q54" s="36">
        <f>+Q55</f>
        <v>70838000</v>
      </c>
      <c r="R54" s="36">
        <f>+R55</f>
        <v>70838000</v>
      </c>
      <c r="S54" s="37"/>
      <c r="T54" s="38">
        <f>+M54-O54</f>
        <v>0</v>
      </c>
      <c r="U54" s="38">
        <f t="shared" ref="U54:W55" si="9">+O54-P54</f>
        <v>0</v>
      </c>
      <c r="V54" s="38">
        <f t="shared" si="9"/>
        <v>0</v>
      </c>
      <c r="W54" s="38">
        <f t="shared" si="9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3888000</v>
      </c>
      <c r="K55" s="96">
        <f>+'REC20'!K53+'REC21'!K51</f>
        <v>0</v>
      </c>
      <c r="L55" s="96">
        <f>+'REC20'!L53+'REC21'!L51</f>
        <v>0</v>
      </c>
      <c r="M55" s="174">
        <f>+G55+J55-I55</f>
        <v>70838000</v>
      </c>
      <c r="N55" s="95"/>
      <c r="O55" s="96">
        <f>+'REC20'!O53+'REC21'!O51</f>
        <v>70838000</v>
      </c>
      <c r="P55" s="96">
        <f>+'REC20'!P53+'REC21'!P51</f>
        <v>70838000</v>
      </c>
      <c r="Q55" s="96">
        <f>+'REC20'!Q53+'REC21'!Q51</f>
        <v>70838000</v>
      </c>
      <c r="R55" s="96">
        <f>+'REC20'!R53+'REC21'!R51</f>
        <v>70838000</v>
      </c>
      <c r="T55" s="97">
        <f>+M55-O55</f>
        <v>0</v>
      </c>
      <c r="U55" s="97">
        <f t="shared" si="9"/>
        <v>0</v>
      </c>
      <c r="V55" s="97">
        <f t="shared" si="9"/>
        <v>0</v>
      </c>
      <c r="W55" s="97">
        <f t="shared" si="9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>
        <f>+I57-J57</f>
        <v>22839461</v>
      </c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183470520</v>
      </c>
      <c r="J57" s="34">
        <f>SUM(J59:J71)</f>
        <v>160631059</v>
      </c>
      <c r="K57" s="34">
        <f>SUM(K59:K71)</f>
        <v>0</v>
      </c>
      <c r="L57" s="34">
        <f>SUM(L60:L71)</f>
        <v>0</v>
      </c>
      <c r="M57" s="171">
        <f>+G57-I57+J57+L57-K57</f>
        <v>2497500950</v>
      </c>
      <c r="N57" s="36"/>
      <c r="O57" s="34">
        <f>SUM(O58:O71)</f>
        <v>1651257561</v>
      </c>
      <c r="P57" s="34">
        <f>SUM(P58:P71)</f>
        <v>1516424069</v>
      </c>
      <c r="Q57" s="34">
        <f>SUM(Q58:Q71)</f>
        <v>1157434703</v>
      </c>
      <c r="R57" s="34">
        <f>SUM(R58:R71)</f>
        <v>1150853543</v>
      </c>
      <c r="S57" s="37"/>
      <c r="T57" s="38">
        <f>+M57-O57</f>
        <v>846243389</v>
      </c>
      <c r="U57" s="38">
        <f>+O57-P57</f>
        <v>134833492</v>
      </c>
      <c r="V57" s="38">
        <f>+P57-Q57</f>
        <v>358989366</v>
      </c>
      <c r="W57" s="38">
        <f>+Q57-R57</f>
        <v>6581160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0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>+M59-O59</f>
        <v>0</v>
      </c>
      <c r="U59" s="97">
        <f t="shared" ref="U59:W60" si="11">+O59-P59</f>
        <v>0</v>
      </c>
      <c r="V59" s="97">
        <f t="shared" si="11"/>
        <v>0</v>
      </c>
      <c r="W59" s="97">
        <f t="shared" si="11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6948559</v>
      </c>
      <c r="J60" s="96">
        <f>+'REC20'!J57+'REC21'!J56</f>
        <v>62000000</v>
      </c>
      <c r="K60" s="96">
        <f>+'REC21'!K56</f>
        <v>0</v>
      </c>
      <c r="L60" s="96">
        <f>+'REC21'!L56</f>
        <v>0</v>
      </c>
      <c r="M60" s="174">
        <f t="shared" si="10"/>
        <v>241865916</v>
      </c>
      <c r="N60" s="95"/>
      <c r="O60" s="96">
        <f>+'REC20'!O57+'REC21'!O56</f>
        <v>14313751</v>
      </c>
      <c r="P60" s="96">
        <f>+'REC20'!P57+'REC21'!P56</f>
        <v>10105000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2">+M60-O60</f>
        <v>227552165</v>
      </c>
      <c r="U60" s="97">
        <f t="shared" si="11"/>
        <v>4208751</v>
      </c>
      <c r="V60" s="97">
        <f t="shared" si="11"/>
        <v>10105000</v>
      </c>
      <c r="W60" s="97">
        <f t="shared" si="11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44000000</v>
      </c>
      <c r="K61" s="96">
        <f>+'REC21'!K57</f>
        <v>0</v>
      </c>
      <c r="L61" s="96">
        <f>+'REC21'!L57</f>
        <v>0</v>
      </c>
      <c r="M61" s="174">
        <f t="shared" si="10"/>
        <v>173000000</v>
      </c>
      <c r="N61" s="95"/>
      <c r="O61" s="96">
        <f>+'REC20'!O58+'REC21'!O57</f>
        <v>168527991</v>
      </c>
      <c r="P61" s="96">
        <f>+'REC20'!P58+'REC21'!P57</f>
        <v>125322031</v>
      </c>
      <c r="Q61" s="96">
        <f>+'REC20'!Q58+'REC21'!Q57</f>
        <v>76681196</v>
      </c>
      <c r="R61" s="96">
        <f>+'REC20'!R58+'REC21'!R57</f>
        <v>76681196</v>
      </c>
      <c r="S61" s="37"/>
      <c r="T61" s="97">
        <f t="shared" si="12"/>
        <v>4472009</v>
      </c>
      <c r="U61" s="97">
        <f>+O61-P61</f>
        <v>43205960</v>
      </c>
      <c r="V61" s="97">
        <f t="shared" ref="U61:W71" si="13">+P61-Q61</f>
        <v>48640835</v>
      </c>
      <c r="W61" s="97">
        <f t="shared" si="13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+'REC20'!I59</f>
        <v>122500000</v>
      </c>
      <c r="J62" s="96">
        <f>+'REC21'!J58</f>
        <v>13000000</v>
      </c>
      <c r="K62" s="96">
        <f>+'REC20'!K56+'REC21'!K58</f>
        <v>0</v>
      </c>
      <c r="L62" s="96">
        <f>+'REC20'!L56+'REC21'!L58</f>
        <v>0</v>
      </c>
      <c r="M62" s="174">
        <f t="shared" si="10"/>
        <v>1009140411</v>
      </c>
      <c r="N62" s="95"/>
      <c r="O62" s="96">
        <f>+'REC20'!O59+'REC21'!O58</f>
        <v>707642353</v>
      </c>
      <c r="P62" s="96">
        <f>+'REC20'!P59+'REC21'!P58</f>
        <v>638965907</v>
      </c>
      <c r="Q62" s="96">
        <f>+'REC20'!Q59+'REC21'!Q58</f>
        <v>567001704</v>
      </c>
      <c r="R62" s="96">
        <f>+'REC20'!R59+'REC21'!R58</f>
        <v>560881704</v>
      </c>
      <c r="S62" s="37"/>
      <c r="T62" s="97">
        <f>+M62-O62</f>
        <v>301498058</v>
      </c>
      <c r="U62" s="97">
        <f>+O62-P62</f>
        <v>68676446</v>
      </c>
      <c r="V62" s="97">
        <f t="shared" si="13"/>
        <v>71964203</v>
      </c>
      <c r="W62" s="97">
        <f t="shared" si="13"/>
        <v>6120000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17000000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0"/>
        <v>110685525</v>
      </c>
      <c r="N63" s="95"/>
      <c r="O63" s="96">
        <f>+'REC20'!O60+'REC21'!O59</f>
        <v>99713433</v>
      </c>
      <c r="P63" s="96">
        <f>+'REC20'!P60+'REC21'!P59</f>
        <v>99249700</v>
      </c>
      <c r="Q63" s="96">
        <f>+'REC20'!Q60+'REC21'!Q59</f>
        <v>82747156</v>
      </c>
      <c r="R63" s="96">
        <f>+'REC20'!R60+'REC21'!R59</f>
        <v>82747156</v>
      </c>
      <c r="S63" s="37"/>
      <c r="T63" s="97">
        <f t="shared" si="12"/>
        <v>10972092</v>
      </c>
      <c r="U63" s="97">
        <f>+O63-P63</f>
        <v>463733</v>
      </c>
      <c r="V63" s="97">
        <f t="shared" si="13"/>
        <v>16502544</v>
      </c>
      <c r="W63" s="97">
        <f t="shared" si="13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+'REC21'!I60</f>
        <v>0</v>
      </c>
      <c r="J64" s="96">
        <f>+'REC21'!J60</f>
        <v>1070500</v>
      </c>
      <c r="K64" s="96">
        <f>+'REC20'!K59+'REC21'!K60</f>
        <v>0</v>
      </c>
      <c r="L64" s="96">
        <f>+'REC20'!L59+'REC21'!L60</f>
        <v>0</v>
      </c>
      <c r="M64" s="174">
        <f t="shared" si="10"/>
        <v>16070500</v>
      </c>
      <c r="N64" s="95"/>
      <c r="O64" s="96">
        <f>+'REC21'!O60</f>
        <v>16070500</v>
      </c>
      <c r="P64" s="96">
        <f>+'REC21'!P60</f>
        <v>16070500</v>
      </c>
      <c r="Q64" s="96">
        <f>+'REC20'!Q61+'REC21'!Q60</f>
        <v>6430900</v>
      </c>
      <c r="R64" s="96">
        <f>+'REC20'!R61+'REC21'!R60</f>
        <v>6430900</v>
      </c>
      <c r="S64" s="37"/>
      <c r="T64" s="97">
        <f t="shared" si="12"/>
        <v>0</v>
      </c>
      <c r="U64" s="97">
        <f t="shared" si="13"/>
        <v>0</v>
      </c>
      <c r="V64" s="97">
        <f t="shared" si="13"/>
        <v>9639600</v>
      </c>
      <c r="W64" s="97">
        <f t="shared" si="13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8070500</v>
      </c>
      <c r="J65" s="96">
        <f>+'REC20'!J62</f>
        <v>24500000</v>
      </c>
      <c r="K65" s="96">
        <f>+'REC20'!K60+'REC21'!K61</f>
        <v>0</v>
      </c>
      <c r="L65" s="96">
        <f>+'REC20'!L60+'REC21'!L61</f>
        <v>0</v>
      </c>
      <c r="M65" s="174">
        <f t="shared" si="10"/>
        <v>205129500</v>
      </c>
      <c r="N65" s="95"/>
      <c r="O65" s="96">
        <f>+'REC20'!O62+'REC21'!O61</f>
        <v>185500000</v>
      </c>
      <c r="P65" s="96">
        <f>+'REC20'!P62+'REC21'!P61</f>
        <v>167383348</v>
      </c>
      <c r="Q65" s="96">
        <f>+'REC20'!Q62+'REC21'!Q61</f>
        <v>167093016</v>
      </c>
      <c r="R65" s="96">
        <f>+'REC20'!R62+'REC21'!R61</f>
        <v>167093016</v>
      </c>
      <c r="S65" s="37"/>
      <c r="T65" s="97">
        <f t="shared" si="12"/>
        <v>19629500</v>
      </c>
      <c r="U65" s="97">
        <f>+O65-P65</f>
        <v>18116652</v>
      </c>
      <c r="V65" s="97">
        <f t="shared" si="13"/>
        <v>290332</v>
      </c>
      <c r="W65" s="97">
        <f t="shared" si="13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0"/>
        <v>15000000</v>
      </c>
      <c r="N66" s="95"/>
      <c r="O66" s="96">
        <f>+'REC20'!O63+'REC21'!O62</f>
        <v>2001480</v>
      </c>
      <c r="P66" s="96">
        <f>+'REC20'!P63+'REC21'!P62</f>
        <v>2001480</v>
      </c>
      <c r="Q66" s="96">
        <f>+'REC20'!Q63+'REC21'!Q62</f>
        <v>629192</v>
      </c>
      <c r="R66" s="96">
        <f>+'REC20'!R63+'REC21'!R62</f>
        <v>629192</v>
      </c>
      <c r="S66" s="37"/>
      <c r="T66" s="97">
        <f t="shared" si="12"/>
        <v>12998520</v>
      </c>
      <c r="U66" s="97">
        <f t="shared" si="13"/>
        <v>0</v>
      </c>
      <c r="V66" s="97">
        <f t="shared" si="13"/>
        <v>1372288</v>
      </c>
      <c r="W66" s="97">
        <f t="shared" si="13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18951461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0"/>
        <v>481048539</v>
      </c>
      <c r="N67" s="95"/>
      <c r="O67" s="96">
        <f>+'REC20'!O64+'REC21'!O63</f>
        <v>295141634</v>
      </c>
      <c r="P67" s="96">
        <f>+'REC20'!P64+'REC21'!P63</f>
        <v>295141634</v>
      </c>
      <c r="Q67" s="96">
        <f>+'REC20'!Q64+'REC21'!Q63</f>
        <v>229804926</v>
      </c>
      <c r="R67" s="96">
        <f>+'REC20'!R64+'REC21'!R63</f>
        <v>229804926</v>
      </c>
      <c r="S67" s="37"/>
      <c r="T67" s="97">
        <f t="shared" si="12"/>
        <v>185906905</v>
      </c>
      <c r="U67" s="97">
        <f>+O67-P67</f>
        <v>0</v>
      </c>
      <c r="V67" s="97">
        <f t="shared" si="13"/>
        <v>65336708</v>
      </c>
      <c r="W67" s="97">
        <f t="shared" si="13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0"/>
        <v>19000000</v>
      </c>
      <c r="N68" s="95"/>
      <c r="O68" s="96">
        <f>+'REC20'!O65+'REC21'!O64</f>
        <v>12000000</v>
      </c>
      <c r="P68" s="96">
        <f>+'REC20'!P65+'REC21'!P64</f>
        <v>12000000</v>
      </c>
      <c r="Q68" s="96">
        <f>+'REC20'!Q65+'REC21'!Q64</f>
        <v>5568024</v>
      </c>
      <c r="R68" s="96">
        <f>+'REC20'!R65+'REC21'!R64</f>
        <v>5568024</v>
      </c>
      <c r="T68" s="97">
        <f t="shared" si="12"/>
        <v>7000000</v>
      </c>
      <c r="U68" s="97">
        <f>+O68-P68</f>
        <v>0</v>
      </c>
      <c r="V68" s="97">
        <f t="shared" si="13"/>
        <v>6431976</v>
      </c>
      <c r="W68" s="97">
        <f t="shared" si="13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0"/>
        <v>207000000</v>
      </c>
      <c r="N69" s="95"/>
      <c r="O69" s="96">
        <f>+'REC20'!O67+'REC21'!O65</f>
        <v>135732760</v>
      </c>
      <c r="P69" s="96">
        <f>+'REC20'!P67+'REC21'!P65</f>
        <v>135732760</v>
      </c>
      <c r="Q69" s="96">
        <f>+'REC20'!Q67+'REC21'!Q65</f>
        <v>7026880</v>
      </c>
      <c r="R69" s="96">
        <f>+'REC20'!R67+'REC21'!R65</f>
        <v>6565720</v>
      </c>
      <c r="S69" s="37"/>
      <c r="T69" s="97">
        <f t="shared" si="12"/>
        <v>71267240</v>
      </c>
      <c r="U69" s="97">
        <f>+O69-P69</f>
        <v>0</v>
      </c>
      <c r="V69" s="97">
        <f t="shared" si="13"/>
        <v>128705880</v>
      </c>
      <c r="W69" s="97">
        <f t="shared" si="13"/>
        <v>461160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0"/>
        <v>3000000</v>
      </c>
      <c r="N70" s="95"/>
      <c r="O70" s="96">
        <f>+'REC20'!O68+'REC21'!O66</f>
        <v>558500</v>
      </c>
      <c r="P70" s="96">
        <f>+'REC20'!P68+'REC21'!P66</f>
        <v>516500</v>
      </c>
      <c r="Q70" s="96">
        <f>+'REC20'!Q68+'REC21'!Q66</f>
        <v>516500</v>
      </c>
      <c r="R70" s="96">
        <f>+'REC20'!R68+'REC21'!R66</f>
        <v>516500</v>
      </c>
      <c r="S70" s="37"/>
      <c r="T70" s="97">
        <f t="shared" si="12"/>
        <v>2441500</v>
      </c>
      <c r="U70" s="97">
        <f t="shared" si="13"/>
        <v>42000</v>
      </c>
      <c r="V70" s="97">
        <f t="shared" si="13"/>
        <v>0</v>
      </c>
      <c r="W70" s="97">
        <f t="shared" si="13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+'REC20'!K67+'REC21'!K71</f>
        <v>0</v>
      </c>
      <c r="L71" s="96">
        <f>+'REC20'!L67+'REC21'!L71</f>
        <v>0</v>
      </c>
      <c r="M71" s="174">
        <f t="shared" si="10"/>
        <v>3500000</v>
      </c>
      <c r="N71" s="95"/>
      <c r="O71" s="96">
        <f>+'REC20'!O69+'REC21'!O67</f>
        <v>994600</v>
      </c>
      <c r="P71" s="96">
        <f>+'REC20'!P69+'REC21'!P67</f>
        <v>874650</v>
      </c>
      <c r="Q71" s="96">
        <f>+'REC20'!Q69+'REC21'!Q67</f>
        <v>874650</v>
      </c>
      <c r="R71" s="96">
        <f>+'REC20'!R69+'REC21'!R67</f>
        <v>874650</v>
      </c>
      <c r="S71" s="37"/>
      <c r="T71" s="97">
        <f t="shared" si="12"/>
        <v>2505400</v>
      </c>
      <c r="U71" s="97">
        <f t="shared" si="13"/>
        <v>119950</v>
      </c>
      <c r="V71" s="97">
        <f t="shared" si="13"/>
        <v>0</v>
      </c>
      <c r="W71" s="97">
        <f t="shared" si="13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18951461</v>
      </c>
      <c r="K73" s="306">
        <f>+K74+K76+K77</f>
        <v>0</v>
      </c>
      <c r="L73" s="96">
        <f>+L74+L76</f>
        <v>0</v>
      </c>
      <c r="M73" s="171">
        <f>+G73-I73+J73+L73-K73</f>
        <v>1110834362</v>
      </c>
      <c r="N73" s="93"/>
      <c r="O73" s="32">
        <f>+O74+O76</f>
        <v>48431171</v>
      </c>
      <c r="P73" s="32">
        <f>+P74+P76</f>
        <v>48431171</v>
      </c>
      <c r="Q73" s="32">
        <f>+Q74+Q76</f>
        <v>48431171</v>
      </c>
      <c r="R73" s="32">
        <f>+R74+R76</f>
        <v>48431171</v>
      </c>
      <c r="S73" s="37"/>
      <c r="T73" s="38">
        <f>+M73-O73</f>
        <v>1062403191</v>
      </c>
      <c r="U73" s="38">
        <f t="shared" ref="U73:W74" si="14">+O73-P73</f>
        <v>0</v>
      </c>
      <c r="V73" s="38">
        <f t="shared" si="14"/>
        <v>0</v>
      </c>
      <c r="W73" s="38">
        <f t="shared" si="14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+'REC21'!J70</f>
        <v>18951461</v>
      </c>
      <c r="K74" s="96">
        <f>+'REC20'!K72</f>
        <v>0</v>
      </c>
      <c r="L74" s="96">
        <f>+'REC20'!L72</f>
        <v>0</v>
      </c>
      <c r="M74" s="174">
        <f>+G74-I74+J74+L74-K74</f>
        <v>46761461</v>
      </c>
      <c r="N74" s="36"/>
      <c r="O74" s="96">
        <f>+'REC20'!O72+'REC21'!O70</f>
        <v>46761461</v>
      </c>
      <c r="P74" s="96">
        <f>+'REC20'!P72+'REC21'!P70</f>
        <v>46761461</v>
      </c>
      <c r="Q74" s="96">
        <f>+'REC20'!Q72+'REC21'!Q70</f>
        <v>46761461</v>
      </c>
      <c r="R74" s="96">
        <f>+'REC20'!R72+'REC21'!R70</f>
        <v>46761461</v>
      </c>
      <c r="S74" s="37"/>
      <c r="T74" s="97">
        <f>+M74-O74</f>
        <v>0</v>
      </c>
      <c r="U74" s="97">
        <f t="shared" si="14"/>
        <v>0</v>
      </c>
      <c r="V74" s="97">
        <f t="shared" si="14"/>
        <v>0</v>
      </c>
      <c r="W74" s="97">
        <f t="shared" si="14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1669710</v>
      </c>
      <c r="P76" s="96">
        <f>+'REC20'!P73</f>
        <v>1669710</v>
      </c>
      <c r="Q76" s="96">
        <f>+'REC20'!Q73</f>
        <v>1669710</v>
      </c>
      <c r="R76" s="96">
        <f>+'REC20'!R73</f>
        <v>1669710</v>
      </c>
      <c r="S76" s="37"/>
      <c r="T76" s="97">
        <f>+M76-O76</f>
        <v>213600290</v>
      </c>
      <c r="U76" s="97">
        <f t="shared" ref="U76:W77" si="15">+O76-P76</f>
        <v>0</v>
      </c>
      <c r="V76" s="97">
        <f t="shared" si="15"/>
        <v>0</v>
      </c>
      <c r="W76" s="97">
        <f t="shared" si="15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15"/>
        <v>0</v>
      </c>
      <c r="V77" s="97">
        <f t="shared" si="15"/>
        <v>0</v>
      </c>
      <c r="W77" s="97">
        <f t="shared" si="15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16">+G80-I80+J80+L80-K80</f>
        <v>11128800037</v>
      </c>
      <c r="N80" s="36"/>
      <c r="O80" s="171">
        <f>SUM(O81:O86)</f>
        <v>9939319863</v>
      </c>
      <c r="P80" s="171">
        <f>SUM(P81:P86)</f>
        <v>9644430248</v>
      </c>
      <c r="Q80" s="171">
        <f>SUM(Q81:Q86)</f>
        <v>7602889105</v>
      </c>
      <c r="R80" s="171">
        <f>SUM(R81:R86)</f>
        <v>7411456638</v>
      </c>
      <c r="S80" s="37"/>
      <c r="T80" s="38">
        <f t="shared" ref="T80:T86" si="17">+M80-O80</f>
        <v>1189480174</v>
      </c>
      <c r="U80" s="38">
        <f t="shared" ref="U80:W86" si="18">+O80-P80</f>
        <v>294889615</v>
      </c>
      <c r="V80" s="38">
        <f t="shared" si="18"/>
        <v>2041541143</v>
      </c>
      <c r="W80" s="38">
        <f t="shared" si="18"/>
        <v>191432467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16"/>
        <v>3611955613</v>
      </c>
      <c r="N81" s="36"/>
      <c r="O81" s="96">
        <f>+'REC20'!O78</f>
        <v>3530672769</v>
      </c>
      <c r="P81" s="96">
        <f>+'REC20'!P78</f>
        <v>3501553169</v>
      </c>
      <c r="Q81" s="96">
        <f>+'REC20'!Q78</f>
        <v>2919278400</v>
      </c>
      <c r="R81" s="96">
        <f>+'REC20'!R78</f>
        <v>2842448400</v>
      </c>
      <c r="S81" s="37"/>
      <c r="T81" s="98">
        <f t="shared" si="17"/>
        <v>81282844</v>
      </c>
      <c r="U81" s="98">
        <f t="shared" si="18"/>
        <v>29119600</v>
      </c>
      <c r="V81" s="98">
        <f t="shared" si="18"/>
        <v>582274769</v>
      </c>
      <c r="W81" s="98">
        <f t="shared" si="18"/>
        <v>76830000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16"/>
        <v>1230575857</v>
      </c>
      <c r="N82" s="36"/>
      <c r="O82" s="96">
        <f>+'REC20'!O79</f>
        <v>1200900567</v>
      </c>
      <c r="P82" s="96">
        <f>+'REC20'!P79</f>
        <v>1195886034</v>
      </c>
      <c r="Q82" s="96">
        <f>+'REC20'!Q79</f>
        <v>949785467</v>
      </c>
      <c r="R82" s="96">
        <f>+'REC20'!R79</f>
        <v>885146000</v>
      </c>
      <c r="S82" s="37"/>
      <c r="T82" s="98">
        <f t="shared" si="17"/>
        <v>29675290</v>
      </c>
      <c r="U82" s="98">
        <f t="shared" si="18"/>
        <v>5014533</v>
      </c>
      <c r="V82" s="98">
        <f t="shared" si="18"/>
        <v>246100567</v>
      </c>
      <c r="W82" s="98">
        <f t="shared" si="18"/>
        <v>64639467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16"/>
        <v>1016461810</v>
      </c>
      <c r="N83" s="208"/>
      <c r="O83" s="96">
        <f>+'REC20'!O80</f>
        <v>948261800</v>
      </c>
      <c r="P83" s="96">
        <f>+'REC20'!P80</f>
        <v>932241800</v>
      </c>
      <c r="Q83" s="96">
        <f>+'REC20'!Q80</f>
        <v>753237000</v>
      </c>
      <c r="R83" s="96">
        <f>+'REC20'!R80</f>
        <v>735878000</v>
      </c>
      <c r="S83" s="58"/>
      <c r="T83" s="98">
        <f t="shared" si="17"/>
        <v>68200010</v>
      </c>
      <c r="U83" s="98">
        <f t="shared" si="18"/>
        <v>16020000</v>
      </c>
      <c r="V83" s="98">
        <f t="shared" si="18"/>
        <v>179004800</v>
      </c>
      <c r="W83" s="97">
        <f t="shared" si="18"/>
        <v>17359000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16"/>
        <v>150792000</v>
      </c>
      <c r="N84" s="95"/>
      <c r="O84" s="96">
        <f>+'REC20'!O81</f>
        <v>92124673</v>
      </c>
      <c r="P84" s="96">
        <f>+'REC20'!P81</f>
        <v>61225098</v>
      </c>
      <c r="Q84" s="96">
        <f>+'REC20'!Q81</f>
        <v>20108803</v>
      </c>
      <c r="R84" s="96">
        <f>+'REC20'!R81</f>
        <v>20108803</v>
      </c>
      <c r="S84" s="125"/>
      <c r="T84" s="98">
        <f>+M84-O84</f>
        <v>58667327</v>
      </c>
      <c r="U84" s="98">
        <f>+O84-P84</f>
        <v>30899575</v>
      </c>
      <c r="V84" s="98">
        <f t="shared" si="18"/>
        <v>41116295</v>
      </c>
      <c r="W84" s="98">
        <f t="shared" si="18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16"/>
        <v>1926560000</v>
      </c>
      <c r="N85" s="270"/>
      <c r="O85" s="96">
        <f>+'REC20'!O82</f>
        <v>1818366458</v>
      </c>
      <c r="P85" s="96">
        <f>+'REC20'!P82</f>
        <v>1818366458</v>
      </c>
      <c r="Q85" s="96">
        <f>+'REC20'!Q82</f>
        <v>1383435101</v>
      </c>
      <c r="R85" s="96">
        <f>+'REC20'!R82</f>
        <v>1372865101</v>
      </c>
      <c r="S85" s="58"/>
      <c r="T85" s="98">
        <f t="shared" si="17"/>
        <v>108193542</v>
      </c>
      <c r="U85" s="98">
        <f t="shared" si="18"/>
        <v>0</v>
      </c>
      <c r="V85" s="98">
        <f t="shared" si="18"/>
        <v>434931357</v>
      </c>
      <c r="W85" s="98">
        <f t="shared" si="18"/>
        <v>10570000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16"/>
        <v>3192454757</v>
      </c>
      <c r="N86" s="270"/>
      <c r="O86" s="96">
        <f>+'REC20'!O83</f>
        <v>2348993596</v>
      </c>
      <c r="P86" s="96">
        <f>+'REC20'!P83</f>
        <v>2135157689</v>
      </c>
      <c r="Q86" s="96">
        <f>+'REC20'!Q83</f>
        <v>1577044334</v>
      </c>
      <c r="R86" s="96">
        <f>+'REC20'!R83</f>
        <v>1555010334</v>
      </c>
      <c r="S86" s="58"/>
      <c r="T86" s="98">
        <f t="shared" si="17"/>
        <v>843461161</v>
      </c>
      <c r="U86" s="98">
        <f t="shared" si="18"/>
        <v>213835907</v>
      </c>
      <c r="V86" s="98">
        <f t="shared" si="18"/>
        <v>558113355</v>
      </c>
      <c r="W86" s="98">
        <f t="shared" si="18"/>
        <v>22034000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+'REC21'!E76</f>
        <v xml:space="preserve">MARTHA LUZ CAMARGO DE LA HOZ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95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zoomScaleNormal="100" workbookViewId="0">
      <pane xSplit="6" ySplit="3" topLeftCell="G82" activePane="bottomRight" state="frozenSplit"/>
      <selection pane="topRight" activeCell="G4" sqref="G4"/>
      <selection pane="bottomLeft" activeCell="F18" sqref="F18"/>
      <selection pane="bottomRight" activeCell="G10" sqref="G10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NOVIEMBRE DE 2018</v>
      </c>
      <c r="K5" s="336"/>
      <c r="L5" s="337"/>
      <c r="M5" s="3"/>
      <c r="N5" s="331" t="s">
        <v>67</v>
      </c>
      <c r="O5" s="329" t="s">
        <v>102</v>
      </c>
      <c r="P5" s="329" t="s">
        <v>103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101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21509156152</v>
      </c>
      <c r="K8" s="200">
        <f>+CONSOLIDACION!P8</f>
        <v>18073835901</v>
      </c>
      <c r="L8" s="200">
        <f>+CONSOLIDACION!Q8</f>
        <v>15601008595</v>
      </c>
      <c r="N8" s="200">
        <f>+G8-J8</f>
        <v>4941921063</v>
      </c>
      <c r="O8" s="141">
        <f>(K8/G8)*100</f>
        <v>68.329299990665803</v>
      </c>
      <c r="P8" s="141">
        <f>(L8/G8)*100</f>
        <v>58.980617190716558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11569836289</v>
      </c>
      <c r="K10" s="56">
        <f>+CONSOLIDACION!P10</f>
        <v>8429405653</v>
      </c>
      <c r="L10" s="56">
        <f>+CONSOLIDACION!Q10</f>
        <v>7998119490</v>
      </c>
      <c r="M10" s="48"/>
      <c r="N10" s="56">
        <f>+G10-J10</f>
        <v>3752440889</v>
      </c>
      <c r="O10" s="141">
        <f>(K10/G10)*100</f>
        <v>55.014052774760479</v>
      </c>
      <c r="P10" s="141">
        <f>(L10/G10)*100</f>
        <v>52.199287332328403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9799309557</v>
      </c>
      <c r="K12" s="56">
        <f>+CONSOLIDACION!P12</f>
        <v>6793712413</v>
      </c>
      <c r="L12" s="56">
        <f>+CONSOLIDACION!Q12</f>
        <v>6721415616</v>
      </c>
      <c r="M12" s="49"/>
      <c r="N12" s="56">
        <f>+G12-J12</f>
        <v>1843794309</v>
      </c>
      <c r="O12" s="141">
        <f>(+K12/G12)*100</f>
        <v>58.349667676150233</v>
      </c>
      <c r="P12" s="141">
        <f>(L12/G12)*100</f>
        <v>57.728726749812544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8004075873</v>
      </c>
      <c r="K14" s="56">
        <f>+CONSOLIDACION!P14</f>
        <v>4998479029</v>
      </c>
      <c r="L14" s="56">
        <f>+CONSOLIDACION!Q14</f>
        <v>4983086332</v>
      </c>
      <c r="M14" s="49"/>
      <c r="N14" s="56">
        <f>+G14-J14</f>
        <v>592311358</v>
      </c>
      <c r="O14" s="141">
        <f>(+K14/G14)*100</f>
        <v>58.146275809617499</v>
      </c>
      <c r="P14" s="141">
        <f>(L14/G14)*100</f>
        <v>57.967215739539547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6253802807</v>
      </c>
      <c r="H16" s="129"/>
      <c r="I16" s="17"/>
      <c r="J16" s="56">
        <f>+CONSOLIDACION!O16</f>
        <v>6004968525</v>
      </c>
      <c r="K16" s="56">
        <f>+CONSOLIDACION!P16</f>
        <v>4027871408</v>
      </c>
      <c r="L16" s="56">
        <f>+CONSOLIDACION!Q16</f>
        <v>4012478711</v>
      </c>
      <c r="M16" s="49"/>
      <c r="N16" s="56">
        <f>+G16-J16</f>
        <v>248834282</v>
      </c>
      <c r="O16" s="141">
        <f>(+K16/G16)*100</f>
        <v>64.406754295027142</v>
      </c>
      <c r="P16" s="141">
        <f t="shared" ref="P16:P25" si="0">(L16/G16)*100</f>
        <v>64.160620902673116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5794672467</v>
      </c>
      <c r="H17" s="130"/>
      <c r="I17" s="19"/>
      <c r="J17" s="60">
        <f>+CONSOLIDACION!O17</f>
        <v>5561720201</v>
      </c>
      <c r="K17" s="60">
        <f>+CONSOLIDACION!P17</f>
        <v>3865315941</v>
      </c>
      <c r="L17" s="60">
        <f>+CONSOLIDACION!Q17</f>
        <v>3862664404</v>
      </c>
      <c r="M17" s="48"/>
      <c r="N17" s="60">
        <f>+G17-J17</f>
        <v>232952266</v>
      </c>
      <c r="O17" s="142">
        <f>(+K17/G17)*100</f>
        <v>66.704649193074061</v>
      </c>
      <c r="P17" s="142">
        <f t="shared" si="0"/>
        <v>66.658891007169672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377248324</v>
      </c>
      <c r="K18" s="152">
        <f>+CONSOLIDACION!P18</f>
        <v>119456864</v>
      </c>
      <c r="L18" s="152">
        <f>+CONSOLIDACION!Q18</f>
        <v>119456864</v>
      </c>
      <c r="M18" s="48"/>
      <c r="N18" s="152">
        <f>+G18-J18</f>
        <v>11882016</v>
      </c>
      <c r="O18" s="142">
        <f>(+K18/G18)*100</f>
        <v>30.698419455034013</v>
      </c>
      <c r="P18" s="142">
        <f t="shared" si="0"/>
        <v>30.698419455034013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100</v>
      </c>
      <c r="G19" s="60">
        <f>+CONSOLIDACION!M19</f>
        <v>70000000</v>
      </c>
      <c r="H19" s="130"/>
      <c r="I19" s="19"/>
      <c r="J19" s="152">
        <f>+CONSOLIDACION!O19</f>
        <v>66000000</v>
      </c>
      <c r="K19" s="152">
        <f>+CONSOLIDACION!P19</f>
        <v>43098603</v>
      </c>
      <c r="L19" s="152">
        <f>+CONSOLIDACION!Q19</f>
        <v>30357443</v>
      </c>
      <c r="M19" s="48"/>
      <c r="N19" s="152">
        <f>+G19-J19</f>
        <v>4000000</v>
      </c>
      <c r="O19" s="142">
        <f>(+K19/G19)*100</f>
        <v>61.569432857142857</v>
      </c>
      <c r="P19" s="141">
        <f t="shared" si="0"/>
        <v>43.367775714285713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558584917</v>
      </c>
      <c r="K21" s="93">
        <f>+CONSOLIDACION!P21</f>
        <v>458258998</v>
      </c>
      <c r="L21" s="93">
        <f>+CONSOLIDACION!Q21</f>
        <v>458258998</v>
      </c>
      <c r="M21" s="48"/>
      <c r="N21" s="93">
        <f t="shared" ref="N21:N77" si="1">+G21-J21</f>
        <v>40768691</v>
      </c>
      <c r="O21" s="141">
        <f>(+K21/G21)*100</f>
        <v>76.45887033685797</v>
      </c>
      <c r="P21" s="141">
        <f t="shared" si="0"/>
        <v>76.45887033685797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4603313</v>
      </c>
      <c r="H22" s="129"/>
      <c r="I22" s="17"/>
      <c r="J22" s="152">
        <f>+CONSOLIDACION!O22</f>
        <v>4603313</v>
      </c>
      <c r="K22" s="152">
        <f>+CONSOLIDACION!P22</f>
        <v>1227550</v>
      </c>
      <c r="L22" s="152">
        <f>+CONSOLIDACION!Q22</f>
        <v>1227550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594750295</v>
      </c>
      <c r="H23" s="130"/>
      <c r="I23" s="19"/>
      <c r="J23" s="152">
        <f>+CONSOLIDACION!O23</f>
        <v>553981604</v>
      </c>
      <c r="K23" s="152">
        <f>+CONSOLIDACION!P23</f>
        <v>457031448</v>
      </c>
      <c r="L23" s="152">
        <f>+CONSOLIDACION!Q23</f>
        <v>457031448</v>
      </c>
      <c r="M23" s="48"/>
      <c r="N23" s="60">
        <f t="shared" si="1"/>
        <v>40768691</v>
      </c>
      <c r="O23" s="142">
        <f>(+K23/G23)*100</f>
        <v>76.844257471112314</v>
      </c>
      <c r="P23" s="142">
        <f t="shared" si="0"/>
        <v>76.844257471112314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1417383753</v>
      </c>
      <c r="K25" s="93">
        <f>+CONSOLIDACION!P25</f>
        <v>489229906</v>
      </c>
      <c r="L25" s="93">
        <f>+CONSOLIDACION!Q25</f>
        <v>489229906</v>
      </c>
      <c r="M25" s="50"/>
      <c r="N25" s="93">
        <f t="shared" si="1"/>
        <v>77725762</v>
      </c>
      <c r="O25" s="141">
        <f t="shared" ref="O25:O81" si="2">(+K25/G25)*100</f>
        <v>32.7220114039606</v>
      </c>
      <c r="P25" s="141">
        <f t="shared" si="0"/>
        <v>32.7220114039606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188493807</v>
      </c>
      <c r="H26" s="129"/>
      <c r="I26" s="17"/>
      <c r="J26" s="98">
        <f>+CONSOLIDACION!O26</f>
        <v>178400206</v>
      </c>
      <c r="K26" s="98">
        <f>+CONSOLIDACION!P26</f>
        <v>120244107</v>
      </c>
      <c r="L26" s="98">
        <f>+CONSOLIDACION!Q26</f>
        <v>120244107</v>
      </c>
      <c r="M26" s="48"/>
      <c r="N26" s="98">
        <f t="shared" si="1"/>
        <v>10093601</v>
      </c>
      <c r="O26" s="142">
        <f t="shared" si="2"/>
        <v>63.792073020202722</v>
      </c>
      <c r="P26" s="142">
        <f>(+L26/G26)*100</f>
        <v>63.792073020202722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34076418</v>
      </c>
      <c r="K27" s="98">
        <f>+CONSOLIDACION!P27</f>
        <v>15038175</v>
      </c>
      <c r="L27" s="98">
        <f>+CONSOLIDACION!Q27</f>
        <v>15038175</v>
      </c>
      <c r="M27" s="48"/>
      <c r="N27" s="60">
        <f t="shared" si="1"/>
        <v>1592740</v>
      </c>
      <c r="O27" s="142">
        <f t="shared" si="2"/>
        <v>42.160162569579015</v>
      </c>
      <c r="P27" s="142">
        <f t="shared" ref="P27:P33" si="3">(+L27/G27)*100</f>
        <v>42.160162569579015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8510338</v>
      </c>
      <c r="H28" s="130"/>
      <c r="I28" s="19"/>
      <c r="J28" s="98">
        <f>+CONSOLIDACION!O28</f>
        <v>7809304</v>
      </c>
      <c r="K28" s="98">
        <f>+CONSOLIDACION!P28</f>
        <v>6809551</v>
      </c>
      <c r="L28" s="98">
        <f>+CONSOLIDACION!Q28</f>
        <v>6809551</v>
      </c>
      <c r="M28" s="48"/>
      <c r="N28" s="60">
        <f t="shared" si="1"/>
        <v>701034</v>
      </c>
      <c r="O28" s="142">
        <f t="shared" si="2"/>
        <v>80.01504758095389</v>
      </c>
      <c r="P28" s="142">
        <f t="shared" si="3"/>
        <v>80.01504758095389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9412582</v>
      </c>
      <c r="H29" s="130"/>
      <c r="I29" s="19"/>
      <c r="J29" s="98">
        <f>+CONSOLIDACION!O29</f>
        <v>9412582</v>
      </c>
      <c r="K29" s="98">
        <f>+CONSOLIDACION!P29</f>
        <v>7600426</v>
      </c>
      <c r="L29" s="98">
        <f>+CONSOLIDACION!Q29</f>
        <v>7600426</v>
      </c>
      <c r="M29" s="48"/>
      <c r="N29" s="60">
        <f t="shared" si="1"/>
        <v>0</v>
      </c>
      <c r="O29" s="142">
        <f t="shared" si="2"/>
        <v>80.7475143377237</v>
      </c>
      <c r="P29" s="142">
        <f t="shared" si="3"/>
        <v>80.7475143377237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272994379</v>
      </c>
      <c r="H30" s="130"/>
      <c r="I30" s="19"/>
      <c r="J30" s="98">
        <f>+CONSOLIDACION!O30</f>
        <v>260316199</v>
      </c>
      <c r="K30" s="98">
        <f>+CONSOLIDACION!P30</f>
        <v>170386909</v>
      </c>
      <c r="L30" s="98">
        <f>+CONSOLIDACION!Q30</f>
        <v>170386909</v>
      </c>
      <c r="M30" s="48"/>
      <c r="N30" s="152">
        <f t="shared" si="1"/>
        <v>12678180</v>
      </c>
      <c r="O30" s="142">
        <f t="shared" si="2"/>
        <v>62.414072269231589</v>
      </c>
      <c r="P30" s="142">
        <f t="shared" si="3"/>
        <v>62.414072269231589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274643491</v>
      </c>
      <c r="K31" s="98">
        <f>+CONSOLIDACION!P31</f>
        <v>120340617</v>
      </c>
      <c r="L31" s="98">
        <f>+CONSOLIDACION!Q31</f>
        <v>120340617</v>
      </c>
      <c r="M31" s="48"/>
      <c r="N31" s="60">
        <f t="shared" si="1"/>
        <v>12850654</v>
      </c>
      <c r="O31" s="142">
        <f t="shared" si="2"/>
        <v>41.858458369647842</v>
      </c>
      <c r="P31" s="142">
        <f t="shared" si="3"/>
        <v>41.858458369647842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32493549</v>
      </c>
      <c r="L32" s="98">
        <f>+CONSOLIDACION!Q32</f>
        <v>32493549</v>
      </c>
      <c r="M32" s="48"/>
      <c r="N32" s="60">
        <f t="shared" si="1"/>
        <v>31353550</v>
      </c>
      <c r="O32" s="142">
        <f t="shared" si="2"/>
        <v>5.6782645247838168</v>
      </c>
      <c r="P32" s="142">
        <f t="shared" si="3"/>
        <v>5.6782645247838168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16316572</v>
      </c>
      <c r="L33" s="98">
        <f>+CONSOLIDACION!Q33</f>
        <v>16316572</v>
      </c>
      <c r="M33" s="48"/>
      <c r="N33" s="60">
        <f t="shared" si="1"/>
        <v>8456003</v>
      </c>
      <c r="O33" s="142">
        <f t="shared" si="2"/>
        <v>13.564279683480532</v>
      </c>
      <c r="P33" s="142">
        <f t="shared" si="3"/>
        <v>13.564279683480532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114695772</v>
      </c>
      <c r="H37" s="130"/>
      <c r="I37" s="19"/>
      <c r="J37" s="93">
        <f>+CONSOLIDACION!O38</f>
        <v>23138678</v>
      </c>
      <c r="K37" s="93">
        <f>+CONSOLIDACION!P38</f>
        <v>23118717</v>
      </c>
      <c r="L37" s="93">
        <f>+CONSOLIDACION!Q38</f>
        <v>23118717</v>
      </c>
      <c r="M37" s="48"/>
      <c r="N37" s="93">
        <f t="shared" si="1"/>
        <v>91557094</v>
      </c>
      <c r="O37" s="141">
        <f t="shared" si="2"/>
        <v>20.15655555289344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18600000</v>
      </c>
      <c r="H38" s="129"/>
      <c r="I38" s="18"/>
      <c r="J38" s="98">
        <f>+CONSOLIDACION!O39</f>
        <v>15000000</v>
      </c>
      <c r="K38" s="98">
        <f>+CONSOLIDACION!P39</f>
        <v>14980039</v>
      </c>
      <c r="L38" s="98">
        <f>+CONSOLIDACION!Q39</f>
        <v>14980039</v>
      </c>
      <c r="M38" s="48"/>
      <c r="N38" s="98">
        <f t="shared" si="1"/>
        <v>3600000</v>
      </c>
      <c r="O38" s="142">
        <f t="shared" si="2"/>
        <v>80.537844086021508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96095772</v>
      </c>
      <c r="H39" s="130"/>
      <c r="I39" s="19"/>
      <c r="J39" s="98">
        <f>+CONSOLIDACION!O40</f>
        <v>8138678</v>
      </c>
      <c r="K39" s="98">
        <f>+CONSOLIDACION!P40</f>
        <v>8138678</v>
      </c>
      <c r="L39" s="98">
        <f>+CONSOLIDACION!Q40</f>
        <v>8138678</v>
      </c>
      <c r="M39" s="48"/>
      <c r="N39" s="152">
        <f t="shared" si="1"/>
        <v>87957094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301047600</v>
      </c>
      <c r="K41" s="93">
        <f>+K42</f>
        <v>301047600</v>
      </c>
      <c r="L41" s="93">
        <f>+L42</f>
        <v>244143500</v>
      </c>
      <c r="M41" s="48"/>
      <c r="N41" s="93">
        <f t="shared" si="1"/>
        <v>81508518</v>
      </c>
      <c r="O41" s="141">
        <f t="shared" si="2"/>
        <v>78.69370945467405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301047600</v>
      </c>
      <c r="K42" s="96">
        <f>+CONSOLIDACION!P43</f>
        <v>301047600</v>
      </c>
      <c r="L42" s="96">
        <f>+CONSOLIDACION!Q43</f>
        <v>244143500</v>
      </c>
      <c r="M42" s="49"/>
      <c r="N42" s="98">
        <f t="shared" si="1"/>
        <v>81508518</v>
      </c>
      <c r="O42" s="142">
        <f t="shared" si="2"/>
        <v>78.69370945467405</v>
      </c>
      <c r="P42" s="142">
        <f>(+L42/G42)*100</f>
        <v>63.81900288940092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1494186084</v>
      </c>
      <c r="K44" s="93">
        <f>+CONSOLIDACION!P45</f>
        <v>1494185784</v>
      </c>
      <c r="L44" s="93">
        <f>+CONSOLIDACION!Q45</f>
        <v>1494185784</v>
      </c>
      <c r="M44" s="48"/>
      <c r="N44" s="93">
        <f t="shared" si="1"/>
        <v>1169974433</v>
      </c>
      <c r="O44" s="141">
        <f t="shared" si="2"/>
        <v>56.084675621667877</v>
      </c>
      <c r="P44" s="142">
        <f t="shared" ref="P44:P85" si="4">(+L44/G44)*100</f>
        <v>56.084675621667877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15.75" customHeight="1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788885532</v>
      </c>
      <c r="H46" s="129"/>
      <c r="I46" s="19"/>
      <c r="J46" s="95">
        <f>+CONSOLIDACION!O47</f>
        <v>666731149</v>
      </c>
      <c r="K46" s="95">
        <f>+CONSOLIDACION!P47</f>
        <v>666730849</v>
      </c>
      <c r="L46" s="95">
        <f>+CONSOLIDACION!Q47</f>
        <v>666730849</v>
      </c>
      <c r="M46" s="50"/>
      <c r="N46" s="95">
        <f t="shared" si="1"/>
        <v>122154383</v>
      </c>
      <c r="O46" s="141">
        <f t="shared" si="2"/>
        <v>84.515537673721724</v>
      </c>
      <c r="P46" s="142">
        <f t="shared" si="4"/>
        <v>84.515537673721724</v>
      </c>
      <c r="Q46" s="48"/>
      <c r="R46" s="48"/>
    </row>
    <row r="47" spans="1:18" s="42" customFormat="1" ht="18.75" customHeigh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803609457</v>
      </c>
      <c r="H47" s="129"/>
      <c r="I47" s="19"/>
      <c r="J47" s="95">
        <f>+CONSOLIDACION!O48</f>
        <v>635631131</v>
      </c>
      <c r="K47" s="95">
        <f>+CONSOLIDACION!P48</f>
        <v>635631131</v>
      </c>
      <c r="L47" s="95">
        <f>+CONSOLIDACION!Q48</f>
        <v>635631131</v>
      </c>
      <c r="M47" s="49"/>
      <c r="N47" s="60">
        <f t="shared" si="1"/>
        <v>167978326</v>
      </c>
      <c r="O47" s="142">
        <f t="shared" si="2"/>
        <v>79.097019760433213</v>
      </c>
      <c r="P47" s="142">
        <f>(+L47/G17)*100</f>
        <v>10.969233112308711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167719978</v>
      </c>
      <c r="H48" s="129"/>
      <c r="I48" s="19"/>
      <c r="J48" s="95">
        <f>+CONSOLIDACION!O49</f>
        <v>115083418</v>
      </c>
      <c r="K48" s="95">
        <f>+CONSOLIDACION!P49</f>
        <v>115083418</v>
      </c>
      <c r="L48" s="95">
        <f>+CONSOLIDACION!Q49</f>
        <v>115083418</v>
      </c>
      <c r="M48" s="49"/>
      <c r="N48" s="60">
        <f t="shared" si="1"/>
        <v>52636560</v>
      </c>
      <c r="O48" s="142">
        <f t="shared" si="2"/>
        <v>68.61640418292923</v>
      </c>
      <c r="P48" s="142">
        <f t="shared" si="4"/>
        <v>68.61640418292923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106813319</v>
      </c>
      <c r="H49" s="130"/>
      <c r="I49" s="19"/>
      <c r="J49" s="95">
        <f>+CONSOLIDACION!O50</f>
        <v>76740386</v>
      </c>
      <c r="K49" s="95">
        <f>+CONSOLIDACION!P50</f>
        <v>76740386</v>
      </c>
      <c r="L49" s="95">
        <f>+CONSOLIDACION!Q50</f>
        <v>76740386</v>
      </c>
      <c r="M49" s="48"/>
      <c r="N49" s="60">
        <f t="shared" si="1"/>
        <v>30072933</v>
      </c>
      <c r="O49" s="142">
        <f t="shared" si="2"/>
        <v>71.845334194699078</v>
      </c>
      <c r="P49" s="142">
        <f t="shared" si="4"/>
        <v>71.845334194699078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2568338950</v>
      </c>
      <c r="H51" s="130"/>
      <c r="I51" s="17"/>
      <c r="J51" s="56">
        <f>+CONSOLIDACION!O52</f>
        <v>1722095561</v>
      </c>
      <c r="K51" s="56">
        <f>+CONSOLIDACION!P52</f>
        <v>1587262069</v>
      </c>
      <c r="L51" s="56">
        <f>+CONSOLIDACION!Q52</f>
        <v>1228272703</v>
      </c>
      <c r="M51" s="48"/>
      <c r="N51" s="56">
        <f>+G51-J51</f>
        <v>846243389</v>
      </c>
      <c r="O51" s="141">
        <f t="shared" si="2"/>
        <v>61.801113478421534</v>
      </c>
      <c r="P51" s="142">
        <f t="shared" si="4"/>
        <v>47.8236216835788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70838000</v>
      </c>
      <c r="H53" s="129"/>
      <c r="I53" s="17"/>
      <c r="J53" s="56">
        <f>+CONSOLIDACION!O54</f>
        <v>70838000</v>
      </c>
      <c r="K53" s="56">
        <f>+CONSOLIDACION!P54</f>
        <v>70838000</v>
      </c>
      <c r="L53" s="56">
        <f>+CONSOLIDACION!Q54</f>
        <v>70838000</v>
      </c>
      <c r="M53" s="48"/>
      <c r="N53" s="56">
        <f t="shared" si="1"/>
        <v>0</v>
      </c>
      <c r="O53" s="141">
        <f t="shared" si="2"/>
        <v>100</v>
      </c>
      <c r="P53" s="142">
        <f t="shared" si="4"/>
        <v>100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70838000</v>
      </c>
      <c r="H54" s="129"/>
      <c r="I54" s="17"/>
      <c r="J54" s="98">
        <f>+CONSOLIDACION!O55</f>
        <v>70838000</v>
      </c>
      <c r="K54" s="98">
        <f>+CONSOLIDACION!P55</f>
        <v>70838000</v>
      </c>
      <c r="L54" s="98">
        <f>+CONSOLIDACION!Q55</f>
        <v>70838000</v>
      </c>
      <c r="M54" s="53"/>
      <c r="N54" s="269">
        <f t="shared" si="1"/>
        <v>0</v>
      </c>
      <c r="O54" s="142">
        <f t="shared" si="2"/>
        <v>100</v>
      </c>
      <c r="P54" s="142">
        <f t="shared" si="4"/>
        <v>100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2497500950</v>
      </c>
      <c r="H56" s="130"/>
      <c r="I56" s="21"/>
      <c r="J56" s="36">
        <f>+CONSOLIDACION!O57</f>
        <v>1651257561</v>
      </c>
      <c r="K56" s="36">
        <f>+CONSOLIDACION!P57</f>
        <v>1516424069</v>
      </c>
      <c r="L56" s="36">
        <f>+CONSOLIDACION!Q57</f>
        <v>1157434703</v>
      </c>
      <c r="M56" s="48"/>
      <c r="N56" s="36">
        <f>+G56-J56</f>
        <v>846243389</v>
      </c>
      <c r="O56" s="141">
        <f t="shared" si="2"/>
        <v>60.717657344634844</v>
      </c>
      <c r="P56" s="141">
        <f t="shared" si="4"/>
        <v>46.34371422361221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241865916</v>
      </c>
      <c r="H59" s="132"/>
      <c r="I59" s="19"/>
      <c r="J59" s="60">
        <f>+CONSOLIDACION!O60</f>
        <v>14313751</v>
      </c>
      <c r="K59" s="60">
        <f>+CONSOLIDACION!P60</f>
        <v>10105000</v>
      </c>
      <c r="L59" s="60">
        <f>+CONSOLIDACION!Q60</f>
        <v>0</v>
      </c>
      <c r="M59" s="48"/>
      <c r="N59" s="60">
        <f t="shared" si="1"/>
        <v>227552165</v>
      </c>
      <c r="O59" s="142">
        <f t="shared" si="2"/>
        <v>4.1779346867542921</v>
      </c>
      <c r="P59" s="142">
        <f t="shared" si="4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173000000</v>
      </c>
      <c r="H60" s="132"/>
      <c r="I60" s="19"/>
      <c r="J60" s="60">
        <f>+CONSOLIDACION!O61</f>
        <v>168527991</v>
      </c>
      <c r="K60" s="60">
        <f>+CONSOLIDACION!P61</f>
        <v>125322031</v>
      </c>
      <c r="L60" s="60">
        <f>+CONSOLIDACION!Q61</f>
        <v>76681196</v>
      </c>
      <c r="M60" s="49"/>
      <c r="N60" s="152">
        <f t="shared" si="1"/>
        <v>4472009</v>
      </c>
      <c r="O60" s="142">
        <f t="shared" si="2"/>
        <v>72.440480346820806</v>
      </c>
      <c r="P60" s="142">
        <f t="shared" si="4"/>
        <v>44.324390751445087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1009140411</v>
      </c>
      <c r="H61" s="132"/>
      <c r="I61" s="19"/>
      <c r="J61" s="60">
        <f>+CONSOLIDACION!O62</f>
        <v>707642353</v>
      </c>
      <c r="K61" s="60">
        <f>+CONSOLIDACION!P62</f>
        <v>638965907</v>
      </c>
      <c r="L61" s="60">
        <f>+CONSOLIDACION!Q62</f>
        <v>567001704</v>
      </c>
      <c r="M61" s="49"/>
      <c r="N61" s="60">
        <f t="shared" si="1"/>
        <v>301498058</v>
      </c>
      <c r="O61" s="142">
        <f t="shared" si="2"/>
        <v>63.317839622220816</v>
      </c>
      <c r="P61" s="142">
        <f t="shared" si="4"/>
        <v>56.186601767154876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110685525</v>
      </c>
      <c r="H62" s="132"/>
      <c r="I62" s="19"/>
      <c r="J62" s="60">
        <f>+CONSOLIDACION!O63</f>
        <v>99713433</v>
      </c>
      <c r="K62" s="60">
        <f>+CONSOLIDACION!P63</f>
        <v>99249700</v>
      </c>
      <c r="L62" s="60">
        <f>+CONSOLIDACION!Q63</f>
        <v>82747156</v>
      </c>
      <c r="M62" s="49"/>
      <c r="N62" s="60">
        <f t="shared" si="1"/>
        <v>10972092</v>
      </c>
      <c r="O62" s="142">
        <f t="shared" si="2"/>
        <v>89.668183802714935</v>
      </c>
      <c r="P62" s="142">
        <f t="shared" si="4"/>
        <v>74.758787113310433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16070500</v>
      </c>
      <c r="H63" s="132"/>
      <c r="I63" s="19"/>
      <c r="J63" s="60">
        <f>+CONSOLIDACION!O64</f>
        <v>16070500</v>
      </c>
      <c r="K63" s="60">
        <f>+CONSOLIDACION!P64</f>
        <v>16070500</v>
      </c>
      <c r="L63" s="60">
        <f>+CONSOLIDACION!Q64</f>
        <v>6430900</v>
      </c>
      <c r="M63" s="49"/>
      <c r="N63" s="60">
        <f t="shared" si="1"/>
        <v>0</v>
      </c>
      <c r="O63" s="142">
        <f t="shared" si="2"/>
        <v>100</v>
      </c>
      <c r="P63" s="142">
        <f t="shared" si="4"/>
        <v>40.016800970722755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205129500</v>
      </c>
      <c r="H64" s="132"/>
      <c r="I64" s="19"/>
      <c r="J64" s="60">
        <f>+CONSOLIDACION!O65</f>
        <v>185500000</v>
      </c>
      <c r="K64" s="60">
        <f>+CONSOLIDACION!P65</f>
        <v>167383348</v>
      </c>
      <c r="L64" s="60">
        <f>+CONSOLIDACION!Q65</f>
        <v>167093016</v>
      </c>
      <c r="M64" s="49"/>
      <c r="N64" s="60">
        <f t="shared" si="1"/>
        <v>19629500</v>
      </c>
      <c r="O64" s="142">
        <f t="shared" si="2"/>
        <v>81.598867057151708</v>
      </c>
      <c r="P64" s="142">
        <f t="shared" si="4"/>
        <v>81.457331100597429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2001480</v>
      </c>
      <c r="K65" s="60">
        <f>+CONSOLIDACION!P66</f>
        <v>2001480</v>
      </c>
      <c r="L65" s="60">
        <f>+CONSOLIDACION!Q66</f>
        <v>629192</v>
      </c>
      <c r="M65" s="49"/>
      <c r="N65" s="60">
        <f t="shared" si="1"/>
        <v>12998520</v>
      </c>
      <c r="O65" s="142">
        <f t="shared" si="2"/>
        <v>13.3432</v>
      </c>
      <c r="P65" s="142">
        <f t="shared" si="4"/>
        <v>4.1946133333333337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481048539</v>
      </c>
      <c r="H66" s="132"/>
      <c r="I66" s="19"/>
      <c r="J66" s="60">
        <f>+CONSOLIDACION!O67</f>
        <v>295141634</v>
      </c>
      <c r="K66" s="60">
        <f>+CONSOLIDACION!P67</f>
        <v>295141634</v>
      </c>
      <c r="L66" s="60">
        <f>+CONSOLIDACION!Q67</f>
        <v>229804926</v>
      </c>
      <c r="M66" s="49"/>
      <c r="N66" s="60">
        <f t="shared" si="1"/>
        <v>185906905</v>
      </c>
      <c r="O66" s="142">
        <f t="shared" si="2"/>
        <v>61.353815690520165</v>
      </c>
      <c r="P66" s="142">
        <f t="shared" si="4"/>
        <v>47.771671124439273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12000000</v>
      </c>
      <c r="K67" s="60">
        <f>+CONSOLIDACION!P68</f>
        <v>12000000</v>
      </c>
      <c r="L67" s="60">
        <f>+CONSOLIDACION!Q68</f>
        <v>5568024</v>
      </c>
      <c r="M67" s="50"/>
      <c r="N67" s="60">
        <f t="shared" si="1"/>
        <v>7000000</v>
      </c>
      <c r="O67" s="142">
        <f t="shared" si="2"/>
        <v>63.157894736842103</v>
      </c>
      <c r="P67" s="142">
        <f t="shared" si="4"/>
        <v>29.305389473684212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135732760</v>
      </c>
      <c r="K68" s="60">
        <f>+CONSOLIDACION!P69</f>
        <v>135732760</v>
      </c>
      <c r="L68" s="60">
        <f>+CONSOLIDACION!Q69</f>
        <v>7026880</v>
      </c>
      <c r="M68" s="49"/>
      <c r="N68" s="152">
        <f t="shared" si="1"/>
        <v>71267240</v>
      </c>
      <c r="O68" s="142">
        <f t="shared" si="2"/>
        <v>65.571381642512065</v>
      </c>
      <c r="P68" s="142">
        <f t="shared" si="4"/>
        <v>3.3946280193236715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558500</v>
      </c>
      <c r="K69" s="60">
        <f>+CONSOLIDACION!P70</f>
        <v>516500</v>
      </c>
      <c r="L69" s="60">
        <f>+CONSOLIDACION!Q70</f>
        <v>516500</v>
      </c>
      <c r="M69" s="48"/>
      <c r="N69" s="60">
        <f t="shared" si="1"/>
        <v>2441500</v>
      </c>
      <c r="O69" s="142">
        <f t="shared" si="2"/>
        <v>17.216666666666665</v>
      </c>
      <c r="P69" s="142">
        <f t="shared" si="4"/>
        <v>17.216666666666665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994600</v>
      </c>
      <c r="K70" s="60">
        <f>+CONSOLIDACION!P71</f>
        <v>874650</v>
      </c>
      <c r="L70" s="60">
        <f>+CONSOLIDACION!Q71</f>
        <v>874650</v>
      </c>
      <c r="M70" s="48"/>
      <c r="N70" s="60">
        <f t="shared" si="1"/>
        <v>2505400</v>
      </c>
      <c r="O70" s="142">
        <f t="shared" si="2"/>
        <v>24.990000000000002</v>
      </c>
      <c r="P70" s="142">
        <f t="shared" si="4"/>
        <v>24.990000000000002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1110834362</v>
      </c>
      <c r="H72" s="132"/>
      <c r="I72" s="19"/>
      <c r="J72" s="183">
        <f>+CONSOLIDACION!O73</f>
        <v>48431171</v>
      </c>
      <c r="K72" s="183">
        <f>+CONSOLIDACION!P73</f>
        <v>48431171</v>
      </c>
      <c r="L72" s="183">
        <f>+CONSOLIDACION!Q73</f>
        <v>48431171</v>
      </c>
      <c r="M72" s="49"/>
      <c r="N72" s="183">
        <f t="shared" si="1"/>
        <v>1062403191</v>
      </c>
      <c r="O72" s="141">
        <f>(+K72/G72)*100</f>
        <v>4.3598913264442203</v>
      </c>
      <c r="P72" s="142">
        <f t="shared" si="4"/>
        <v>4.3598913264442203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46761461</v>
      </c>
      <c r="H73" s="132"/>
      <c r="I73" s="19"/>
      <c r="J73" s="184">
        <f>+CONSOLIDACION!O74</f>
        <v>46761461</v>
      </c>
      <c r="K73" s="184">
        <f>+CONSOLIDACION!P74</f>
        <v>46761461</v>
      </c>
      <c r="L73" s="184">
        <f>+CONSOLIDACION!Q74</f>
        <v>46761461</v>
      </c>
      <c r="M73" s="48"/>
      <c r="N73" s="184">
        <f t="shared" si="1"/>
        <v>0</v>
      </c>
      <c r="O73" s="142">
        <f t="shared" si="2"/>
        <v>100</v>
      </c>
      <c r="P73" s="142">
        <f t="shared" si="4"/>
        <v>100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1669710</v>
      </c>
      <c r="K75" s="262">
        <f>+CONSOLIDACION!P76</f>
        <v>1669710</v>
      </c>
      <c r="L75" s="262">
        <f>+CONSOLIDACION!Q76</f>
        <v>1669710</v>
      </c>
      <c r="M75" s="134"/>
      <c r="N75" s="184">
        <f t="shared" si="1"/>
        <v>213600290</v>
      </c>
      <c r="O75" s="142">
        <f t="shared" si="2"/>
        <v>0.77563524875737444</v>
      </c>
      <c r="P75" s="142">
        <f t="shared" si="4"/>
        <v>0.77563524875737444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20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9939319863</v>
      </c>
      <c r="K79" s="36">
        <f>SUM(K80:K85)</f>
        <v>9644430248</v>
      </c>
      <c r="L79" s="36">
        <f>SUM(L80:L85)</f>
        <v>7602889105</v>
      </c>
      <c r="M79" s="134"/>
      <c r="N79" s="36">
        <f>SUM(N80:N85)</f>
        <v>1189480174</v>
      </c>
      <c r="O79" s="141">
        <f>(+K79/G79)*100</f>
        <v>86.661906188763339</v>
      </c>
      <c r="P79" s="141">
        <f t="shared" si="4"/>
        <v>68.317240670356384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3530672769</v>
      </c>
      <c r="K80" s="152">
        <f>+'REC20'!P78</f>
        <v>3501553169</v>
      </c>
      <c r="L80" s="152">
        <f>+'REC20'!Q78</f>
        <v>2919278400</v>
      </c>
      <c r="M80" s="135"/>
      <c r="N80" s="98">
        <f t="shared" ref="N80:N85" si="5">+G80-J80</f>
        <v>81282844</v>
      </c>
      <c r="O80" s="142">
        <f t="shared" si="2"/>
        <v>96.943416369718278</v>
      </c>
      <c r="P80" s="142">
        <f t="shared" si="4"/>
        <v>80.822654339744787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98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1200900567</v>
      </c>
      <c r="K81" s="152">
        <f>+'REC20'!P79</f>
        <v>1195886034</v>
      </c>
      <c r="L81" s="152">
        <f>+'REC20'!Q79</f>
        <v>949785467</v>
      </c>
      <c r="M81" s="134"/>
      <c r="N81" s="98">
        <f t="shared" si="5"/>
        <v>29675290</v>
      </c>
      <c r="O81" s="142">
        <f t="shared" si="2"/>
        <v>97.181008972127103</v>
      </c>
      <c r="P81" s="142">
        <f t="shared" si="4"/>
        <v>77.182195766091638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99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948261800</v>
      </c>
      <c r="K82" s="152">
        <f>+'REC20'!P80</f>
        <v>932241800</v>
      </c>
      <c r="L82" s="152">
        <f>+'REC20'!Q80</f>
        <v>753237000</v>
      </c>
      <c r="M82" s="272"/>
      <c r="N82" s="98">
        <f t="shared" si="5"/>
        <v>68200010</v>
      </c>
      <c r="O82" s="142">
        <f>(+K82/G82)*100</f>
        <v>91.714395054350334</v>
      </c>
      <c r="P82" s="142">
        <f t="shared" si="4"/>
        <v>74.103817043554244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92124673</v>
      </c>
      <c r="K83" s="152">
        <f>+'REC20'!P81</f>
        <v>61225098</v>
      </c>
      <c r="L83" s="152">
        <f>+'REC20'!Q81</f>
        <v>20108803</v>
      </c>
      <c r="M83" s="272"/>
      <c r="N83" s="98">
        <f t="shared" si="5"/>
        <v>58667327</v>
      </c>
      <c r="O83" s="142">
        <f>(+K83/G83)*100</f>
        <v>40.602351583638388</v>
      </c>
      <c r="P83" s="142">
        <f t="shared" si="4"/>
        <v>13.335457451323679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1818366458</v>
      </c>
      <c r="K84" s="152">
        <f>+'REC20'!P82</f>
        <v>1818366458</v>
      </c>
      <c r="L84" s="152">
        <f>+'REC20'!Q82</f>
        <v>1383435101</v>
      </c>
      <c r="M84" s="272"/>
      <c r="N84" s="98">
        <f t="shared" si="5"/>
        <v>108193542</v>
      </c>
      <c r="O84" s="142">
        <f>(+K84/G84)*100</f>
        <v>94.384107320820533</v>
      </c>
      <c r="P84" s="142">
        <f t="shared" si="4"/>
        <v>71.808565578025082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2348993596</v>
      </c>
      <c r="K85" s="152">
        <f>+'REC20'!P83</f>
        <v>2135157689</v>
      </c>
      <c r="L85" s="298">
        <f>+'REC20'!Q83</f>
        <v>1577044334</v>
      </c>
      <c r="M85" s="272"/>
      <c r="N85" s="299">
        <f t="shared" si="5"/>
        <v>843461161</v>
      </c>
      <c r="O85" s="300">
        <f>(+K85/G85)*100</f>
        <v>66.881376605832969</v>
      </c>
      <c r="P85" s="300">
        <f t="shared" si="4"/>
        <v>49.39911303494786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MARTHA LUZ CAMARGO DE LA HOZ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96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2018-08-08T19:55:11Z</cp:lastPrinted>
  <dcterms:created xsi:type="dcterms:W3CDTF">2006-02-22T14:18:00Z</dcterms:created>
  <dcterms:modified xsi:type="dcterms:W3CDTF">2019-01-24T19:43:19Z</dcterms:modified>
</cp:coreProperties>
</file>