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8\EJECUCION PRESUPUESTAL\GASTOS\"/>
    </mc:Choice>
  </mc:AlternateContent>
  <bookViews>
    <workbookView xWindow="0" yWindow="0" windowWidth="24000" windowHeight="9735" tabRatio="392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62913"/>
</workbook>
</file>

<file path=xl/calcChain.xml><?xml version="1.0" encoding="utf-8"?>
<calcChain xmlns="http://schemas.openxmlformats.org/spreadsheetml/2006/main">
  <c r="I57" i="6" l="1"/>
  <c r="K52" i="6"/>
  <c r="M53" i="6"/>
  <c r="K85" i="5" l="1"/>
  <c r="P27" i="4"/>
  <c r="R33" i="4"/>
  <c r="R32" i="4"/>
  <c r="R31" i="4"/>
  <c r="R30" i="4"/>
  <c r="R29" i="4"/>
  <c r="R28" i="4"/>
  <c r="R27" i="4"/>
  <c r="Q33" i="4"/>
  <c r="Q32" i="4"/>
  <c r="Q31" i="4"/>
  <c r="Q30" i="4"/>
  <c r="Q29" i="4"/>
  <c r="Q28" i="4"/>
  <c r="Q27" i="4"/>
  <c r="P33" i="4"/>
  <c r="P32" i="4"/>
  <c r="P31" i="4"/>
  <c r="P30" i="4"/>
  <c r="P29" i="4"/>
  <c r="P28" i="4"/>
  <c r="R26" i="4"/>
  <c r="Q26" i="4"/>
  <c r="P26" i="4"/>
  <c r="G19" i="5"/>
  <c r="O84" i="4" l="1"/>
  <c r="F60" i="4"/>
  <c r="I60" i="4"/>
  <c r="M55" i="7"/>
  <c r="O48" i="4"/>
  <c r="P48" i="4"/>
  <c r="Q48" i="4"/>
  <c r="R48" i="4"/>
  <c r="O49" i="4"/>
  <c r="P49" i="4"/>
  <c r="Q49" i="4"/>
  <c r="R49" i="4"/>
  <c r="O50" i="4"/>
  <c r="P50" i="4"/>
  <c r="Q50" i="4"/>
  <c r="R50" i="4"/>
  <c r="F59" i="4" l="1"/>
  <c r="I59" i="4"/>
  <c r="J60" i="4"/>
  <c r="J59" i="4"/>
  <c r="O59" i="4"/>
  <c r="P59" i="4"/>
  <c r="Q59" i="4"/>
  <c r="R59" i="4"/>
  <c r="O23" i="4"/>
  <c r="P62" i="4"/>
  <c r="J19" i="4"/>
  <c r="I36" i="4"/>
  <c r="J45" i="4"/>
  <c r="J14" i="7"/>
  <c r="M34" i="6"/>
  <c r="J33" i="4"/>
  <c r="J32" i="4"/>
  <c r="J31" i="4"/>
  <c r="J30" i="4"/>
  <c r="J29" i="4"/>
  <c r="J28" i="4"/>
  <c r="J27" i="4"/>
  <c r="J26" i="4"/>
  <c r="J18" i="4"/>
  <c r="J17" i="4"/>
  <c r="J16" i="4" s="1"/>
  <c r="G43" i="7"/>
  <c r="P64" i="4" l="1"/>
  <c r="O68" i="4"/>
  <c r="P60" i="4"/>
  <c r="J63" i="4"/>
  <c r="I68" i="4"/>
  <c r="I66" i="4"/>
  <c r="J49" i="4"/>
  <c r="M29" i="7"/>
  <c r="M30" i="7"/>
  <c r="M65" i="7" l="1"/>
  <c r="M58" i="7" l="1"/>
  <c r="M45" i="7"/>
  <c r="M25" i="7" l="1"/>
  <c r="O64" i="4" l="1"/>
  <c r="M33" i="7"/>
  <c r="M36" i="7"/>
  <c r="L85" i="5" l="1"/>
  <c r="L84" i="5"/>
  <c r="L83" i="5"/>
  <c r="L82" i="5"/>
  <c r="L81" i="5"/>
  <c r="L80" i="5"/>
  <c r="L58" i="5"/>
  <c r="L79" i="5" l="1"/>
  <c r="L26" i="5" l="1"/>
  <c r="O66" i="4" l="1"/>
  <c r="J68" i="4" l="1"/>
  <c r="I71" i="4"/>
  <c r="J66" i="4"/>
  <c r="M59" i="7" l="1"/>
  <c r="O61" i="4" l="1"/>
  <c r="P61" i="4"/>
  <c r="M37" i="7" l="1"/>
  <c r="I17" i="4"/>
  <c r="I40" i="4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3" i="4"/>
  <c r="O82" i="4"/>
  <c r="O81" i="4"/>
  <c r="R17" i="4" l="1"/>
  <c r="Q17" i="4"/>
  <c r="L17" i="5" l="1"/>
  <c r="J62" i="4"/>
  <c r="G35" i="5" l="1"/>
  <c r="R71" i="4"/>
  <c r="Q71" i="4"/>
  <c r="P71" i="4"/>
  <c r="L70" i="5" l="1"/>
  <c r="R19" i="4"/>
  <c r="Q19" i="4"/>
  <c r="P19" i="4"/>
  <c r="R14" i="7"/>
  <c r="Q14" i="7"/>
  <c r="O14" i="7"/>
  <c r="P14" i="7"/>
  <c r="O71" i="4"/>
  <c r="L19" i="5" l="1"/>
  <c r="G14" i="7"/>
  <c r="K19" i="5" l="1"/>
  <c r="Q19" i="7"/>
  <c r="G71" i="4"/>
  <c r="G60" i="4"/>
  <c r="G59" i="4"/>
  <c r="O19" i="4" l="1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M83" i="4" l="1"/>
  <c r="L73" i="5"/>
  <c r="U84" i="4"/>
  <c r="R39" i="7"/>
  <c r="Q39" i="7"/>
  <c r="P39" i="7"/>
  <c r="O39" i="7"/>
  <c r="L39" i="7"/>
  <c r="K39" i="7"/>
  <c r="J39" i="7"/>
  <c r="I39" i="7"/>
  <c r="M21" i="7"/>
  <c r="P19" i="5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P85" i="5" s="1"/>
  <c r="G84" i="5"/>
  <c r="P84" i="5" s="1"/>
  <c r="N19" i="5"/>
  <c r="O19" i="5"/>
  <c r="O60" i="4"/>
  <c r="I22" i="4"/>
  <c r="J53" i="7"/>
  <c r="M67" i="7"/>
  <c r="M66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M59" i="4" l="1"/>
  <c r="J40" i="4"/>
  <c r="J39" i="4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N58" i="5" l="1"/>
  <c r="E74" i="7"/>
  <c r="E90" i="4" s="1"/>
  <c r="C89" i="5" l="1"/>
  <c r="M40" i="7"/>
  <c r="M39" i="7" s="1"/>
  <c r="J47" i="4" l="1"/>
  <c r="K77" i="4" l="1"/>
  <c r="G16" i="6"/>
  <c r="K71" i="6"/>
  <c r="Q55" i="4" l="1"/>
  <c r="L54" i="5" s="1"/>
  <c r="K76" i="6"/>
  <c r="K80" i="4" l="1"/>
  <c r="V85" i="4"/>
  <c r="M81" i="6"/>
  <c r="G83" i="5" l="1"/>
  <c r="P83" i="5" s="1"/>
  <c r="O65" i="4"/>
  <c r="I65" i="4"/>
  <c r="M46" i="7"/>
  <c r="L49" i="5" l="1"/>
  <c r="L48" i="5"/>
  <c r="O39" i="4"/>
  <c r="L33" i="4"/>
  <c r="K33" i="4"/>
  <c r="I33" i="4"/>
  <c r="N35" i="5" l="1"/>
  <c r="L60" i="4"/>
  <c r="K60" i="4"/>
  <c r="L61" i="4"/>
  <c r="K61" i="4"/>
  <c r="I61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T83" i="4"/>
  <c r="O16" i="4" l="1"/>
  <c r="O84" i="5"/>
  <c r="U36" i="4"/>
  <c r="W36" i="4"/>
  <c r="T85" i="4"/>
  <c r="U85" i="4"/>
  <c r="V36" i="4"/>
  <c r="V86" i="4"/>
  <c r="T86" i="4"/>
  <c r="U86" i="4"/>
  <c r="G76" i="6"/>
  <c r="M79" i="6"/>
  <c r="M80" i="6"/>
  <c r="G81" i="5" l="1"/>
  <c r="P81" i="5" s="1"/>
  <c r="G82" i="5"/>
  <c r="P82" i="5" s="1"/>
  <c r="N84" i="5"/>
  <c r="O85" i="5"/>
  <c r="N85" i="5"/>
  <c r="R77" i="4"/>
  <c r="Q77" i="4"/>
  <c r="P77" i="4"/>
  <c r="U77" i="4" s="1"/>
  <c r="G77" i="4"/>
  <c r="M77" i="4" s="1"/>
  <c r="G71" i="6"/>
  <c r="N82" i="5" l="1"/>
  <c r="O82" i="5"/>
  <c r="T77" i="4"/>
  <c r="G77" i="5"/>
  <c r="W77" i="4"/>
  <c r="V77" i="4"/>
  <c r="N77" i="5" l="1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I29" i="4"/>
  <c r="M78" i="6" l="1"/>
  <c r="M41" i="6"/>
  <c r="G80" i="5" l="1"/>
  <c r="M18" i="6"/>
  <c r="O80" i="5" l="1"/>
  <c r="P80" i="5"/>
  <c r="N80" i="5"/>
  <c r="M17" i="6"/>
  <c r="G45" i="5" l="1"/>
  <c r="J70" i="4" l="1"/>
  <c r="G47" i="4"/>
  <c r="M21" i="6"/>
  <c r="R18" i="4" l="1"/>
  <c r="Q18" i="4"/>
  <c r="P18" i="4"/>
  <c r="J18" i="5"/>
  <c r="L18" i="5" l="1"/>
  <c r="K18" i="5"/>
  <c r="Q66" i="4"/>
  <c r="L65" i="5" s="1"/>
  <c r="P65" i="4"/>
  <c r="R53" i="7"/>
  <c r="Q64" i="4"/>
  <c r="O69" i="4"/>
  <c r="R68" i="4"/>
  <c r="R63" i="4"/>
  <c r="R62" i="4"/>
  <c r="P43" i="6"/>
  <c r="K48" i="5"/>
  <c r="R40" i="6"/>
  <c r="Q40" i="6"/>
  <c r="P40" i="6"/>
  <c r="R36" i="6"/>
  <c r="R24" i="6"/>
  <c r="P24" i="6"/>
  <c r="Q23" i="4"/>
  <c r="P23" i="4"/>
  <c r="L52" i="6"/>
  <c r="R69" i="4"/>
  <c r="Q69" i="4"/>
  <c r="Q63" i="4"/>
  <c r="O62" i="4"/>
  <c r="R47" i="4"/>
  <c r="Q35" i="7"/>
  <c r="O35" i="7"/>
  <c r="R23" i="4"/>
  <c r="Q22" i="4"/>
  <c r="L22" i="5" s="1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I14" i="7"/>
  <c r="L76" i="6"/>
  <c r="J76" i="6"/>
  <c r="L71" i="6"/>
  <c r="J71" i="6"/>
  <c r="L55" i="6"/>
  <c r="K55" i="6"/>
  <c r="K43" i="6"/>
  <c r="K47" i="4" s="1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7" i="4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L53" i="5" s="1"/>
  <c r="P55" i="4"/>
  <c r="O23" i="7"/>
  <c r="M73" i="6"/>
  <c r="M72" i="6"/>
  <c r="M48" i="6"/>
  <c r="M47" i="6"/>
  <c r="M37" i="6"/>
  <c r="M32" i="6"/>
  <c r="O32" i="6" s="1"/>
  <c r="O33" i="4" s="1"/>
  <c r="M31" i="6"/>
  <c r="O31" i="6" s="1"/>
  <c r="O32" i="4" s="1"/>
  <c r="M30" i="6"/>
  <c r="O30" i="6" s="1"/>
  <c r="O31" i="4" s="1"/>
  <c r="M29" i="6"/>
  <c r="O29" i="6" s="1"/>
  <c r="O30" i="4" s="1"/>
  <c r="M28" i="6"/>
  <c r="O28" i="6" s="1"/>
  <c r="O29" i="4" s="1"/>
  <c r="M27" i="6"/>
  <c r="O27" i="6" s="1"/>
  <c r="O28" i="4" s="1"/>
  <c r="M26" i="6"/>
  <c r="O26" i="6" s="1"/>
  <c r="O27" i="4" s="1"/>
  <c r="M25" i="6"/>
  <c r="O25" i="6" s="1"/>
  <c r="O26" i="4" s="1"/>
  <c r="M22" i="6"/>
  <c r="P69" i="4"/>
  <c r="Q67" i="4"/>
  <c r="P67" i="4"/>
  <c r="G17" i="4"/>
  <c r="M17" i="4" s="1"/>
  <c r="K17" i="4"/>
  <c r="L17" i="4"/>
  <c r="G18" i="4"/>
  <c r="G22" i="4"/>
  <c r="L22" i="4"/>
  <c r="G23" i="4"/>
  <c r="G26" i="4"/>
  <c r="I26" i="4"/>
  <c r="K26" i="4"/>
  <c r="L26" i="4"/>
  <c r="G27" i="4"/>
  <c r="M27" i="4" s="1"/>
  <c r="G28" i="4"/>
  <c r="I28" i="4"/>
  <c r="K28" i="4"/>
  <c r="L28" i="4"/>
  <c r="G29" i="4"/>
  <c r="M29" i="4" s="1"/>
  <c r="K29" i="4"/>
  <c r="L29" i="4"/>
  <c r="G30" i="4"/>
  <c r="I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G49" i="4"/>
  <c r="I49" i="4"/>
  <c r="K49" i="4"/>
  <c r="G50" i="4"/>
  <c r="K50" i="4"/>
  <c r="L50" i="4"/>
  <c r="O55" i="4"/>
  <c r="M60" i="4"/>
  <c r="Q60" i="4"/>
  <c r="R60" i="4"/>
  <c r="I62" i="4"/>
  <c r="K62" i="4"/>
  <c r="L62" i="4"/>
  <c r="I63" i="4"/>
  <c r="K63" i="4"/>
  <c r="L63" i="4"/>
  <c r="I64" i="4"/>
  <c r="K64" i="4"/>
  <c r="L64" i="4"/>
  <c r="R64" i="4"/>
  <c r="J65" i="4"/>
  <c r="K65" i="4"/>
  <c r="L65" i="4"/>
  <c r="J64" i="5"/>
  <c r="Q65" i="4"/>
  <c r="R65" i="4"/>
  <c r="G66" i="4"/>
  <c r="K66" i="4"/>
  <c r="L66" i="4"/>
  <c r="P66" i="4"/>
  <c r="R66" i="4"/>
  <c r="G67" i="4"/>
  <c r="O67" i="4"/>
  <c r="R67" i="4"/>
  <c r="G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K76" i="4"/>
  <c r="L76" i="4"/>
  <c r="J75" i="5"/>
  <c r="P76" i="4"/>
  <c r="Q76" i="4"/>
  <c r="R76" i="4"/>
  <c r="P17" i="4"/>
  <c r="G19" i="7"/>
  <c r="G23" i="7"/>
  <c r="M26" i="7"/>
  <c r="M27" i="7"/>
  <c r="M28" i="7"/>
  <c r="M31" i="7"/>
  <c r="G35" i="7"/>
  <c r="M35" i="7" s="1"/>
  <c r="R35" i="7"/>
  <c r="G39" i="7"/>
  <c r="O47" i="4"/>
  <c r="P47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39" i="4"/>
  <c r="P35" i="7"/>
  <c r="J38" i="5"/>
  <c r="R43" i="4"/>
  <c r="R42" i="4" s="1"/>
  <c r="Q62" i="4"/>
  <c r="P19" i="7"/>
  <c r="O24" i="6" l="1"/>
  <c r="I12" i="7"/>
  <c r="I10" i="7" s="1"/>
  <c r="M23" i="7"/>
  <c r="L69" i="5"/>
  <c r="L63" i="5"/>
  <c r="L30" i="5"/>
  <c r="L75" i="5"/>
  <c r="L59" i="5"/>
  <c r="L68" i="5"/>
  <c r="L67" i="5"/>
  <c r="L66" i="5"/>
  <c r="L64" i="5"/>
  <c r="L62" i="5"/>
  <c r="L61" i="5"/>
  <c r="L47" i="5"/>
  <c r="P42" i="4"/>
  <c r="L39" i="5"/>
  <c r="L33" i="5"/>
  <c r="L32" i="5"/>
  <c r="L31" i="5"/>
  <c r="L29" i="5"/>
  <c r="L28" i="5"/>
  <c r="L23" i="5"/>
  <c r="P16" i="4"/>
  <c r="G12" i="7"/>
  <c r="G21" i="4"/>
  <c r="O45" i="4"/>
  <c r="G16" i="4"/>
  <c r="G27" i="5"/>
  <c r="M14" i="7"/>
  <c r="G31" i="5"/>
  <c r="M67" i="4"/>
  <c r="J12" i="7"/>
  <c r="J10" i="7" s="1"/>
  <c r="J8" i="7" s="1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U60" i="4"/>
  <c r="T60" i="4"/>
  <c r="U18" i="4"/>
  <c r="R43" i="6"/>
  <c r="P38" i="4"/>
  <c r="G48" i="4"/>
  <c r="M48" i="4" s="1"/>
  <c r="V74" i="4"/>
  <c r="I80" i="4"/>
  <c r="W60" i="4"/>
  <c r="I38" i="4"/>
  <c r="P53" i="7"/>
  <c r="G42" i="7"/>
  <c r="M42" i="7" s="1"/>
  <c r="R55" i="4"/>
  <c r="R54" i="4" s="1"/>
  <c r="W54" i="4" s="1"/>
  <c r="P23" i="7"/>
  <c r="P12" i="7" s="1"/>
  <c r="Q23" i="7"/>
  <c r="Q12" i="7" s="1"/>
  <c r="G42" i="4"/>
  <c r="M42" i="4" s="1"/>
  <c r="G62" i="4"/>
  <c r="M62" i="4" s="1"/>
  <c r="I45" i="4"/>
  <c r="R25" i="4"/>
  <c r="U50" i="4"/>
  <c r="J21" i="4"/>
  <c r="I25" i="4"/>
  <c r="I14" i="4" s="1"/>
  <c r="I20" i="6"/>
  <c r="I14" i="6" s="1"/>
  <c r="I12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24" i="6"/>
  <c r="Q36" i="6"/>
  <c r="Q39" i="4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21" i="4"/>
  <c r="R23" i="7"/>
  <c r="M38" i="6"/>
  <c r="R39" i="4"/>
  <c r="R38" i="4" s="1"/>
  <c r="O53" i="7"/>
  <c r="Q47" i="4"/>
  <c r="O19" i="7"/>
  <c r="O12" i="7" s="1"/>
  <c r="P55" i="6"/>
  <c r="Q55" i="6"/>
  <c r="V63" i="4"/>
  <c r="V48" i="4"/>
  <c r="V40" i="4"/>
  <c r="U39" i="4"/>
  <c r="V32" i="4"/>
  <c r="P25" i="4"/>
  <c r="U32" i="4"/>
  <c r="M38" i="4" l="1"/>
  <c r="I10" i="6"/>
  <c r="I8" i="6" s="1"/>
  <c r="P48" i="7"/>
  <c r="M21" i="4"/>
  <c r="M16" i="4"/>
  <c r="M25" i="4"/>
  <c r="I8" i="7"/>
  <c r="P59" i="5"/>
  <c r="O48" i="7"/>
  <c r="P31" i="5"/>
  <c r="L72" i="5"/>
  <c r="V39" i="4"/>
  <c r="L38" i="5"/>
  <c r="Q57" i="4"/>
  <c r="V57" i="4" s="1"/>
  <c r="L60" i="5"/>
  <c r="L46" i="5"/>
  <c r="Q42" i="4"/>
  <c r="V42" i="4" s="1"/>
  <c r="L42" i="5"/>
  <c r="L41" i="5" s="1"/>
  <c r="W27" i="4"/>
  <c r="L27" i="5"/>
  <c r="P27" i="5" s="1"/>
  <c r="L21" i="5"/>
  <c r="L16" i="5"/>
  <c r="P14" i="4"/>
  <c r="M12" i="7"/>
  <c r="T84" i="4"/>
  <c r="U63" i="4"/>
  <c r="O57" i="4"/>
  <c r="U57" i="4" s="1"/>
  <c r="M61" i="4"/>
  <c r="G57" i="4"/>
  <c r="M57" i="4" s="1"/>
  <c r="O59" i="5"/>
  <c r="M18" i="4"/>
  <c r="M22" i="4"/>
  <c r="G54" i="4"/>
  <c r="M54" i="4" s="1"/>
  <c r="T54" i="4" s="1"/>
  <c r="M55" i="4"/>
  <c r="N59" i="5"/>
  <c r="T62" i="4"/>
  <c r="K25" i="5"/>
  <c r="K44" i="5"/>
  <c r="J44" i="5"/>
  <c r="K53" i="5"/>
  <c r="G63" i="5"/>
  <c r="T82" i="4"/>
  <c r="J53" i="5"/>
  <c r="G62" i="5"/>
  <c r="K72" i="5"/>
  <c r="K37" i="5"/>
  <c r="J37" i="5"/>
  <c r="J21" i="5"/>
  <c r="J62" i="5"/>
  <c r="G67" i="5"/>
  <c r="K10" i="6"/>
  <c r="K8" i="6" s="1"/>
  <c r="G73" i="5"/>
  <c r="R12" i="7"/>
  <c r="R10" i="7" s="1"/>
  <c r="R8" i="7" s="1"/>
  <c r="Q10" i="7"/>
  <c r="Q8" i="7" s="1"/>
  <c r="N83" i="5"/>
  <c r="G33" i="5"/>
  <c r="T33" i="4"/>
  <c r="L14" i="4"/>
  <c r="I12" i="4"/>
  <c r="I10" i="4" s="1"/>
  <c r="I8" i="4" s="1"/>
  <c r="J14" i="4"/>
  <c r="K14" i="4"/>
  <c r="K12" i="4" s="1"/>
  <c r="K10" i="4" s="1"/>
  <c r="K8" i="4" s="1"/>
  <c r="O10" i="7"/>
  <c r="G10" i="7"/>
  <c r="R14" i="4"/>
  <c r="R12" i="4" s="1"/>
  <c r="K16" i="5"/>
  <c r="J16" i="5"/>
  <c r="Q14" i="6"/>
  <c r="Q12" i="6" s="1"/>
  <c r="J14" i="6"/>
  <c r="J12" i="6" s="1"/>
  <c r="J10" i="6" s="1"/>
  <c r="J8" i="6" s="1"/>
  <c r="P50" i="6"/>
  <c r="P10" i="6" s="1"/>
  <c r="P8" i="6" s="1"/>
  <c r="R52" i="4"/>
  <c r="P10" i="7"/>
  <c r="T64" i="4"/>
  <c r="T74" i="4"/>
  <c r="U54" i="4"/>
  <c r="M73" i="4"/>
  <c r="V54" i="4"/>
  <c r="T68" i="4"/>
  <c r="G48" i="7"/>
  <c r="M48" i="7" s="1"/>
  <c r="W55" i="4"/>
  <c r="T76" i="4"/>
  <c r="G75" i="5"/>
  <c r="T71" i="4"/>
  <c r="G70" i="5"/>
  <c r="P70" i="5" s="1"/>
  <c r="T70" i="4"/>
  <c r="G69" i="5"/>
  <c r="P69" i="5" s="1"/>
  <c r="T69" i="4"/>
  <c r="G68" i="5"/>
  <c r="T67" i="4"/>
  <c r="G66" i="5"/>
  <c r="P66" i="5" s="1"/>
  <c r="T66" i="4"/>
  <c r="G65" i="5"/>
  <c r="P65" i="5" s="1"/>
  <c r="T65" i="4"/>
  <c r="G64" i="5"/>
  <c r="P64" i="5" s="1"/>
  <c r="G61" i="5"/>
  <c r="P61" i="5" s="1"/>
  <c r="T48" i="4"/>
  <c r="G47" i="5"/>
  <c r="G38" i="5"/>
  <c r="T30" i="4"/>
  <c r="G30" i="5"/>
  <c r="T28" i="4"/>
  <c r="G28" i="5"/>
  <c r="P28" i="5" s="1"/>
  <c r="T26" i="4"/>
  <c r="G26" i="5"/>
  <c r="T23" i="4"/>
  <c r="G23" i="5"/>
  <c r="P23" i="5" s="1"/>
  <c r="T17" i="4"/>
  <c r="G17" i="5"/>
  <c r="T50" i="4"/>
  <c r="G49" i="5"/>
  <c r="P49" i="5" s="1"/>
  <c r="V73" i="4"/>
  <c r="T63" i="4"/>
  <c r="T29" i="4"/>
  <c r="G29" i="5"/>
  <c r="P29" i="5" s="1"/>
  <c r="Q50" i="6"/>
  <c r="U42" i="4"/>
  <c r="T40" i="4"/>
  <c r="G39" i="5"/>
  <c r="T32" i="4"/>
  <c r="G32" i="5"/>
  <c r="P32" i="5" s="1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U38" i="4"/>
  <c r="M20" i="6"/>
  <c r="M36" i="6"/>
  <c r="V43" i="4"/>
  <c r="V49" i="4"/>
  <c r="O10" i="6"/>
  <c r="O8" i="6" s="1"/>
  <c r="W43" i="4"/>
  <c r="Q45" i="4"/>
  <c r="V47" i="4"/>
  <c r="W47" i="4"/>
  <c r="G45" i="4"/>
  <c r="Q25" i="4"/>
  <c r="W17" i="4"/>
  <c r="V17" i="4"/>
  <c r="M52" i="6"/>
  <c r="V61" i="4"/>
  <c r="W61" i="4"/>
  <c r="V21" i="4"/>
  <c r="W21" i="4"/>
  <c r="M80" i="4"/>
  <c r="W22" i="4"/>
  <c r="Q38" i="4"/>
  <c r="W39" i="4"/>
  <c r="U45" i="4"/>
  <c r="P8" i="7" l="1"/>
  <c r="W42" i="4"/>
  <c r="O8" i="7"/>
  <c r="Q52" i="4"/>
  <c r="W52" i="4" s="1"/>
  <c r="W57" i="4"/>
  <c r="L56" i="5"/>
  <c r="W45" i="4"/>
  <c r="L44" i="5"/>
  <c r="L37" i="5"/>
  <c r="W25" i="4"/>
  <c r="L25" i="5"/>
  <c r="O30" i="5"/>
  <c r="P30" i="5"/>
  <c r="N73" i="5"/>
  <c r="P73" i="5"/>
  <c r="O62" i="5"/>
  <c r="P62" i="5"/>
  <c r="O17" i="5"/>
  <c r="P17" i="5"/>
  <c r="P47" i="5"/>
  <c r="N75" i="5"/>
  <c r="P75" i="5"/>
  <c r="O67" i="5"/>
  <c r="P67" i="5"/>
  <c r="N63" i="5"/>
  <c r="P63" i="5"/>
  <c r="O33" i="5"/>
  <c r="P33" i="5"/>
  <c r="N68" i="5"/>
  <c r="P68" i="5"/>
  <c r="O26" i="5"/>
  <c r="P26" i="5"/>
  <c r="P12" i="4"/>
  <c r="O73" i="5"/>
  <c r="T61" i="4"/>
  <c r="G60" i="5"/>
  <c r="G53" i="5"/>
  <c r="N62" i="5"/>
  <c r="O63" i="5"/>
  <c r="K51" i="5"/>
  <c r="N67" i="5"/>
  <c r="G25" i="5"/>
  <c r="J25" i="5"/>
  <c r="J56" i="5"/>
  <c r="G72" i="5"/>
  <c r="T38" i="4"/>
  <c r="T22" i="4"/>
  <c r="N33" i="5"/>
  <c r="O14" i="4"/>
  <c r="G79" i="5"/>
  <c r="P79" i="5" s="1"/>
  <c r="O83" i="5"/>
  <c r="Q14" i="4"/>
  <c r="O81" i="5"/>
  <c r="N81" i="5"/>
  <c r="N79" i="5" s="1"/>
  <c r="N26" i="5"/>
  <c r="G22" i="5"/>
  <c r="T73" i="4"/>
  <c r="O75" i="5"/>
  <c r="N30" i="5"/>
  <c r="O70" i="5"/>
  <c r="N70" i="5"/>
  <c r="N69" i="5"/>
  <c r="O69" i="5"/>
  <c r="O68" i="5"/>
  <c r="O66" i="5"/>
  <c r="N66" i="5"/>
  <c r="N65" i="5"/>
  <c r="O65" i="5"/>
  <c r="N64" i="5"/>
  <c r="O64" i="5"/>
  <c r="N61" i="5"/>
  <c r="O61" i="5"/>
  <c r="T55" i="4"/>
  <c r="G54" i="5"/>
  <c r="P54" i="5" s="1"/>
  <c r="N47" i="5"/>
  <c r="O47" i="5"/>
  <c r="N38" i="5"/>
  <c r="O38" i="5"/>
  <c r="N28" i="5"/>
  <c r="O28" i="5"/>
  <c r="O23" i="5"/>
  <c r="N23" i="5"/>
  <c r="T21" i="4"/>
  <c r="G21" i="5"/>
  <c r="N17" i="5"/>
  <c r="O49" i="5"/>
  <c r="N49" i="5"/>
  <c r="V80" i="4"/>
  <c r="O52" i="4"/>
  <c r="Q10" i="6"/>
  <c r="Q8" i="6" s="1"/>
  <c r="O29" i="5"/>
  <c r="N29" i="5"/>
  <c r="T80" i="4"/>
  <c r="N39" i="5"/>
  <c r="G37" i="5"/>
  <c r="N32" i="5"/>
  <c r="O32" i="5"/>
  <c r="N31" i="5"/>
  <c r="O31" i="5"/>
  <c r="N27" i="5"/>
  <c r="O27" i="5"/>
  <c r="U25" i="4"/>
  <c r="T18" i="4"/>
  <c r="G18" i="5"/>
  <c r="P18" i="5" s="1"/>
  <c r="T16" i="4"/>
  <c r="G16" i="5"/>
  <c r="P16" i="5" s="1"/>
  <c r="T25" i="4"/>
  <c r="K14" i="5"/>
  <c r="V45" i="4"/>
  <c r="U80" i="4"/>
  <c r="V25" i="4"/>
  <c r="W16" i="4"/>
  <c r="V16" i="4"/>
  <c r="G52" i="4"/>
  <c r="M52" i="4" s="1"/>
  <c r="V38" i="4"/>
  <c r="W38" i="4"/>
  <c r="G8" i="7"/>
  <c r="M8" i="7" s="1"/>
  <c r="M10" i="7"/>
  <c r="R10" i="4"/>
  <c r="L51" i="5" l="1"/>
  <c r="V52" i="4"/>
  <c r="L14" i="5"/>
  <c r="O72" i="5"/>
  <c r="P72" i="5"/>
  <c r="N53" i="5"/>
  <c r="P53" i="5"/>
  <c r="N21" i="5"/>
  <c r="P21" i="5"/>
  <c r="O60" i="5"/>
  <c r="P60" i="5"/>
  <c r="O25" i="5"/>
  <c r="P25" i="5"/>
  <c r="P10" i="4"/>
  <c r="O53" i="5"/>
  <c r="N60" i="5"/>
  <c r="N25" i="5"/>
  <c r="G51" i="5"/>
  <c r="U52" i="4"/>
  <c r="O79" i="5"/>
  <c r="N72" i="5"/>
  <c r="J14" i="5"/>
  <c r="N22" i="5"/>
  <c r="O21" i="5"/>
  <c r="T57" i="4"/>
  <c r="G56" i="5"/>
  <c r="N54" i="5"/>
  <c r="O54" i="5"/>
  <c r="J51" i="5"/>
  <c r="T52" i="4"/>
  <c r="O37" i="5"/>
  <c r="N37" i="5"/>
  <c r="O16" i="5"/>
  <c r="N16" i="5"/>
  <c r="N18" i="5"/>
  <c r="O18" i="5"/>
  <c r="U14" i="4"/>
  <c r="O12" i="4"/>
  <c r="K12" i="5"/>
  <c r="Q12" i="4"/>
  <c r="V14" i="4"/>
  <c r="W14" i="4"/>
  <c r="R8" i="4"/>
  <c r="L12" i="5" l="1"/>
  <c r="N56" i="5"/>
  <c r="P56" i="5"/>
  <c r="O51" i="5"/>
  <c r="P51" i="5"/>
  <c r="N51" i="5"/>
  <c r="J12" i="5"/>
  <c r="O56" i="5"/>
  <c r="U12" i="4"/>
  <c r="O10" i="4"/>
  <c r="K10" i="5"/>
  <c r="P8" i="4"/>
  <c r="Q10" i="4"/>
  <c r="V12" i="4"/>
  <c r="W12" i="4"/>
  <c r="L10" i="5" l="1"/>
  <c r="K8" i="5"/>
  <c r="J10" i="5"/>
  <c r="O8" i="4"/>
  <c r="U10" i="4"/>
  <c r="Q8" i="4"/>
  <c r="V10" i="4"/>
  <c r="W10" i="4"/>
  <c r="L8" i="5" l="1"/>
  <c r="V8" i="4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P48" i="5" s="1"/>
  <c r="L12" i="6"/>
  <c r="M47" i="4" l="1"/>
  <c r="L12" i="4"/>
  <c r="O48" i="5"/>
  <c r="N48" i="5"/>
  <c r="T45" i="4"/>
  <c r="G44" i="5"/>
  <c r="P44" i="5" s="1"/>
  <c r="L10" i="6"/>
  <c r="T47" i="4" l="1"/>
  <c r="G46" i="5"/>
  <c r="L10" i="4"/>
  <c r="N44" i="5"/>
  <c r="O44" i="5"/>
  <c r="L8" i="6"/>
  <c r="N46" i="5" l="1"/>
  <c r="P46" i="5"/>
  <c r="O46" i="5"/>
  <c r="L8" i="4"/>
  <c r="M16" i="6"/>
  <c r="G14" i="6"/>
  <c r="M14" i="6" l="1"/>
  <c r="G36" i="4"/>
  <c r="G12" i="6"/>
  <c r="M12" i="6" s="1"/>
  <c r="G14" i="4" l="1"/>
  <c r="M36" i="4"/>
  <c r="T36" i="4" s="1"/>
  <c r="G12" i="4" l="1"/>
  <c r="M14" i="4"/>
  <c r="T14" i="4" s="1"/>
  <c r="G10" i="4" l="1"/>
  <c r="G8" i="4" s="1"/>
  <c r="G14" i="5"/>
  <c r="P14" i="5" s="1"/>
  <c r="O14" i="5" l="1"/>
  <c r="N14" i="5"/>
  <c r="M55" i="6"/>
  <c r="G50" i="6"/>
  <c r="M50" i="6" s="1"/>
  <c r="G10" i="6" l="1"/>
  <c r="G8" i="6" s="1"/>
  <c r="M8" i="6" l="1"/>
  <c r="M10" i="6"/>
  <c r="M43" i="4"/>
  <c r="G42" i="5" s="1"/>
  <c r="P42" i="5" s="1"/>
  <c r="T43" i="4" l="1"/>
  <c r="T42" i="4"/>
  <c r="G41" i="5"/>
  <c r="O42" i="5"/>
  <c r="N42" i="5"/>
  <c r="J12" i="4"/>
  <c r="J10" i="4" l="1"/>
  <c r="J8" i="4" s="1"/>
  <c r="J7" i="4" s="1"/>
  <c r="M12" i="4"/>
  <c r="N41" i="5"/>
  <c r="O41" i="5"/>
  <c r="M10" i="4" l="1"/>
  <c r="G12" i="5"/>
  <c r="P12" i="5" s="1"/>
  <c r="T12" i="4"/>
  <c r="O12" i="5" l="1"/>
  <c r="N12" i="5"/>
  <c r="G10" i="5"/>
  <c r="M8" i="4"/>
  <c r="T10" i="4"/>
  <c r="N10" i="5" l="1"/>
  <c r="P10" i="5"/>
  <c r="G8" i="5"/>
  <c r="P8" i="5" s="1"/>
  <c r="T8" i="4"/>
  <c r="O10" i="5"/>
  <c r="N8" i="5" l="1"/>
  <c r="O8" i="5"/>
</calcChain>
</file>

<file path=xl/sharedStrings.xml><?xml version="1.0" encoding="utf-8"?>
<sst xmlns="http://schemas.openxmlformats.org/spreadsheetml/2006/main" count="326" uniqueCount="107">
  <si>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</si>
  <si>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</si>
  <si>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</si>
  <si>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</si>
  <si>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</si>
  <si>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</si>
  <si>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</si>
  <si>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</si>
  <si>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</si>
  <si>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</si>
  <si>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</si>
  <si>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</si>
  <si>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</si>
  <si>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</si>
  <si>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</si>
  <si>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</si>
  <si>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</si>
  <si>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</si>
  <si>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</si>
  <si>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</si>
  <si>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</si>
  <si>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</si>
  <si>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</si>
  <si>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</si>
  <si>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</si>
  <si>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</si>
  <si>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</si>
  <si>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</si>
  <si>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</si>
  <si>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</si>
  <si>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</si>
  <si>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</si>
  <si>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</si>
  <si>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</si>
  <si>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</si>
  <si>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</si>
  <si>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</si>
  <si>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</si>
  <si>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</si>
  <si>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</si>
  <si>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</si>
  <si>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</si>
  <si>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</si>
  <si>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</si>
  <si>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</si>
  <si>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</si>
  <si>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</si>
  <si>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</si>
  <si>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</si>
  <si>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</si>
  <si>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</si>
  <si>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</si>
  <si>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</si>
  <si>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</si>
  <si>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</si>
  <si>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</si>
  <si>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</si>
  <si>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</si>
  <si>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</si>
  <si>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</si>
  <si>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</si>
  <si>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</si>
  <si>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</si>
  <si>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</si>
  <si>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</si>
  <si>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</si>
  <si>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</si>
  <si>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</si>
  <si>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</si>
  <si>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</si>
  <si>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</si>
  <si>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</si>
  <si>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</si>
  <si>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</si>
  <si>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</si>
  <si>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</si>
  <si>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</si>
  <si>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</si>
  <si>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</si>
  <si>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</si>
  <si>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</si>
  <si>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</si>
  <si>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</si>
  <si>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</si>
  <si>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</si>
  <si>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</si>
  <si>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</si>
  <si>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</si>
  <si>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</si>
  <si>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</si>
  <si>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</si>
  <si>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</si>
  <si>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</si>
  <si>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</si>
  <si>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</si>
  <si>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</si>
  <si>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</si>
  <si>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</si>
  <si>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</si>
  <si>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</si>
  <si>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</si>
  <si>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</si>
  <si>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 xml:space="preserve">OBLIGACIONES </t>
  </si>
  <si>
    <t xml:space="preserve">%    EJECUCION COMPROMISOS </t>
  </si>
  <si>
    <t xml:space="preserve">%    EJECUCION OBLIGACIONES </t>
  </si>
  <si>
    <t>EQUIPO DE COMUNICACIONES</t>
  </si>
  <si>
    <t>EJECUCION ACUMULADA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</si>
</sst>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 applyFill="1" applyAlignment="1"/>
    <xf numFmtId="3" fontId="7" fillId="2" borderId="2" xfId="1" applyNumberFormat="1" applyFont="1" applyFill="1" applyBorder="1" applyAlignment="1">
      <alignment horizontal="right" wrapText="1"/>
    </xf>
    <xf numFmtId="3" fontId="9" fillId="2" borderId="2" xfId="2" applyNumberFormat="1" applyFont="1" applyFill="1" applyBorder="1" applyAlignment="1">
      <alignment horizontal="right" wrapText="1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D1" zoomScaleNormal="100" workbookViewId="0">
      <selection activeCell="P17" sqref="P17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3.5703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3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3" x14ac:dyDescent="0.2">
      <c r="A3" s="313" t="s">
        <v>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16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8" t="s">
        <v>106</v>
      </c>
      <c r="P5" s="318"/>
      <c r="Q5" s="318"/>
      <c r="R5" s="318"/>
      <c r="S5" s="153"/>
      <c r="T5" s="257"/>
      <c r="U5" s="257"/>
      <c r="V5" s="257"/>
    </row>
    <row r="6" spans="1:23" s="154" customFormat="1" ht="24.75" thickBot="1" x14ac:dyDescent="0.25">
      <c r="A6" s="315"/>
      <c r="B6" s="315"/>
      <c r="C6" s="315"/>
      <c r="D6" s="315"/>
      <c r="E6" s="315"/>
      <c r="F6" s="315"/>
      <c r="G6" s="317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20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/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15322277178</v>
      </c>
      <c r="H8" s="200"/>
      <c r="I8" s="200">
        <f>+I10+I76</f>
        <v>2181962384</v>
      </c>
      <c r="J8" s="200">
        <f>+J10+J76</f>
        <v>2181962384</v>
      </c>
      <c r="K8" s="200">
        <f>+K10+K76</f>
        <v>0</v>
      </c>
      <c r="L8" s="200">
        <f>+L10+L76</f>
        <v>0</v>
      </c>
      <c r="M8" s="205">
        <f>+G8-I8+J8-L8-K8</f>
        <v>15322277178</v>
      </c>
      <c r="N8" s="202"/>
      <c r="O8" s="200">
        <f>+O10+O76</f>
        <v>10319541649</v>
      </c>
      <c r="P8" s="200">
        <f>+P10+P76</f>
        <v>9451908958</v>
      </c>
      <c r="Q8" s="200">
        <f>+Q10+Q76</f>
        <v>3780225175</v>
      </c>
      <c r="R8" s="200">
        <f>+R10+R76</f>
        <v>3780225175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4193477141</v>
      </c>
      <c r="H10" s="200"/>
      <c r="I10" s="200">
        <f>+I12+I50+I71</f>
        <v>2181962384</v>
      </c>
      <c r="J10" s="200">
        <f>+J12+J50+J71</f>
        <v>2181962384</v>
      </c>
      <c r="K10" s="200">
        <f>+K12+K50+K71</f>
        <v>0</v>
      </c>
      <c r="L10" s="200">
        <f>+L12+L50+L71</f>
        <v>0</v>
      </c>
      <c r="M10" s="205">
        <f>+G10-I10+J10-L10-K10</f>
        <v>4193477141</v>
      </c>
      <c r="N10" s="202"/>
      <c r="O10" s="202">
        <f>+O12+O50+O71</f>
        <v>1170186630</v>
      </c>
      <c r="P10" s="202">
        <f>+P12+P50+P71</f>
        <v>359871533</v>
      </c>
      <c r="Q10" s="202">
        <f>+Q12+Q50+Q71</f>
        <v>312142703</v>
      </c>
      <c r="R10" s="202">
        <f>+R12+R50+R71</f>
        <v>312142703</v>
      </c>
      <c r="S10" s="58"/>
      <c r="T10" s="268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2308439354</v>
      </c>
      <c r="H12" s="203"/>
      <c r="I12" s="203">
        <f>+I14+I40+I43</f>
        <v>2175013825</v>
      </c>
      <c r="J12" s="203">
        <f>+J14+J40+J43</f>
        <v>2175013825</v>
      </c>
      <c r="K12" s="203">
        <f>+K14+K40+K43</f>
        <v>0</v>
      </c>
      <c r="L12" s="203">
        <f>+L14+L40+L43</f>
        <v>0</v>
      </c>
      <c r="M12" s="205">
        <f>+G12-I12+J12-L12-K12</f>
        <v>2308439354</v>
      </c>
      <c r="N12" s="205"/>
      <c r="O12" s="202">
        <f>+O14+O40+O43</f>
        <v>1013881594</v>
      </c>
      <c r="P12" s="202">
        <f>+P14+P40+P43</f>
        <v>203566497</v>
      </c>
      <c r="Q12" s="202">
        <f>+Q14+Q40+Q43</f>
        <v>203566497</v>
      </c>
      <c r="R12" s="202">
        <f>+R14+R40+R43</f>
        <v>203566497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2308439354</v>
      </c>
      <c r="H14" s="203"/>
      <c r="I14" s="203">
        <f>+I16+I20+I24+I36+I34</f>
        <v>2175013825</v>
      </c>
      <c r="J14" s="203">
        <f>+J16+J20+J24+J36</f>
        <v>1013881594</v>
      </c>
      <c r="K14" s="203">
        <f>+K16+K20+K24+K36</f>
        <v>0</v>
      </c>
      <c r="L14" s="203">
        <f>+L16+L20+L24+L36</f>
        <v>0</v>
      </c>
      <c r="M14" s="205">
        <f>+G14-I14+J14-L14-K14</f>
        <v>1147307123</v>
      </c>
      <c r="N14" s="204"/>
      <c r="O14" s="202">
        <f>+O16+O20+O24+O36</f>
        <v>1013881594</v>
      </c>
      <c r="P14" s="202">
        <f>+P16+P20+P24+P36</f>
        <v>203566497</v>
      </c>
      <c r="Q14" s="202">
        <f>+Q16+Q20+Q24+Q36</f>
        <v>203566497</v>
      </c>
      <c r="R14" s="202">
        <f>+R16+R20+R24+R36</f>
        <v>203566497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233888666</v>
      </c>
      <c r="K16" s="203">
        <f>+K17+K18</f>
        <v>0</v>
      </c>
      <c r="L16" s="203">
        <f>+L17+L18</f>
        <v>0</v>
      </c>
      <c r="M16" s="205">
        <f>+G16-I16+J16-L16+K16</f>
        <v>233888666</v>
      </c>
      <c r="N16" s="204"/>
      <c r="O16" s="202">
        <f>SUM(O17:O18)</f>
        <v>233888666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8">
        <v>233888666</v>
      </c>
      <c r="K17" s="206"/>
      <c r="L17" s="206"/>
      <c r="M17" s="206">
        <f>+G17-I17+J17-L17+K17</f>
        <v>233888666</v>
      </c>
      <c r="N17" s="206"/>
      <c r="O17" s="250">
        <v>233888666</v>
      </c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145633572</v>
      </c>
      <c r="K20" s="203">
        <f>+K21+K22</f>
        <v>0</v>
      </c>
      <c r="L20" s="203">
        <f>+L21+L22</f>
        <v>0</v>
      </c>
      <c r="M20" s="205">
        <f>+G20-I20+J20-L20+K20</f>
        <v>145633572</v>
      </c>
      <c r="N20" s="204"/>
      <c r="O20" s="202">
        <f>SUM(O21:O22)</f>
        <v>145633572</v>
      </c>
      <c r="P20" s="202">
        <f>SUM(P21:P22)</f>
        <v>137735546</v>
      </c>
      <c r="Q20" s="202">
        <f>SUM(Q21:Q22)</f>
        <v>137735546</v>
      </c>
      <c r="R20" s="202">
        <f>SUM(R21:R22)</f>
        <v>137735546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8">
        <v>145633572</v>
      </c>
      <c r="K22" s="206"/>
      <c r="L22" s="206"/>
      <c r="M22" s="206">
        <f>+G22-I22+J22-L22+K22</f>
        <v>145633572</v>
      </c>
      <c r="N22" s="206"/>
      <c r="O22" s="208">
        <v>145633572</v>
      </c>
      <c r="P22" s="208">
        <v>137735546</v>
      </c>
      <c r="Q22" s="208">
        <v>137735546</v>
      </c>
      <c r="R22" s="208">
        <v>137735546</v>
      </c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634359356</v>
      </c>
      <c r="K24" s="203">
        <f>SUM(K25:K32)</f>
        <v>0</v>
      </c>
      <c r="L24" s="203">
        <f>SUM(L25:L32)</f>
        <v>0</v>
      </c>
      <c r="M24" s="205">
        <f>+G24-I24+J24-L24+K24</f>
        <v>634359356</v>
      </c>
      <c r="N24" s="204"/>
      <c r="O24" s="202">
        <f>SUM(O25:O32)</f>
        <v>634359356</v>
      </c>
      <c r="P24" s="202">
        <f>SUM(P25:P32)</f>
        <v>65830951</v>
      </c>
      <c r="Q24" s="202">
        <f>SUM(Q25:Q32)</f>
        <v>65830951</v>
      </c>
      <c r="R24" s="202">
        <f>SUM(R25:R32)</f>
        <v>65830951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08"/>
      <c r="H25" s="208"/>
      <c r="I25" s="206"/>
      <c r="J25" s="208">
        <v>81083864</v>
      </c>
      <c r="K25" s="206"/>
      <c r="L25" s="206"/>
      <c r="M25" s="206">
        <f t="shared" ref="M25:O34" si="0">+G25-I25+J25-L25+K25</f>
        <v>81083864</v>
      </c>
      <c r="N25" s="206"/>
      <c r="O25" s="206">
        <f t="shared" si="0"/>
        <v>81083864</v>
      </c>
      <c r="P25" s="208">
        <v>18622821</v>
      </c>
      <c r="Q25" s="208">
        <v>18622821</v>
      </c>
      <c r="R25" s="208">
        <v>18622821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08"/>
      <c r="H26" s="208"/>
      <c r="I26" s="206"/>
      <c r="J26" s="208">
        <v>15444546</v>
      </c>
      <c r="K26" s="206"/>
      <c r="L26" s="206"/>
      <c r="M26" s="206">
        <f t="shared" si="0"/>
        <v>15444546</v>
      </c>
      <c r="N26" s="206"/>
      <c r="O26" s="206">
        <f t="shared" si="0"/>
        <v>15444546</v>
      </c>
      <c r="P26" s="208">
        <v>1456783</v>
      </c>
      <c r="Q26" s="208">
        <v>1456783</v>
      </c>
      <c r="R26" s="208">
        <v>1456783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08"/>
      <c r="H27" s="208"/>
      <c r="I27" s="206"/>
      <c r="J27" s="208">
        <v>0</v>
      </c>
      <c r="K27" s="206"/>
      <c r="L27" s="206"/>
      <c r="M27" s="206">
        <f t="shared" si="0"/>
        <v>0</v>
      </c>
      <c r="N27" s="206"/>
      <c r="O27" s="206">
        <f t="shared" si="0"/>
        <v>0</v>
      </c>
      <c r="P27" s="208"/>
      <c r="Q27" s="208"/>
      <c r="R27" s="208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08"/>
      <c r="H28" s="208"/>
      <c r="I28" s="206"/>
      <c r="J28" s="208">
        <v>0</v>
      </c>
      <c r="K28" s="206"/>
      <c r="L28" s="206"/>
      <c r="M28" s="206">
        <f t="shared" si="0"/>
        <v>0</v>
      </c>
      <c r="N28" s="206"/>
      <c r="O28" s="206">
        <f t="shared" si="0"/>
        <v>0</v>
      </c>
      <c r="P28" s="208"/>
      <c r="Q28" s="208"/>
      <c r="R28" s="208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8"/>
      <c r="H29" s="208"/>
      <c r="I29" s="206"/>
      <c r="J29" s="208">
        <v>119212586</v>
      </c>
      <c r="K29" s="206"/>
      <c r="L29" s="206"/>
      <c r="M29" s="206">
        <f t="shared" si="0"/>
        <v>119212586</v>
      </c>
      <c r="N29" s="206"/>
      <c r="O29" s="206">
        <f t="shared" si="0"/>
        <v>119212586</v>
      </c>
      <c r="P29" s="208">
        <v>45002718</v>
      </c>
      <c r="Q29" s="208">
        <v>45002718</v>
      </c>
      <c r="R29" s="208">
        <v>45002718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08"/>
      <c r="H30" s="208"/>
      <c r="I30" s="206"/>
      <c r="J30" s="208">
        <v>124179777</v>
      </c>
      <c r="K30" s="206"/>
      <c r="L30" s="206"/>
      <c r="M30" s="206">
        <f t="shared" si="0"/>
        <v>124179777</v>
      </c>
      <c r="N30" s="206"/>
      <c r="O30" s="206">
        <f t="shared" si="0"/>
        <v>124179777</v>
      </c>
      <c r="P30" s="208">
        <v>748629</v>
      </c>
      <c r="Q30" s="208">
        <v>748629</v>
      </c>
      <c r="R30" s="208">
        <v>748629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08"/>
      <c r="H31" s="208"/>
      <c r="I31" s="206"/>
      <c r="J31" s="208">
        <v>258707870</v>
      </c>
      <c r="K31" s="206"/>
      <c r="L31" s="206"/>
      <c r="M31" s="206">
        <f t="shared" si="0"/>
        <v>258707870</v>
      </c>
      <c r="N31" s="206"/>
      <c r="O31" s="206">
        <f t="shared" si="0"/>
        <v>258707870</v>
      </c>
      <c r="P31" s="208"/>
      <c r="Q31" s="208"/>
      <c r="R31" s="208"/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08"/>
      <c r="H32" s="208"/>
      <c r="I32" s="206"/>
      <c r="J32" s="208">
        <v>35730713</v>
      </c>
      <c r="K32" s="206"/>
      <c r="L32" s="206"/>
      <c r="M32" s="206">
        <f t="shared" si="0"/>
        <v>35730713</v>
      </c>
      <c r="N32" s="206"/>
      <c r="O32" s="206">
        <f t="shared" si="0"/>
        <v>35730713</v>
      </c>
      <c r="P32" s="208"/>
      <c r="Q32" s="208"/>
      <c r="R32" s="208"/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8"/>
      <c r="P33" s="208"/>
      <c r="Q33" s="208"/>
      <c r="R33" s="208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2308439354</v>
      </c>
      <c r="H34" s="203"/>
      <c r="I34" s="232">
        <v>2175013825</v>
      </c>
      <c r="J34" s="232">
        <v>0</v>
      </c>
      <c r="K34" s="232">
        <v>0</v>
      </c>
      <c r="L34" s="232">
        <v>0</v>
      </c>
      <c r="M34" s="205">
        <f t="shared" si="0"/>
        <v>133425529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 t="s">
        <v>93</v>
      </c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v>0</v>
      </c>
      <c r="J43" s="203">
        <v>1161132231</v>
      </c>
      <c r="K43" s="203">
        <f>SUM(K45:K48)</f>
        <v>0</v>
      </c>
      <c r="L43" s="203">
        <f>SUM(L45:L48)</f>
        <v>0</v>
      </c>
      <c r="M43" s="205">
        <f t="shared" ref="M43" si="1">+G43-I43+J43-L43+K43</f>
        <v>1161132231</v>
      </c>
      <c r="N43" s="204"/>
      <c r="O43" s="205">
        <f>SUM(O45:O48)</f>
        <v>0</v>
      </c>
      <c r="P43" s="205">
        <f>SUM(P45:P48)</f>
        <v>0</v>
      </c>
      <c r="Q43" s="205">
        <f>SUM(Q45:Q48)</f>
        <v>0</v>
      </c>
      <c r="R43" s="205">
        <f>SUM(R45:R48)</f>
        <v>0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/>
      <c r="K45" s="209"/>
      <c r="L45" s="209"/>
      <c r="M45" s="206">
        <f>+G45-I45+J45-L45+K45</f>
        <v>0</v>
      </c>
      <c r="N45" s="209"/>
      <c r="O45" s="208"/>
      <c r="P45" s="208"/>
      <c r="Q45" s="208"/>
      <c r="R45" s="208"/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0</v>
      </c>
      <c r="K46" s="204"/>
      <c r="L46" s="204"/>
      <c r="M46" s="206">
        <f>+G46-I46+J46-L46+K46</f>
        <v>0</v>
      </c>
      <c r="N46" s="204"/>
      <c r="O46" s="208"/>
      <c r="P46" s="208"/>
      <c r="Q46" s="208"/>
      <c r="R46" s="208"/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202"/>
      <c r="K47" s="202"/>
      <c r="L47" s="202"/>
      <c r="M47" s="206">
        <f>+G47-I47+J47-L47+K47</f>
        <v>0</v>
      </c>
      <c r="N47" s="202"/>
      <c r="O47" s="208"/>
      <c r="P47" s="208"/>
      <c r="Q47" s="208"/>
      <c r="R47" s="208"/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202"/>
      <c r="K48" s="202"/>
      <c r="L48" s="202"/>
      <c r="M48" s="206">
        <f>+G48-I48+J48-L48+K48</f>
        <v>0</v>
      </c>
      <c r="N48" s="202"/>
      <c r="O48" s="208"/>
      <c r="P48" s="208"/>
      <c r="Q48" s="208"/>
      <c r="R48" s="208"/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793154886</v>
      </c>
      <c r="H50" s="203"/>
      <c r="I50" s="203">
        <f>+I52+I55</f>
        <v>6948559</v>
      </c>
      <c r="J50" s="203">
        <f>+J52+J55</f>
        <v>6948559</v>
      </c>
      <c r="K50" s="203">
        <f>+K52+K55</f>
        <v>0</v>
      </c>
      <c r="L50" s="203">
        <f>+L52+L55</f>
        <v>0</v>
      </c>
      <c r="M50" s="205">
        <f>+G50-I50+J50-L50+K50</f>
        <v>793154886</v>
      </c>
      <c r="N50" s="204"/>
      <c r="O50" s="202">
        <f>+O52+O55</f>
        <v>155116826</v>
      </c>
      <c r="P50" s="202">
        <f>+P52+P55</f>
        <v>155116826</v>
      </c>
      <c r="Q50" s="202">
        <f>+Q52+Q55</f>
        <v>107387996</v>
      </c>
      <c r="R50" s="202">
        <f>+R52+R55</f>
        <v>107387996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66950000</v>
      </c>
      <c r="H52" s="203"/>
      <c r="I52" s="203">
        <f>+I53</f>
        <v>0</v>
      </c>
      <c r="J52" s="203">
        <f>+J53</f>
        <v>3888000</v>
      </c>
      <c r="K52" s="203">
        <f>+K53</f>
        <v>0</v>
      </c>
      <c r="L52" s="203">
        <f>+L53</f>
        <v>0</v>
      </c>
      <c r="M52" s="205">
        <f>+G52-I52+J52-L52+K52</f>
        <v>70838000</v>
      </c>
      <c r="N52" s="204"/>
      <c r="O52" s="202">
        <f>+O53</f>
        <v>70838000</v>
      </c>
      <c r="P52" s="202">
        <f>+P53</f>
        <v>70838000</v>
      </c>
      <c r="Q52" s="202">
        <f>+Q53</f>
        <v>70838000</v>
      </c>
      <c r="R52" s="202">
        <f>+R53</f>
        <v>70838000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66950000</v>
      </c>
      <c r="H53" s="208"/>
      <c r="I53" s="155">
        <v>0</v>
      </c>
      <c r="J53" s="206">
        <v>3888000</v>
      </c>
      <c r="K53" s="206"/>
      <c r="L53" s="206"/>
      <c r="M53" s="206">
        <f t="shared" ref="M53" si="2">+G53-I53+J53-L53+K53</f>
        <v>70838000</v>
      </c>
      <c r="N53" s="206"/>
      <c r="O53" s="208">
        <v>70838000</v>
      </c>
      <c r="P53" s="208">
        <v>70838000</v>
      </c>
      <c r="Q53" s="208">
        <v>70838000</v>
      </c>
      <c r="R53" s="208">
        <v>70838000</v>
      </c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726204886</v>
      </c>
      <c r="H55" s="203"/>
      <c r="I55" s="203">
        <f>SUM(I56:I69)</f>
        <v>6948559</v>
      </c>
      <c r="J55" s="203">
        <f>SUM(J56:J69)</f>
        <v>3060559</v>
      </c>
      <c r="K55" s="203">
        <f>SUM(K56:K69)</f>
        <v>0</v>
      </c>
      <c r="L55" s="203">
        <f>SUM(L56:L69)</f>
        <v>0</v>
      </c>
      <c r="M55" s="205">
        <f>+G55-I55+J55-L55+K55</f>
        <v>722316886</v>
      </c>
      <c r="N55" s="204"/>
      <c r="O55" s="202">
        <f>SUM(O56:O69)</f>
        <v>84278826</v>
      </c>
      <c r="P55" s="202">
        <f>SUM(P56:P69)</f>
        <v>84278826</v>
      </c>
      <c r="Q55" s="202">
        <f>SUM(Q56:Q69)</f>
        <v>36549996</v>
      </c>
      <c r="R55" s="202">
        <f>SUM(R56:R69)</f>
        <v>36549996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105</v>
      </c>
      <c r="G56" s="208">
        <v>0</v>
      </c>
      <c r="H56" s="208"/>
      <c r="I56" s="209">
        <v>0</v>
      </c>
      <c r="J56" s="209">
        <v>3060559</v>
      </c>
      <c r="K56" s="204"/>
      <c r="L56" s="204"/>
      <c r="M56" s="206">
        <f t="shared" ref="M56:M69" si="3">+G56-I56+J56-L56+K56</f>
        <v>3060559</v>
      </c>
      <c r="N56" s="204"/>
      <c r="O56" s="206">
        <v>3060559</v>
      </c>
      <c r="P56" s="206">
        <v>3060559</v>
      </c>
      <c r="Q56" s="206">
        <v>3060559</v>
      </c>
      <c r="R56" s="206">
        <v>3060559</v>
      </c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92</v>
      </c>
      <c r="G57" s="208">
        <v>186814475</v>
      </c>
      <c r="H57" s="208"/>
      <c r="I57" s="209">
        <f>3060559+3888000</f>
        <v>6948559</v>
      </c>
      <c r="J57" s="209"/>
      <c r="K57" s="204"/>
      <c r="L57" s="204"/>
      <c r="M57" s="206">
        <f t="shared" si="3"/>
        <v>179865916</v>
      </c>
      <c r="N57" s="204"/>
      <c r="O57" s="208"/>
      <c r="P57" s="208"/>
      <c r="Q57" s="208"/>
      <c r="R57" s="208"/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/>
      <c r="J58" s="209"/>
      <c r="K58" s="204"/>
      <c r="L58" s="204"/>
      <c r="M58" s="206">
        <f t="shared" si="3"/>
        <v>0</v>
      </c>
      <c r="N58" s="204"/>
      <c r="O58" s="206"/>
      <c r="P58" s="208"/>
      <c r="Q58" s="208"/>
      <c r="R58" s="208"/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523390411</v>
      </c>
      <c r="H59" s="208"/>
      <c r="I59" s="209"/>
      <c r="J59" s="209"/>
      <c r="K59" s="204"/>
      <c r="L59" s="204"/>
      <c r="M59" s="206">
        <f t="shared" si="3"/>
        <v>523390411</v>
      </c>
      <c r="N59" s="204"/>
      <c r="O59" s="206">
        <v>69218267</v>
      </c>
      <c r="P59" s="206">
        <v>69218267</v>
      </c>
      <c r="Q59" s="208">
        <v>31200000</v>
      </c>
      <c r="R59" s="208">
        <v>31200000</v>
      </c>
      <c r="S59" s="58"/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3"/>
        <v>0</v>
      </c>
      <c r="N60" s="204"/>
      <c r="O60" s="208"/>
      <c r="P60" s="208"/>
      <c r="Q60" s="208"/>
      <c r="R60" s="208"/>
      <c r="S60" s="58"/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3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4"/>
      <c r="K62" s="204"/>
      <c r="L62" s="204"/>
      <c r="M62" s="206">
        <f t="shared" si="3"/>
        <v>0</v>
      </c>
      <c r="N62" s="204"/>
      <c r="O62" s="208"/>
      <c r="P62" s="208"/>
      <c r="Q62" s="208"/>
      <c r="R62" s="208"/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/>
      <c r="J63" s="209"/>
      <c r="K63" s="204"/>
      <c r="L63" s="204"/>
      <c r="M63" s="206">
        <f t="shared" si="3"/>
        <v>0</v>
      </c>
      <c r="N63" s="204"/>
      <c r="O63" s="208"/>
      <c r="P63" s="208"/>
      <c r="Q63" s="208"/>
      <c r="R63" s="208"/>
      <c r="U63" s="310"/>
      <c r="V63" s="311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/>
      <c r="J64" s="209"/>
      <c r="K64" s="204"/>
      <c r="L64" s="204"/>
      <c r="M64" s="206">
        <f t="shared" si="3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16000000</v>
      </c>
      <c r="H65" s="208"/>
      <c r="I65" s="204"/>
      <c r="J65" s="204"/>
      <c r="K65" s="204"/>
      <c r="L65" s="204"/>
      <c r="M65" s="206">
        <f t="shared" si="3"/>
        <v>16000000</v>
      </c>
      <c r="N65" s="204"/>
      <c r="O65" s="208">
        <v>12000000</v>
      </c>
      <c r="P65" s="208">
        <v>12000000</v>
      </c>
      <c r="Q65" s="208">
        <v>2289437</v>
      </c>
      <c r="R65" s="208">
        <v>2289437</v>
      </c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3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3"/>
        <v>0</v>
      </c>
      <c r="N67" s="204"/>
      <c r="O67" s="264"/>
      <c r="P67" s="264"/>
      <c r="Q67" s="264"/>
      <c r="R67" s="264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3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0</v>
      </c>
      <c r="H69" s="208"/>
      <c r="I69" s="77"/>
      <c r="J69" s="204"/>
      <c r="K69" s="206">
        <v>0</v>
      </c>
      <c r="L69" s="206"/>
      <c r="M69" s="206">
        <f t="shared" si="3"/>
        <v>0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1091882901</v>
      </c>
      <c r="H71" s="208"/>
      <c r="I71" s="210">
        <f>+I72+I73</f>
        <v>0</v>
      </c>
      <c r="J71" s="210">
        <f>+J72+J73</f>
        <v>0</v>
      </c>
      <c r="K71" s="210">
        <f>+K72+K73+K74</f>
        <v>0</v>
      </c>
      <c r="L71" s="210">
        <f>+L72+L73</f>
        <v>0</v>
      </c>
      <c r="M71" s="205">
        <f>+G71-I71+J71-L71-K71</f>
        <v>1091882901</v>
      </c>
      <c r="N71" s="208"/>
      <c r="O71" s="210">
        <f>+O72+O73</f>
        <v>1188210</v>
      </c>
      <c r="P71" s="210">
        <f>+P72+P73</f>
        <v>1188210</v>
      </c>
      <c r="Q71" s="210">
        <f>+Q72+Q73</f>
        <v>1188210</v>
      </c>
      <c r="R71" s="210">
        <f>+R72+R73</f>
        <v>1188210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27810000</v>
      </c>
      <c r="H72" s="208"/>
      <c r="I72" s="208"/>
      <c r="J72" s="208"/>
      <c r="K72" s="208"/>
      <c r="L72" s="208"/>
      <c r="M72" s="206">
        <f>+G72-I72+J72-L72+K72</f>
        <v>27810000</v>
      </c>
      <c r="N72" s="208"/>
      <c r="O72" s="208"/>
      <c r="P72" s="208"/>
      <c r="Q72" s="208"/>
      <c r="R72" s="208"/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215270000</v>
      </c>
      <c r="H73" s="208"/>
      <c r="I73" s="208"/>
      <c r="J73" s="208"/>
      <c r="K73" s="208"/>
      <c r="L73" s="208"/>
      <c r="M73" s="206">
        <f>+G73-I73+J73-L73+K73</f>
        <v>215270000</v>
      </c>
      <c r="N73" s="208"/>
      <c r="O73" s="208">
        <v>1188210</v>
      </c>
      <c r="P73" s="208">
        <v>1188210</v>
      </c>
      <c r="Q73" s="208">
        <v>1188210</v>
      </c>
      <c r="R73" s="208">
        <v>1188210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848802901</v>
      </c>
      <c r="H74" s="208"/>
      <c r="I74" s="208"/>
      <c r="J74" s="208"/>
      <c r="K74" s="208"/>
      <c r="L74" s="208"/>
      <c r="M74" s="206">
        <f>+G74-I74+J74-L74-K74</f>
        <v>848802901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11128800037</v>
      </c>
      <c r="H76" s="208"/>
      <c r="I76" s="203">
        <f>SUM(I78:I80)</f>
        <v>0</v>
      </c>
      <c r="J76" s="203">
        <f>SUM(J78:J80)</f>
        <v>0</v>
      </c>
      <c r="K76" s="203">
        <f>SUM(K78:K84)</f>
        <v>0</v>
      </c>
      <c r="L76" s="203">
        <f>SUM(L78:L80)</f>
        <v>0</v>
      </c>
      <c r="M76" s="203">
        <f>+G76-I76+J76+L76-K76</f>
        <v>11128800037</v>
      </c>
      <c r="N76" s="208"/>
      <c r="O76" s="202">
        <f>SUM(O78:O84)</f>
        <v>9149355019</v>
      </c>
      <c r="P76" s="202">
        <f t="shared" ref="P76:R76" si="4">SUM(P78:P84)</f>
        <v>9092037425</v>
      </c>
      <c r="Q76" s="202">
        <f t="shared" si="4"/>
        <v>3468082472</v>
      </c>
      <c r="R76" s="202">
        <f t="shared" si="4"/>
        <v>3468082472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5">
        <v>1304</v>
      </c>
      <c r="B78" s="275">
        <v>1000</v>
      </c>
      <c r="C78" s="275">
        <v>1</v>
      </c>
      <c r="D78" s="208"/>
      <c r="E78" s="208">
        <v>20</v>
      </c>
      <c r="F78" s="213" t="s">
        <v>85</v>
      </c>
      <c r="G78" s="208">
        <v>3611955613</v>
      </c>
      <c r="H78" s="208"/>
      <c r="I78" s="208">
        <v>0</v>
      </c>
      <c r="J78" s="208"/>
      <c r="K78" s="208">
        <v>0</v>
      </c>
      <c r="L78" s="208">
        <v>0</v>
      </c>
      <c r="M78" s="206">
        <f>+G78-I78+J78+L78-K78</f>
        <v>3611955613</v>
      </c>
      <c r="N78" s="208"/>
      <c r="O78" s="96">
        <v>3479451969</v>
      </c>
      <c r="P78" s="96">
        <v>3479451969</v>
      </c>
      <c r="Q78" s="96">
        <v>1478930000</v>
      </c>
      <c r="R78" s="96">
        <v>1478930000</v>
      </c>
    </row>
    <row r="79" spans="1:22" ht="36" customHeight="1" x14ac:dyDescent="0.2">
      <c r="A79" s="275">
        <v>1304</v>
      </c>
      <c r="B79" s="275">
        <v>1000</v>
      </c>
      <c r="C79" s="275" t="s">
        <v>99</v>
      </c>
      <c r="D79" s="208"/>
      <c r="E79" s="208">
        <v>20</v>
      </c>
      <c r="F79" s="213" t="s">
        <v>90</v>
      </c>
      <c r="G79" s="208">
        <v>1230575857</v>
      </c>
      <c r="H79" s="208"/>
      <c r="I79" s="208"/>
      <c r="J79" s="208"/>
      <c r="K79" s="208"/>
      <c r="L79" s="208">
        <v>0</v>
      </c>
      <c r="M79" s="206">
        <f>+G79-I79+J79+L79-K79</f>
        <v>1230575857</v>
      </c>
      <c r="N79" s="208"/>
      <c r="O79" s="96">
        <v>1209579567</v>
      </c>
      <c r="P79" s="96">
        <v>1209579567</v>
      </c>
      <c r="Q79" s="96">
        <v>419431000</v>
      </c>
      <c r="R79" s="96">
        <v>419431000</v>
      </c>
    </row>
    <row r="80" spans="1:22" ht="44.25" customHeight="1" x14ac:dyDescent="0.2">
      <c r="A80" s="275">
        <v>1304</v>
      </c>
      <c r="B80" s="275">
        <v>1000</v>
      </c>
      <c r="C80" s="275" t="s">
        <v>100</v>
      </c>
      <c r="D80" s="208"/>
      <c r="E80" s="208">
        <v>20</v>
      </c>
      <c r="F80" s="213" t="s">
        <v>89</v>
      </c>
      <c r="G80" s="208">
        <v>1016461810</v>
      </c>
      <c r="H80" s="208"/>
      <c r="I80" s="208">
        <v>0</v>
      </c>
      <c r="J80" s="208"/>
      <c r="K80" s="208">
        <v>0</v>
      </c>
      <c r="L80" s="208">
        <v>0</v>
      </c>
      <c r="M80" s="206">
        <f>+G80-I80+J80+L80-K80</f>
        <v>1016461810</v>
      </c>
      <c r="N80" s="208"/>
      <c r="O80" s="96">
        <v>974074800</v>
      </c>
      <c r="P80" s="96">
        <v>974074800</v>
      </c>
      <c r="Q80" s="96">
        <v>332465000</v>
      </c>
      <c r="R80" s="96">
        <v>332465000</v>
      </c>
    </row>
    <row r="81" spans="1:18" ht="44.25" customHeight="1" x14ac:dyDescent="0.2">
      <c r="A81" s="275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150792000</v>
      </c>
      <c r="H81" s="208"/>
      <c r="I81" s="208"/>
      <c r="J81" s="208"/>
      <c r="K81" s="208">
        <v>0</v>
      </c>
      <c r="L81" s="208"/>
      <c r="M81" s="206">
        <f>+G81-I81+J81+L81-K81</f>
        <v>150792000</v>
      </c>
      <c r="N81" s="270"/>
      <c r="O81" s="96">
        <v>53992598</v>
      </c>
      <c r="P81" s="96">
        <v>53992598</v>
      </c>
      <c r="Q81" s="96">
        <v>11954343</v>
      </c>
      <c r="R81" s="96">
        <v>11954343</v>
      </c>
    </row>
    <row r="82" spans="1:18" ht="48.75" customHeight="1" x14ac:dyDescent="0.2">
      <c r="A82" s="275">
        <v>1399</v>
      </c>
      <c r="B82" s="212">
        <v>1000</v>
      </c>
      <c r="C82" s="208">
        <v>2</v>
      </c>
      <c r="D82" s="208"/>
      <c r="E82" s="208">
        <v>20</v>
      </c>
      <c r="F82" s="271" t="s">
        <v>88</v>
      </c>
      <c r="G82" s="208">
        <v>1926560000</v>
      </c>
      <c r="H82" s="208"/>
      <c r="I82" s="208"/>
      <c r="J82" s="208"/>
      <c r="K82" s="208">
        <v>0</v>
      </c>
      <c r="L82" s="208"/>
      <c r="M82" s="206">
        <f>+G82-I82+J82-L82+K82</f>
        <v>1926560000</v>
      </c>
      <c r="N82" s="270"/>
      <c r="O82" s="96">
        <v>1818366458</v>
      </c>
      <c r="P82" s="96">
        <v>1818366458</v>
      </c>
      <c r="Q82" s="96">
        <v>335611063</v>
      </c>
      <c r="R82" s="96">
        <v>335611063</v>
      </c>
    </row>
    <row r="83" spans="1:18" ht="39" customHeight="1" thickBot="1" x14ac:dyDescent="0.25">
      <c r="A83" s="275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3192454757</v>
      </c>
      <c r="H83" s="208"/>
      <c r="I83" s="208"/>
      <c r="J83" s="208"/>
      <c r="K83" s="208">
        <v>0</v>
      </c>
      <c r="L83" s="208"/>
      <c r="M83" s="206">
        <f>+G83-I83+J83+L83-K83</f>
        <v>3192454757</v>
      </c>
      <c r="N83" s="208"/>
      <c r="O83" s="96">
        <v>1613889627</v>
      </c>
      <c r="P83" s="96">
        <v>1556572033</v>
      </c>
      <c r="Q83" s="96">
        <v>889691066</v>
      </c>
      <c r="R83" s="96">
        <v>889691066</v>
      </c>
    </row>
    <row r="84" spans="1:18" ht="6.75" hidden="1" customHeight="1" thickBot="1" x14ac:dyDescent="0.25">
      <c r="A84" s="275"/>
      <c r="B84" s="212"/>
      <c r="C84" s="208"/>
      <c r="D84" s="208"/>
      <c r="E84" s="208"/>
      <c r="F84" s="271"/>
      <c r="G84" s="208"/>
      <c r="H84" s="208"/>
      <c r="I84" s="208"/>
      <c r="J84" s="208"/>
      <c r="K84" s="208"/>
      <c r="L84" s="208"/>
      <c r="M84" s="206"/>
      <c r="N84" s="270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95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96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A24" zoomScaleNormal="100" workbookViewId="0">
      <selection activeCell="Q43" sqref="Q43:R43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5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5" x14ac:dyDescent="0.2">
      <c r="A3" s="313" t="s">
        <v>64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24" t="s">
        <v>8</v>
      </c>
      <c r="G5" s="319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9" t="str">
        <f>+'REC20'!O5:R5</f>
        <v>EJECUCION ACUMULADA JUNIO DE 2018</v>
      </c>
      <c r="P5" s="319"/>
      <c r="Q5" s="319"/>
      <c r="R5" s="319"/>
      <c r="S5" s="153"/>
      <c r="T5" s="153"/>
      <c r="U5" s="58"/>
      <c r="V5" s="153"/>
    </row>
    <row r="6" spans="1:25" s="154" customFormat="1" ht="24.75" thickBot="1" x14ac:dyDescent="0.25">
      <c r="A6" s="315"/>
      <c r="B6" s="315"/>
      <c r="C6" s="315"/>
      <c r="D6" s="315"/>
      <c r="E6" s="315"/>
      <c r="F6" s="325"/>
      <c r="G6" s="320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20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/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11128800037</v>
      </c>
      <c r="H8" s="200"/>
      <c r="I8" s="229">
        <f>+I10+I48</f>
        <v>2574268219</v>
      </c>
      <c r="J8" s="229">
        <f>+J10+J48</f>
        <v>2574268219</v>
      </c>
      <c r="K8" s="229">
        <f>+K10+K48</f>
        <v>0</v>
      </c>
      <c r="L8" s="229">
        <f>+L10+L48</f>
        <v>0</v>
      </c>
      <c r="M8" s="229">
        <f>+G8+I8-J8</f>
        <v>11128800037</v>
      </c>
      <c r="N8" s="202"/>
      <c r="O8" s="202">
        <f>+O10+O48</f>
        <v>9295647595</v>
      </c>
      <c r="P8" s="202">
        <f>+P10+P48</f>
        <v>4558044616</v>
      </c>
      <c r="Q8" s="202">
        <f>+Q10+Q48</f>
        <v>3902594902</v>
      </c>
      <c r="R8" s="202">
        <f>+R10+R48</f>
        <v>3902594902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9334664512</v>
      </c>
      <c r="H10" s="203"/>
      <c r="I10" s="232">
        <f>+I12+I39+I42</f>
        <v>2554268219</v>
      </c>
      <c r="J10" s="232">
        <f>+J12+J39+J42</f>
        <v>2554268219</v>
      </c>
      <c r="K10" s="232">
        <f>+K12+K39+K42</f>
        <v>0</v>
      </c>
      <c r="L10" s="232">
        <f>+L12+L39+L42</f>
        <v>0</v>
      </c>
      <c r="M10" s="229">
        <f>+G10+I10-J10</f>
        <v>9334664512</v>
      </c>
      <c r="N10" s="205"/>
      <c r="O10" s="204">
        <f>+O12+O39+O42</f>
        <v>7983241587</v>
      </c>
      <c r="P10" s="204">
        <f>+P12+P39+P42</f>
        <v>3566867085</v>
      </c>
      <c r="Q10" s="204">
        <f>+Q12+Q39+Q42</f>
        <v>3403247485</v>
      </c>
      <c r="R10" s="204">
        <f>+R12+R39+R42</f>
        <v>3403247485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7449080108</v>
      </c>
      <c r="H12" s="203"/>
      <c r="I12" s="232">
        <f>+I14+I19+I23+I35+I39+I33</f>
        <v>2554268219</v>
      </c>
      <c r="J12" s="232">
        <f>+J14+J19+J23+J35</f>
        <v>2554268219</v>
      </c>
      <c r="K12" s="232">
        <f>+K14+K19+K23++K35+K39+K42</f>
        <v>0</v>
      </c>
      <c r="L12" s="232">
        <f>+L14+L19+L23++L35+L39+L42</f>
        <v>0</v>
      </c>
      <c r="M12" s="232">
        <f>+G12+I12-J12</f>
        <v>7449080108</v>
      </c>
      <c r="N12" s="204"/>
      <c r="O12" s="204">
        <f>+O14+O19+O23++O35</f>
        <v>6968423825</v>
      </c>
      <c r="P12" s="204">
        <f>+P14+P19+P23++P35</f>
        <v>2552049623</v>
      </c>
      <c r="Q12" s="204">
        <f>+Q14+Q19+Q23++Q35</f>
        <v>2552049623</v>
      </c>
      <c r="R12" s="204">
        <f>+R14+R19+R23++R35</f>
        <v>2552049623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3573480372</v>
      </c>
      <c r="H14" s="203"/>
      <c r="I14" s="232">
        <f>SUM(I15:I16)</f>
        <v>8138678</v>
      </c>
      <c r="J14" s="232">
        <f>SUM(J15:J17)</f>
        <v>2546129541</v>
      </c>
      <c r="K14" s="232">
        <f>SUM(K15:K16)</f>
        <v>0</v>
      </c>
      <c r="L14" s="232">
        <f>SUM(L15:L16)</f>
        <v>0</v>
      </c>
      <c r="M14" s="232">
        <f>+G14-I14+J14</f>
        <v>6111471235</v>
      </c>
      <c r="N14" s="204"/>
      <c r="O14" s="204">
        <f>SUM(O15:O17)</f>
        <v>5762261875</v>
      </c>
      <c r="P14" s="204">
        <f>SUM(P15:P17)</f>
        <v>2201403899</v>
      </c>
      <c r="Q14" s="204">
        <f t="shared" ref="Q14:R14" si="0">SUM(Q15:Q17)</f>
        <v>2201403899</v>
      </c>
      <c r="R14" s="204">
        <f t="shared" si="0"/>
        <v>2201403899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3326480372</v>
      </c>
      <c r="H15" s="208"/>
      <c r="I15" s="234">
        <v>8138678</v>
      </c>
      <c r="J15" s="206">
        <v>2333999201</v>
      </c>
      <c r="K15" s="206"/>
      <c r="L15" s="206"/>
      <c r="M15" s="233">
        <f>+G15-I15+J15</f>
        <v>5652340895</v>
      </c>
      <c r="N15" s="206"/>
      <c r="O15" s="206">
        <v>5327831535</v>
      </c>
      <c r="P15" s="206">
        <v>2130554779</v>
      </c>
      <c r="Q15" s="206">
        <v>2130554779</v>
      </c>
      <c r="R15" s="206">
        <v>2130554779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207000000</v>
      </c>
      <c r="H16" s="208"/>
      <c r="I16" s="206"/>
      <c r="J16" s="206">
        <v>182130340</v>
      </c>
      <c r="K16" s="206"/>
      <c r="L16" s="206"/>
      <c r="M16" s="233">
        <f>+G16-I16+J16</f>
        <v>389130340</v>
      </c>
      <c r="N16" s="206"/>
      <c r="O16" s="234">
        <v>368430340</v>
      </c>
      <c r="P16" s="234">
        <v>68240138</v>
      </c>
      <c r="Q16" s="234">
        <v>68240138</v>
      </c>
      <c r="R16" s="234">
        <v>68240138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101</v>
      </c>
      <c r="G17" s="233">
        <v>40000000</v>
      </c>
      <c r="H17" s="208"/>
      <c r="I17" s="206"/>
      <c r="J17" s="206">
        <v>30000000</v>
      </c>
      <c r="K17" s="206"/>
      <c r="L17" s="206"/>
      <c r="M17" s="233">
        <f>+G17-I17+J17</f>
        <v>70000000</v>
      </c>
      <c r="N17" s="206"/>
      <c r="O17" s="234">
        <v>66000000</v>
      </c>
      <c r="P17" s="234">
        <v>2608982</v>
      </c>
      <c r="Q17" s="234">
        <v>2608982</v>
      </c>
      <c r="R17" s="234">
        <v>2608982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453720036</v>
      </c>
      <c r="H19" s="203"/>
      <c r="I19" s="232">
        <f>+I20+I21</f>
        <v>0</v>
      </c>
      <c r="J19" s="232">
        <f>+J20+J21</f>
        <v>0</v>
      </c>
      <c r="K19" s="232">
        <f>+K20+K21</f>
        <v>0</v>
      </c>
      <c r="L19" s="232">
        <f>+L20+L21</f>
        <v>0</v>
      </c>
      <c r="M19" s="232">
        <f>+G19+I19-J19</f>
        <v>453720036</v>
      </c>
      <c r="N19" s="204"/>
      <c r="O19" s="204">
        <f>SUM(O20:O21)</f>
        <v>408348032</v>
      </c>
      <c r="P19" s="204">
        <f>SUM(P20:P21)</f>
        <v>106093540</v>
      </c>
      <c r="Q19" s="204">
        <f>SUM(Q20:Q21)</f>
        <v>106093540</v>
      </c>
      <c r="R19" s="204">
        <f>SUM(R20:R21)</f>
        <v>106093540</v>
      </c>
      <c r="S19" s="59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/>
      <c r="K20" s="206"/>
      <c r="L20" s="206"/>
      <c r="M20" s="233">
        <f t="shared" ref="M20:M21" si="1">+G20-I20+J20</f>
        <v>0</v>
      </c>
      <c r="N20" s="206"/>
      <c r="O20" s="206">
        <v>0</v>
      </c>
      <c r="P20" s="206">
        <v>0</v>
      </c>
      <c r="Q20" s="206">
        <v>0</v>
      </c>
      <c r="R20" s="206"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453720036</v>
      </c>
      <c r="H21" s="208"/>
      <c r="I21" s="206"/>
      <c r="J21" s="206"/>
      <c r="K21" s="206"/>
      <c r="L21" s="206"/>
      <c r="M21" s="233">
        <f t="shared" si="1"/>
        <v>453720036</v>
      </c>
      <c r="N21" s="206"/>
      <c r="O21" s="206">
        <v>408348032</v>
      </c>
      <c r="P21" s="206">
        <v>106093540</v>
      </c>
      <c r="Q21" s="206">
        <v>106093540</v>
      </c>
      <c r="R21" s="206">
        <v>106093540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860750159</v>
      </c>
      <c r="H23" s="203"/>
      <c r="I23" s="232">
        <f>SUM(I24:I31)</f>
        <v>0</v>
      </c>
      <c r="J23" s="232">
        <f>SUM(J24:J31)</f>
        <v>0</v>
      </c>
      <c r="K23" s="232">
        <f>SUM(K24:K31)</f>
        <v>0</v>
      </c>
      <c r="L23" s="232">
        <f>SUM(L24:L31)</f>
        <v>0</v>
      </c>
      <c r="M23" s="232">
        <f>+G23-I23+J23</f>
        <v>860750159</v>
      </c>
      <c r="N23" s="204"/>
      <c r="O23" s="204">
        <f>SUM(O24:O31)</f>
        <v>774675240</v>
      </c>
      <c r="P23" s="204">
        <f>SUM(P24:P31)</f>
        <v>226178259</v>
      </c>
      <c r="Q23" s="204">
        <f>SUM(Q24:Q31)</f>
        <v>226178259</v>
      </c>
      <c r="R23" s="204">
        <f>SUM(R24:R31)</f>
        <v>226178259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108129269</v>
      </c>
      <c r="H24" s="208"/>
      <c r="I24" s="206"/>
      <c r="J24" s="206"/>
      <c r="K24" s="206"/>
      <c r="L24" s="206"/>
      <c r="M24" s="233">
        <f t="shared" ref="M24:M25" si="2">+G24-I24+J24</f>
        <v>108129269</v>
      </c>
      <c r="N24" s="206"/>
      <c r="O24" s="206">
        <v>97316342</v>
      </c>
      <c r="P24" s="206">
        <v>27950198</v>
      </c>
      <c r="Q24" s="206">
        <v>27950198</v>
      </c>
      <c r="R24" s="206">
        <v>27950198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20224612</v>
      </c>
      <c r="H25" s="208"/>
      <c r="I25" s="206"/>
      <c r="J25" s="206"/>
      <c r="K25" s="206"/>
      <c r="L25" s="206"/>
      <c r="M25" s="233">
        <f t="shared" si="2"/>
        <v>20224612</v>
      </c>
      <c r="N25" s="206"/>
      <c r="O25" s="206">
        <v>18202150</v>
      </c>
      <c r="P25" s="206">
        <v>4996328</v>
      </c>
      <c r="Q25" s="206">
        <v>4996328</v>
      </c>
      <c r="R25" s="206">
        <v>4996328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7010338</v>
      </c>
      <c r="H26" s="208"/>
      <c r="I26" s="206"/>
      <c r="J26" s="206"/>
      <c r="K26" s="206"/>
      <c r="L26" s="206"/>
      <c r="M26" s="233">
        <f t="shared" ref="M26:M31" si="3">+G26+I26-J26</f>
        <v>7010338</v>
      </c>
      <c r="N26" s="206"/>
      <c r="O26" s="206">
        <v>6309304</v>
      </c>
      <c r="P26" s="206">
        <v>3917377</v>
      </c>
      <c r="Q26" s="206">
        <v>3917377</v>
      </c>
      <c r="R26" s="206">
        <v>3917377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7193256</v>
      </c>
      <c r="H27" s="208"/>
      <c r="I27" s="206"/>
      <c r="J27" s="206"/>
      <c r="K27" s="206"/>
      <c r="L27" s="206"/>
      <c r="M27" s="233">
        <f t="shared" si="3"/>
        <v>7193256</v>
      </c>
      <c r="N27" s="206"/>
      <c r="O27" s="206">
        <v>6473930</v>
      </c>
      <c r="P27" s="206">
        <v>4221946</v>
      </c>
      <c r="Q27" s="206">
        <v>4221946</v>
      </c>
      <c r="R27" s="206">
        <v>4221946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156781793</v>
      </c>
      <c r="H28" s="208"/>
      <c r="I28" s="206"/>
      <c r="J28" s="206"/>
      <c r="K28" s="206"/>
      <c r="L28" s="206"/>
      <c r="M28" s="233">
        <f t="shared" si="3"/>
        <v>156781793</v>
      </c>
      <c r="N28" s="206"/>
      <c r="O28" s="206">
        <v>141103613</v>
      </c>
      <c r="P28" s="206">
        <v>119909102</v>
      </c>
      <c r="Q28" s="206">
        <v>119909102</v>
      </c>
      <c r="R28" s="206">
        <v>119909102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163314368</v>
      </c>
      <c r="H29" s="208"/>
      <c r="I29" s="206"/>
      <c r="J29" s="206"/>
      <c r="K29" s="206"/>
      <c r="L29" s="206"/>
      <c r="M29" s="233">
        <f t="shared" ref="M29" si="4">+G29-I29+J29</f>
        <v>163314368</v>
      </c>
      <c r="N29" s="206"/>
      <c r="O29" s="206">
        <v>146982931</v>
      </c>
      <c r="P29" s="206">
        <v>51040872</v>
      </c>
      <c r="Q29" s="206">
        <v>51040872</v>
      </c>
      <c r="R29" s="206">
        <v>51040872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313536499</v>
      </c>
      <c r="H30" s="208"/>
      <c r="I30" s="206"/>
      <c r="J30" s="206"/>
      <c r="K30" s="206"/>
      <c r="L30" s="206"/>
      <c r="M30" s="233">
        <f t="shared" ref="M30" si="5">+G30-I30+J30</f>
        <v>313536499</v>
      </c>
      <c r="N30" s="206"/>
      <c r="O30" s="206">
        <v>282182949</v>
      </c>
      <c r="P30" s="206">
        <v>1099250</v>
      </c>
      <c r="Q30" s="206">
        <v>1099250</v>
      </c>
      <c r="R30" s="206">
        <v>1099250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84560024</v>
      </c>
      <c r="H31" s="208"/>
      <c r="I31" s="206"/>
      <c r="J31" s="206"/>
      <c r="K31" s="206"/>
      <c r="L31" s="206"/>
      <c r="M31" s="233">
        <f t="shared" si="3"/>
        <v>84560024</v>
      </c>
      <c r="N31" s="206"/>
      <c r="O31" s="206">
        <v>76104021</v>
      </c>
      <c r="P31" s="206">
        <v>13043186</v>
      </c>
      <c r="Q31" s="206">
        <v>13043186</v>
      </c>
      <c r="R31" s="206">
        <v>13043186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06"/>
      <c r="P32" s="206"/>
      <c r="Q32" s="206"/>
      <c r="R32" s="206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2546129541</v>
      </c>
      <c r="H33" s="203"/>
      <c r="I33" s="232">
        <v>2546129541</v>
      </c>
      <c r="J33" s="232">
        <v>0</v>
      </c>
      <c r="K33" s="232">
        <v>0</v>
      </c>
      <c r="L33" s="232">
        <v>0</v>
      </c>
      <c r="M33" s="232">
        <f>+G33-I33+J33</f>
        <v>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8138678</v>
      </c>
      <c r="K35" s="232">
        <f>+K36</f>
        <v>0</v>
      </c>
      <c r="L35" s="232">
        <f>+L36</f>
        <v>0</v>
      </c>
      <c r="M35" s="232">
        <f t="shared" ref="M35" si="6">+G35-I35+J35</f>
        <v>23138678</v>
      </c>
      <c r="N35" s="205"/>
      <c r="O35" s="204">
        <f>+O36+O37</f>
        <v>23138678</v>
      </c>
      <c r="P35" s="204">
        <f>+P36+P37</f>
        <v>18373925</v>
      </c>
      <c r="Q35" s="204">
        <f>+Q36+Q37</f>
        <v>18373925</v>
      </c>
      <c r="R35" s="204">
        <f>+R36+R37</f>
        <v>18373925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/>
      <c r="K36" s="206"/>
      <c r="L36" s="206"/>
      <c r="M36" s="233">
        <f>+G36-I36+J36</f>
        <v>15000000</v>
      </c>
      <c r="N36" s="206"/>
      <c r="O36" s="234">
        <v>15000000</v>
      </c>
      <c r="P36" s="234">
        <v>10235247</v>
      </c>
      <c r="Q36" s="234">
        <v>10235247</v>
      </c>
      <c r="R36" s="234">
        <v>10235247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>
        <v>8138678</v>
      </c>
      <c r="K37" s="206"/>
      <c r="L37" s="206"/>
      <c r="M37" s="233">
        <f>+G37-I37+J37</f>
        <v>8138678</v>
      </c>
      <c r="N37" s="206"/>
      <c r="O37" s="234">
        <v>8138678</v>
      </c>
      <c r="P37" s="234">
        <v>8138678</v>
      </c>
      <c r="Q37" s="234">
        <v>8138678</v>
      </c>
      <c r="R37" s="234">
        <v>8138678</v>
      </c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382556118</v>
      </c>
      <c r="H39" s="203"/>
      <c r="I39" s="232">
        <f>+I40</f>
        <v>0</v>
      </c>
      <c r="J39" s="232">
        <f t="shared" ref="J39:M39" si="7">+J40</f>
        <v>0</v>
      </c>
      <c r="K39" s="232">
        <f t="shared" si="7"/>
        <v>0</v>
      </c>
      <c r="L39" s="232">
        <f t="shared" si="7"/>
        <v>0</v>
      </c>
      <c r="M39" s="232">
        <f t="shared" si="7"/>
        <v>382556118</v>
      </c>
      <c r="N39" s="204"/>
      <c r="O39" s="204">
        <f>+O40</f>
        <v>279907600</v>
      </c>
      <c r="P39" s="204">
        <f t="shared" ref="P39:R39" si="8">+P40</f>
        <v>279907600</v>
      </c>
      <c r="Q39" s="204">
        <f t="shared" si="8"/>
        <v>116288000</v>
      </c>
      <c r="R39" s="204">
        <f t="shared" si="8"/>
        <v>116288000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382556118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382556118</v>
      </c>
      <c r="N40" s="206"/>
      <c r="O40" s="234">
        <v>279907600</v>
      </c>
      <c r="P40" s="234">
        <v>279907600</v>
      </c>
      <c r="Q40" s="234">
        <v>116288000</v>
      </c>
      <c r="R40" s="234">
        <v>116288000</v>
      </c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06"/>
      <c r="P41" s="206"/>
      <c r="Q41" s="206"/>
      <c r="R41" s="206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1503028286</v>
      </c>
      <c r="H42" s="203"/>
      <c r="I42" s="232">
        <f>SUM(I43:I46)</f>
        <v>0</v>
      </c>
      <c r="J42" s="232">
        <f>SUM(J43:J46)</f>
        <v>0</v>
      </c>
      <c r="K42" s="232">
        <f>SUM(K43:K46)</f>
        <v>0</v>
      </c>
      <c r="L42" s="232">
        <f>SUM(L43:L46)</f>
        <v>0</v>
      </c>
      <c r="M42" s="232">
        <f t="shared" ref="M42" si="9">+G42-I42+J42</f>
        <v>1503028286</v>
      </c>
      <c r="N42" s="204"/>
      <c r="O42" s="232">
        <f>SUM(O43:O46)</f>
        <v>734910162</v>
      </c>
      <c r="P42" s="232">
        <f>SUM(P43:P46)</f>
        <v>734909862</v>
      </c>
      <c r="Q42" s="232">
        <f>SUM(Q43:Q46)</f>
        <v>734909862</v>
      </c>
      <c r="R42" s="232">
        <f>SUM(R43:R46)</f>
        <v>734909862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309">
        <f>465258894+153626638</f>
        <v>618885532</v>
      </c>
      <c r="H43" s="203"/>
      <c r="I43" s="209">
        <v>0</v>
      </c>
      <c r="J43" s="209"/>
      <c r="K43" s="204"/>
      <c r="L43" s="204"/>
      <c r="M43" s="233">
        <f t="shared" ref="M43:M45" si="10">+G43-I43+J43</f>
        <v>618885532</v>
      </c>
      <c r="N43" s="204"/>
      <c r="O43" s="209">
        <v>330061213</v>
      </c>
      <c r="P43" s="209">
        <v>330060913</v>
      </c>
      <c r="Q43" s="209">
        <v>330060913</v>
      </c>
      <c r="R43" s="209">
        <v>330060913</v>
      </c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679609457</v>
      </c>
      <c r="H44" s="203"/>
      <c r="I44" s="209">
        <v>0</v>
      </c>
      <c r="J44" s="209"/>
      <c r="K44" s="204"/>
      <c r="L44" s="204"/>
      <c r="M44" s="233">
        <f t="shared" si="10"/>
        <v>679609457</v>
      </c>
      <c r="N44" s="204"/>
      <c r="O44" s="209">
        <v>310293445</v>
      </c>
      <c r="P44" s="209">
        <v>310293445</v>
      </c>
      <c r="Q44" s="209">
        <v>310293445</v>
      </c>
      <c r="R44" s="209">
        <v>310293445</v>
      </c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122719978</v>
      </c>
      <c r="H45" s="208"/>
      <c r="I45" s="202"/>
      <c r="J45" s="305"/>
      <c r="K45" s="202"/>
      <c r="L45" s="202"/>
      <c r="M45" s="233">
        <f t="shared" si="10"/>
        <v>122719978</v>
      </c>
      <c r="N45" s="202"/>
      <c r="O45" s="209">
        <v>56728418</v>
      </c>
      <c r="P45" s="209">
        <v>56728418</v>
      </c>
      <c r="Q45" s="209">
        <v>56728418</v>
      </c>
      <c r="R45" s="209">
        <v>56728418</v>
      </c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81813319</v>
      </c>
      <c r="H46" s="208"/>
      <c r="I46" s="202"/>
      <c r="J46" s="202"/>
      <c r="K46" s="202"/>
      <c r="L46" s="202"/>
      <c r="M46" s="233">
        <f>+G46+I46-J46</f>
        <v>81813319</v>
      </c>
      <c r="N46" s="202"/>
      <c r="O46" s="209">
        <v>37827086</v>
      </c>
      <c r="P46" s="209">
        <v>37827086</v>
      </c>
      <c r="Q46" s="209">
        <v>37827086</v>
      </c>
      <c r="R46" s="209">
        <v>37827086</v>
      </c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1794135525</v>
      </c>
      <c r="H48" s="203"/>
      <c r="I48" s="232">
        <f>+I50+I53</f>
        <v>20000000</v>
      </c>
      <c r="J48" s="232">
        <f>+J50+J53</f>
        <v>20000000</v>
      </c>
      <c r="K48" s="232">
        <f>+K50+K53</f>
        <v>0</v>
      </c>
      <c r="L48" s="232">
        <f>+L50+L53</f>
        <v>0</v>
      </c>
      <c r="M48" s="232">
        <f>+G48-I48+J48</f>
        <v>1794135525</v>
      </c>
      <c r="N48" s="204"/>
      <c r="O48" s="204">
        <f>+O50+O53</f>
        <v>1312406008</v>
      </c>
      <c r="P48" s="204">
        <f>+P50+P53</f>
        <v>991177531</v>
      </c>
      <c r="Q48" s="204">
        <f>+Q50+Q53</f>
        <v>499347417</v>
      </c>
      <c r="R48" s="204">
        <f>+R50+R53</f>
        <v>499347417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/>
      <c r="J52" s="209"/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SUM(G55:G69)</f>
        <v>1794135525</v>
      </c>
      <c r="H53" s="203"/>
      <c r="I53" s="232">
        <f>SUM(I55:I69)</f>
        <v>20000000</v>
      </c>
      <c r="J53" s="232">
        <f>SUM(J55:J67)</f>
        <v>20000000</v>
      </c>
      <c r="K53" s="232">
        <f>SUM(K55:K69)</f>
        <v>0</v>
      </c>
      <c r="L53" s="232">
        <f>SUM(L55:L69)</f>
        <v>0</v>
      </c>
      <c r="M53" s="232">
        <f>+G53-I53+J53</f>
        <v>1794135525</v>
      </c>
      <c r="N53" s="204"/>
      <c r="O53" s="235">
        <f>SUM(O55:O69)</f>
        <v>1312406008</v>
      </c>
      <c r="P53" s="235">
        <f>SUM(P55:P69)</f>
        <v>991177531</v>
      </c>
      <c r="Q53" s="235">
        <f>SUM(Q55:Q69)</f>
        <v>499347417</v>
      </c>
      <c r="R53" s="235">
        <f>SUM(R55:R69)</f>
        <v>499347417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0</v>
      </c>
      <c r="H55" s="208"/>
      <c r="I55" s="209">
        <v>0</v>
      </c>
      <c r="J55" s="209">
        <v>10000000</v>
      </c>
      <c r="K55" s="204"/>
      <c r="L55" s="204"/>
      <c r="M55" s="233">
        <f>+G55-I55+J55</f>
        <v>10000000</v>
      </c>
      <c r="N55" s="204"/>
      <c r="O55" s="233">
        <v>10000000</v>
      </c>
      <c r="P55" s="233">
        <v>10000000</v>
      </c>
      <c r="Q55" s="233">
        <v>10000000</v>
      </c>
      <c r="R55" s="233">
        <v>10000000</v>
      </c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0</v>
      </c>
      <c r="H56" s="208"/>
      <c r="I56" s="209"/>
      <c r="J56" s="209"/>
      <c r="K56" s="209">
        <v>0</v>
      </c>
      <c r="L56" s="204"/>
      <c r="M56" s="233">
        <f t="shared" ref="M56:M67" si="11">+G56-I56+J56</f>
        <v>0</v>
      </c>
      <c r="N56" s="204"/>
      <c r="O56" s="234"/>
      <c r="P56" s="234"/>
      <c r="Q56" s="234"/>
      <c r="R56" s="234"/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139000000</v>
      </c>
      <c r="H57" s="208"/>
      <c r="I57" s="209">
        <v>10000000</v>
      </c>
      <c r="J57" s="209"/>
      <c r="K57" s="204"/>
      <c r="L57" s="204"/>
      <c r="M57" s="233">
        <f t="shared" si="11"/>
        <v>129000000</v>
      </c>
      <c r="N57" s="204"/>
      <c r="O57" s="234">
        <v>104481594</v>
      </c>
      <c r="P57" s="234">
        <v>104481594</v>
      </c>
      <c r="Q57" s="234">
        <v>24218852</v>
      </c>
      <c r="R57" s="234">
        <v>24218852</v>
      </c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595250000</v>
      </c>
      <c r="H58" s="208"/>
      <c r="I58" s="209"/>
      <c r="J58" s="209">
        <v>7000000</v>
      </c>
      <c r="K58" s="204"/>
      <c r="L58" s="204"/>
      <c r="M58" s="233">
        <f t="shared" si="11"/>
        <v>602250000</v>
      </c>
      <c r="N58" s="204"/>
      <c r="O58" s="234">
        <v>566089558</v>
      </c>
      <c r="P58" s="234">
        <v>444094518</v>
      </c>
      <c r="Q58" s="234">
        <v>227730678</v>
      </c>
      <c r="R58" s="234">
        <v>227730678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127685525</v>
      </c>
      <c r="H59" s="208"/>
      <c r="I59" s="209">
        <v>3000000</v>
      </c>
      <c r="J59" s="209"/>
      <c r="K59" s="204"/>
      <c r="L59" s="204"/>
      <c r="M59" s="233">
        <f>+G59-I59+J59</f>
        <v>124685525</v>
      </c>
      <c r="N59" s="234"/>
      <c r="O59" s="234">
        <v>92860100</v>
      </c>
      <c r="P59" s="234">
        <v>92860100</v>
      </c>
      <c r="Q59" s="234">
        <v>37685568</v>
      </c>
      <c r="R59" s="234">
        <v>37685568</v>
      </c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15000000</v>
      </c>
      <c r="H60" s="208"/>
      <c r="I60" s="209"/>
      <c r="J60" s="209"/>
      <c r="K60" s="204"/>
      <c r="L60" s="204"/>
      <c r="M60" s="233">
        <f t="shared" si="11"/>
        <v>15000000</v>
      </c>
      <c r="N60" s="204"/>
      <c r="O60" s="209">
        <v>15000000</v>
      </c>
      <c r="P60" s="209">
        <v>15000000</v>
      </c>
      <c r="Q60" s="209">
        <v>3454600</v>
      </c>
      <c r="R60" s="209">
        <v>3454600</v>
      </c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188700000</v>
      </c>
      <c r="H61" s="208"/>
      <c r="I61" s="209">
        <v>7000000</v>
      </c>
      <c r="J61" s="209"/>
      <c r="K61" s="204"/>
      <c r="L61" s="204"/>
      <c r="M61" s="233">
        <f t="shared" si="11"/>
        <v>181700000</v>
      </c>
      <c r="N61" s="204"/>
      <c r="O61" s="209">
        <v>161000000</v>
      </c>
      <c r="P61" s="209">
        <v>86766563</v>
      </c>
      <c r="Q61" s="209">
        <v>86766563</v>
      </c>
      <c r="R61" s="209">
        <v>86766563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15000000</v>
      </c>
      <c r="H62" s="208"/>
      <c r="I62" s="204"/>
      <c r="J62" s="204"/>
      <c r="K62" s="204"/>
      <c r="L62" s="204"/>
      <c r="M62" s="233">
        <f t="shared" si="11"/>
        <v>15000000</v>
      </c>
      <c r="N62" s="204"/>
      <c r="O62" s="209"/>
      <c r="P62" s="209"/>
      <c r="Q62" s="209"/>
      <c r="R62" s="209"/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500000000</v>
      </c>
      <c r="H63" s="208"/>
      <c r="I63" s="209"/>
      <c r="J63" s="209"/>
      <c r="K63" s="204"/>
      <c r="L63" s="204"/>
      <c r="M63" s="233">
        <f t="shared" si="11"/>
        <v>500000000</v>
      </c>
      <c r="N63" s="204"/>
      <c r="O63" s="234">
        <v>229863446</v>
      </c>
      <c r="P63" s="234">
        <v>229863446</v>
      </c>
      <c r="Q63" s="234">
        <v>105085616</v>
      </c>
      <c r="R63" s="234">
        <v>105085616</v>
      </c>
      <c r="S63" s="59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0</v>
      </c>
      <c r="H64" s="208"/>
      <c r="I64" s="209"/>
      <c r="J64" s="209">
        <v>3000000</v>
      </c>
      <c r="K64" s="204"/>
      <c r="L64" s="204"/>
      <c r="M64" s="233">
        <f t="shared" si="11"/>
        <v>3000000</v>
      </c>
      <c r="N64" s="204"/>
      <c r="O64" s="234">
        <v>0</v>
      </c>
      <c r="P64" s="234">
        <v>0</v>
      </c>
      <c r="Q64" s="234"/>
      <c r="R64" s="234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207000000</v>
      </c>
      <c r="H65" s="208"/>
      <c r="I65" s="209"/>
      <c r="J65" s="209"/>
      <c r="K65" s="204"/>
      <c r="L65" s="204"/>
      <c r="M65" s="233">
        <f t="shared" si="11"/>
        <v>207000000</v>
      </c>
      <c r="N65" s="204"/>
      <c r="O65" s="234">
        <v>132042760</v>
      </c>
      <c r="P65" s="234">
        <v>7042760</v>
      </c>
      <c r="Q65" s="234">
        <v>3454640</v>
      </c>
      <c r="R65" s="234">
        <v>3454640</v>
      </c>
      <c r="S65" s="59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11"/>
        <v>3000000</v>
      </c>
      <c r="N66" s="205"/>
      <c r="O66" s="234">
        <v>516500</v>
      </c>
      <c r="P66" s="234">
        <v>516500</v>
      </c>
      <c r="Q66" s="234">
        <v>516500</v>
      </c>
      <c r="R66" s="234">
        <v>516500</v>
      </c>
      <c r="S66" s="59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98</v>
      </c>
      <c r="G67" s="233">
        <v>3500000</v>
      </c>
      <c r="H67" s="208"/>
      <c r="I67" s="209"/>
      <c r="J67" s="204"/>
      <c r="K67" s="204"/>
      <c r="L67" s="204"/>
      <c r="M67" s="274">
        <f t="shared" si="11"/>
        <v>3500000</v>
      </c>
      <c r="N67" s="205"/>
      <c r="O67" s="234">
        <v>552050</v>
      </c>
      <c r="P67" s="234">
        <v>552050</v>
      </c>
      <c r="Q67" s="234">
        <v>434400</v>
      </c>
      <c r="R67" s="234">
        <v>434400</v>
      </c>
      <c r="S67" s="59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4"/>
      <c r="N68" s="205"/>
      <c r="O68" s="234"/>
      <c r="P68" s="234"/>
      <c r="Q68" s="234"/>
      <c r="R68" s="234"/>
      <c r="S68" s="59"/>
      <c r="T68" s="59"/>
      <c r="U68" s="58"/>
      <c r="V68" s="59"/>
    </row>
    <row r="69" spans="1:22" ht="15" customHeight="1" thickBot="1" x14ac:dyDescent="0.25">
      <c r="A69" s="179"/>
      <c r="B69" s="179"/>
      <c r="C69" s="179"/>
      <c r="D69" s="179"/>
      <c r="E69" s="179"/>
      <c r="F69" s="180"/>
      <c r="G69" s="236"/>
      <c r="H69" s="208"/>
      <c r="I69" s="237"/>
      <c r="J69" s="237"/>
      <c r="K69" s="237"/>
      <c r="L69" s="237"/>
      <c r="M69" s="252">
        <f t="shared" ref="M69" si="12">+G69+I69-J69</f>
        <v>0</v>
      </c>
      <c r="N69" s="206"/>
      <c r="O69" s="234"/>
      <c r="P69" s="234"/>
      <c r="Q69" s="234"/>
      <c r="R69" s="234"/>
    </row>
    <row r="70" spans="1:22" ht="6" customHeight="1" thickBot="1" x14ac:dyDescent="0.25">
      <c r="A70" s="238"/>
      <c r="B70" s="71"/>
      <c r="C70" s="71"/>
      <c r="D70" s="71"/>
      <c r="E70" s="71"/>
      <c r="F70" s="71"/>
      <c r="G70" s="239"/>
      <c r="H70" s="219"/>
      <c r="I70" s="189"/>
      <c r="J70" s="189"/>
      <c r="K70" s="189"/>
      <c r="L70" s="189"/>
      <c r="M70" s="220"/>
      <c r="N70" s="220"/>
      <c r="O70" s="240"/>
      <c r="P70" s="241"/>
      <c r="Q70" s="241"/>
      <c r="R70" s="242"/>
    </row>
    <row r="71" spans="1:22" x14ac:dyDescent="0.2">
      <c r="A71" s="106"/>
      <c r="B71" s="72"/>
      <c r="C71" s="72"/>
      <c r="D71" s="72"/>
      <c r="E71" s="72"/>
      <c r="F71" s="72"/>
      <c r="G71" s="243"/>
      <c r="H71" s="214"/>
      <c r="I71" s="215"/>
      <c r="J71" s="215"/>
      <c r="K71" s="215"/>
      <c r="L71" s="215"/>
      <c r="M71" s="216"/>
      <c r="N71" s="216"/>
      <c r="O71" s="215"/>
      <c r="P71" s="215"/>
      <c r="Q71" s="215"/>
      <c r="R71" s="244"/>
    </row>
    <row r="72" spans="1:22" ht="26.25" customHeight="1" x14ac:dyDescent="0.2">
      <c r="A72" s="113"/>
      <c r="B72" s="71"/>
      <c r="C72" s="71"/>
      <c r="D72" s="71"/>
      <c r="E72" s="71"/>
      <c r="F72" s="71"/>
      <c r="G72" s="245"/>
      <c r="H72" s="219"/>
      <c r="I72" s="189"/>
      <c r="J72" s="189"/>
      <c r="K72" s="189"/>
      <c r="L72" s="189"/>
      <c r="M72" s="220"/>
      <c r="N72" s="220"/>
      <c r="O72" s="189"/>
      <c r="P72" s="189"/>
      <c r="Q72" s="189"/>
      <c r="R72" s="246"/>
    </row>
    <row r="73" spans="1:22" ht="19.5" customHeight="1" x14ac:dyDescent="0.2">
      <c r="A73" s="113"/>
      <c r="B73" s="71"/>
      <c r="C73" s="71"/>
      <c r="D73" s="71"/>
      <c r="E73" s="71"/>
      <c r="F73" s="71"/>
      <c r="G73" s="245"/>
      <c r="H73" s="219"/>
      <c r="I73" s="189"/>
      <c r="J73" s="189"/>
      <c r="K73" s="189"/>
      <c r="L73" s="189"/>
      <c r="M73" s="220"/>
      <c r="N73" s="220"/>
      <c r="O73" s="189"/>
      <c r="P73" s="189"/>
      <c r="Q73" s="189"/>
      <c r="R73" s="246"/>
    </row>
    <row r="74" spans="1:22" x14ac:dyDescent="0.2">
      <c r="A74" s="115"/>
      <c r="B74" s="71"/>
      <c r="C74" s="71"/>
      <c r="D74" s="71"/>
      <c r="E74" s="116" t="str">
        <f>+'REC20'!E87</f>
        <v xml:space="preserve">VICTORIA AMALIA JATTIN MARTINEZ </v>
      </c>
      <c r="F74" s="116"/>
      <c r="G74" s="245"/>
      <c r="H74" s="219"/>
      <c r="I74" s="189"/>
      <c r="J74" s="189"/>
      <c r="K74" s="189"/>
      <c r="L74" s="189"/>
      <c r="M74" s="116" t="s">
        <v>81</v>
      </c>
      <c r="N74" s="220"/>
      <c r="O74" s="189"/>
      <c r="P74" s="247"/>
      <c r="Q74" s="189"/>
      <c r="R74" s="246"/>
    </row>
    <row r="75" spans="1:22" x14ac:dyDescent="0.2">
      <c r="A75" s="113"/>
      <c r="B75" s="71"/>
      <c r="C75" s="71"/>
      <c r="D75" s="71"/>
      <c r="E75" s="105" t="s">
        <v>96</v>
      </c>
      <c r="F75" s="105"/>
      <c r="G75" s="245"/>
      <c r="H75" s="219"/>
      <c r="I75" s="189"/>
      <c r="J75" s="189"/>
      <c r="K75" s="189"/>
      <c r="L75" s="189"/>
      <c r="M75" s="105" t="s">
        <v>82</v>
      </c>
      <c r="N75" s="220"/>
      <c r="O75" s="189"/>
      <c r="P75" s="220"/>
      <c r="Q75" s="189"/>
      <c r="R75" s="246"/>
    </row>
    <row r="76" spans="1:22" ht="12.75" thickBot="1" x14ac:dyDescent="0.25">
      <c r="A76" s="118"/>
      <c r="B76" s="73"/>
      <c r="C76" s="73"/>
      <c r="D76" s="73"/>
      <c r="E76" s="73"/>
      <c r="F76" s="122"/>
      <c r="G76" s="248"/>
      <c r="H76" s="221"/>
      <c r="I76" s="222"/>
      <c r="J76" s="222"/>
      <c r="K76" s="222"/>
      <c r="L76" s="222"/>
      <c r="M76" s="122" t="s">
        <v>83</v>
      </c>
      <c r="N76" s="223"/>
      <c r="O76" s="222"/>
      <c r="P76" s="222"/>
      <c r="Q76" s="222"/>
      <c r="R76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G52" workbookViewId="0">
      <selection activeCell="O8" sqref="O8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710937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5" customWidth="1"/>
    <col min="26" max="16384" width="11.5703125" style="74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5" x14ac:dyDescent="0.2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5" x14ac:dyDescent="0.2">
      <c r="A3" s="312" t="s">
        <v>66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9</v>
      </c>
      <c r="H5" s="82"/>
      <c r="I5" s="328" t="s">
        <v>10</v>
      </c>
      <c r="J5" s="328"/>
      <c r="K5" s="326" t="s">
        <v>11</v>
      </c>
      <c r="L5" s="326" t="s">
        <v>12</v>
      </c>
      <c r="M5" s="326" t="s">
        <v>13</v>
      </c>
      <c r="N5" s="83"/>
      <c r="O5" s="326" t="str">
        <f>+'REC21'!O5:R5</f>
        <v>EJECUCION ACUMULADA JUNIO DE 2018</v>
      </c>
      <c r="P5" s="326"/>
      <c r="Q5" s="326"/>
      <c r="R5" s="326"/>
      <c r="S5" s="84"/>
      <c r="T5" s="326" t="s">
        <v>65</v>
      </c>
      <c r="U5" s="326"/>
      <c r="V5" s="326"/>
      <c r="W5" s="326"/>
      <c r="Y5" s="266"/>
    </row>
    <row r="6" spans="1:25" s="85" customFormat="1" ht="24.75" thickBot="1" x14ac:dyDescent="0.25">
      <c r="A6" s="315"/>
      <c r="B6" s="315"/>
      <c r="C6" s="315"/>
      <c r="D6" s="315"/>
      <c r="E6" s="315"/>
      <c r="F6" s="315"/>
      <c r="G6" s="327"/>
      <c r="H6" s="82"/>
      <c r="I6" s="86" t="s">
        <v>14</v>
      </c>
      <c r="J6" s="87" t="s">
        <v>15</v>
      </c>
      <c r="K6" s="327"/>
      <c r="L6" s="327"/>
      <c r="M6" s="327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6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>
        <f>+I8-J8</f>
        <v>0</v>
      </c>
      <c r="K7" s="88"/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26451077215</v>
      </c>
      <c r="H8" s="200"/>
      <c r="I8" s="200">
        <f>+I10+I80</f>
        <v>4756230603</v>
      </c>
      <c r="J8" s="202">
        <f>+J10+J80</f>
        <v>4756230603</v>
      </c>
      <c r="K8" s="202">
        <f>+K10+K80</f>
        <v>0</v>
      </c>
      <c r="L8" s="202">
        <f>+L10+L80</f>
        <v>0</v>
      </c>
      <c r="M8" s="200">
        <f>+M10+M80</f>
        <v>26451077215</v>
      </c>
      <c r="N8" s="202"/>
      <c r="O8" s="200">
        <f>+O10+O80</f>
        <v>19615189244</v>
      </c>
      <c r="P8" s="200">
        <f>+P10+P80</f>
        <v>14009953574</v>
      </c>
      <c r="Q8" s="200">
        <f>+Q10+Q80</f>
        <v>7682820077</v>
      </c>
      <c r="R8" s="200">
        <f>+R10+R80</f>
        <v>7682820077</v>
      </c>
      <c r="T8" s="38">
        <f>+M8-O8</f>
        <v>6835887971</v>
      </c>
      <c r="U8" s="38">
        <f>+O8-P8</f>
        <v>5605235670</v>
      </c>
      <c r="V8" s="38">
        <f>+P8-Q8</f>
        <v>6327133497</v>
      </c>
      <c r="W8" s="38">
        <f>+Q8-R8</f>
        <v>0</v>
      </c>
      <c r="X8" s="261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1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15322277178</v>
      </c>
      <c r="H10" s="89"/>
      <c r="I10" s="92">
        <f>+I12+I52+I73</f>
        <v>4756230603</v>
      </c>
      <c r="J10" s="92">
        <f>+J12+J52+J73</f>
        <v>4756230603</v>
      </c>
      <c r="K10" s="92">
        <f>+K12+K52+K73</f>
        <v>0</v>
      </c>
      <c r="L10" s="92">
        <f>+L12+L52+L73</f>
        <v>0</v>
      </c>
      <c r="M10" s="171">
        <f>+G10-I10+J10+L10-K10</f>
        <v>15322277178</v>
      </c>
      <c r="N10" s="38"/>
      <c r="O10" s="92">
        <f>+O12+O52+O73</f>
        <v>10465834225</v>
      </c>
      <c r="P10" s="92">
        <f>+P12+P52+P73</f>
        <v>4917916149</v>
      </c>
      <c r="Q10" s="92">
        <f>+Q12+Q52+Q73</f>
        <v>4214737605</v>
      </c>
      <c r="R10" s="92">
        <f>+R12+R52+R73</f>
        <v>4214737605</v>
      </c>
      <c r="T10" s="38">
        <f>+M10-O10</f>
        <v>4856442953</v>
      </c>
      <c r="U10" s="38">
        <f>+O10-P10</f>
        <v>5547918076</v>
      </c>
      <c r="V10" s="38">
        <f>+P10-Q10</f>
        <v>703178544</v>
      </c>
      <c r="W10" s="38">
        <f>+Q10-R10</f>
        <v>0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11643103866</v>
      </c>
      <c r="H12" s="35"/>
      <c r="I12" s="54">
        <f>+I14+I42+I45</f>
        <v>4729282044</v>
      </c>
      <c r="J12" s="54">
        <f>+J14+J42+J45</f>
        <v>4729282044</v>
      </c>
      <c r="K12" s="34">
        <f>+K14+K42+K45</f>
        <v>0</v>
      </c>
      <c r="L12" s="34">
        <f>+L14+L42+L45</f>
        <v>0</v>
      </c>
      <c r="M12" s="171">
        <f>+G12-I12+J12+L12-K12</f>
        <v>11643103866</v>
      </c>
      <c r="N12" s="93"/>
      <c r="O12" s="36">
        <f>+O14+O42+O45</f>
        <v>8997123181</v>
      </c>
      <c r="P12" s="36">
        <f>+P14+P42+P45</f>
        <v>3770433582</v>
      </c>
      <c r="Q12" s="36">
        <f>+Q14+Q42+Q45</f>
        <v>3606813982</v>
      </c>
      <c r="R12" s="36">
        <f>+R14+R42+R45</f>
        <v>3606813982</v>
      </c>
      <c r="S12" s="37"/>
      <c r="T12" s="38">
        <f>+M12-O12</f>
        <v>2645980685</v>
      </c>
      <c r="U12" s="38">
        <f>+O12-P12</f>
        <v>5226689599</v>
      </c>
      <c r="V12" s="38">
        <f>+P12-Q12</f>
        <v>163619600</v>
      </c>
      <c r="W12" s="38">
        <f>+Q12-R12</f>
        <v>0</v>
      </c>
      <c r="Y12" s="267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9757519462</v>
      </c>
      <c r="H14" s="35"/>
      <c r="I14" s="54">
        <f>+I16+I21+I25++I38+I36</f>
        <v>4729282044</v>
      </c>
      <c r="J14" s="54">
        <f t="shared" ref="J14:R14" si="0">+J16+J21+J25++J38+J36</f>
        <v>3568149813</v>
      </c>
      <c r="K14" s="54">
        <f t="shared" si="0"/>
        <v>0</v>
      </c>
      <c r="L14" s="54">
        <f t="shared" si="0"/>
        <v>0</v>
      </c>
      <c r="M14" s="171">
        <f>+G14-I14+J14+L14-K14</f>
        <v>8596387231</v>
      </c>
      <c r="N14" s="36"/>
      <c r="O14" s="54">
        <f t="shared" si="0"/>
        <v>7982305419</v>
      </c>
      <c r="P14" s="54">
        <f>+P16+P21+P25++P38+P36</f>
        <v>2755616120</v>
      </c>
      <c r="Q14" s="54">
        <f t="shared" si="0"/>
        <v>2755616120</v>
      </c>
      <c r="R14" s="54">
        <f t="shared" si="0"/>
        <v>2755616120</v>
      </c>
      <c r="S14" s="37"/>
      <c r="T14" s="36">
        <f>+M14-O14</f>
        <v>614081812</v>
      </c>
      <c r="U14" s="38">
        <f>+O14-P14</f>
        <v>5226689299</v>
      </c>
      <c r="V14" s="38">
        <f>+P14-Q14</f>
        <v>0</v>
      </c>
      <c r="W14" s="38">
        <f>+Q14-R14</f>
        <v>0</v>
      </c>
      <c r="Y14" s="267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3573480372</v>
      </c>
      <c r="H16" s="35"/>
      <c r="I16" s="34">
        <f>+I17+I18</f>
        <v>8138678</v>
      </c>
      <c r="J16" s="34">
        <f>+J17+J18+J19</f>
        <v>2780018207</v>
      </c>
      <c r="K16" s="34">
        <f>+K17+K18</f>
        <v>0</v>
      </c>
      <c r="L16" s="34">
        <f>+L17+L18</f>
        <v>0</v>
      </c>
      <c r="M16" s="171">
        <f>+G16-I16+J16+L16-K16</f>
        <v>6345359901</v>
      </c>
      <c r="N16" s="36"/>
      <c r="O16" s="36">
        <f>SUM(O17:O19)</f>
        <v>5996150541</v>
      </c>
      <c r="P16" s="36">
        <f t="shared" ref="P16:R16" si="1">SUM(P17:P19)</f>
        <v>2201403899</v>
      </c>
      <c r="Q16" s="36">
        <f t="shared" si="1"/>
        <v>2201403899</v>
      </c>
      <c r="R16" s="36">
        <f t="shared" si="1"/>
        <v>2201403899</v>
      </c>
      <c r="S16" s="37"/>
      <c r="T16" s="38">
        <f>+M16-O16</f>
        <v>349209360</v>
      </c>
      <c r="U16" s="38">
        <f>+O16-P16</f>
        <v>3794746642</v>
      </c>
      <c r="V16" s="38">
        <f>+P16-Q16</f>
        <v>0</v>
      </c>
      <c r="W16" s="38">
        <f>+Q16-R16</f>
        <v>0</v>
      </c>
      <c r="Y16" s="267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3326480372</v>
      </c>
      <c r="H17" s="70"/>
      <c r="I17" s="96">
        <f>+'REC21'!I15</f>
        <v>8138678</v>
      </c>
      <c r="J17" s="96">
        <f>+'REC20'!J17+'REC21'!J15</f>
        <v>2567887867</v>
      </c>
      <c r="K17" s="96">
        <f>+'REC20'!K15+'REC21'!K15</f>
        <v>0</v>
      </c>
      <c r="L17" s="96">
        <f>+'REC20'!L15+'REC21'!L15</f>
        <v>0</v>
      </c>
      <c r="M17" s="174">
        <f>+G17+J17-I17</f>
        <v>5886229561</v>
      </c>
      <c r="N17" s="95"/>
      <c r="O17" s="181">
        <f>'REC20'!O17+'REC21'!O15</f>
        <v>5561720201</v>
      </c>
      <c r="P17" s="181">
        <f>'REC20'!P17+'REC21'!P15</f>
        <v>2130554779</v>
      </c>
      <c r="Q17" s="181">
        <f>'REC20'!Q17+'REC21'!Q15</f>
        <v>2130554779</v>
      </c>
      <c r="R17" s="181">
        <f>'REC20'!R17+'REC21'!R15</f>
        <v>2130554779</v>
      </c>
      <c r="T17" s="97">
        <f>+M17-O17</f>
        <v>324509360</v>
      </c>
      <c r="U17" s="97">
        <f t="shared" ref="U17:W18" si="2">+O17-P17</f>
        <v>3431165422</v>
      </c>
      <c r="V17" s="97">
        <f t="shared" si="2"/>
        <v>0</v>
      </c>
      <c r="W17" s="97">
        <f t="shared" si="2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207000000</v>
      </c>
      <c r="H18" s="70"/>
      <c r="I18" s="96">
        <f>+'REC20'!I16+'REC21'!I16</f>
        <v>0</v>
      </c>
      <c r="J18" s="96">
        <f>+'REC20'!J18+'REC21'!J16</f>
        <v>182130340</v>
      </c>
      <c r="K18" s="96">
        <f>+'REC20'!K16+'REC21'!K16</f>
        <v>0</v>
      </c>
      <c r="L18" s="96">
        <f>+'REC20'!L16+'REC21'!L16</f>
        <v>0</v>
      </c>
      <c r="M18" s="174">
        <f>+G18-I18+J18</f>
        <v>389130340</v>
      </c>
      <c r="N18" s="95"/>
      <c r="O18" s="181">
        <f>'REC20'!O18+'REC21'!O16</f>
        <v>368430340</v>
      </c>
      <c r="P18" s="96">
        <f>+'REC20'!P18+'REC21'!P16</f>
        <v>68240138</v>
      </c>
      <c r="Q18" s="96">
        <f>+'REC20'!Q18+'REC21'!Q16</f>
        <v>68240138</v>
      </c>
      <c r="R18" s="96">
        <f>+'REC20'!R18+'REC21'!R16</f>
        <v>68240138</v>
      </c>
      <c r="T18" s="97">
        <f>+M18-O18</f>
        <v>20700000</v>
      </c>
      <c r="U18" s="97">
        <f t="shared" si="2"/>
        <v>300190202</v>
      </c>
      <c r="V18" s="97">
        <f t="shared" si="2"/>
        <v>0</v>
      </c>
      <c r="W18" s="97">
        <f t="shared" si="2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233">
        <v>40000000</v>
      </c>
      <c r="H19" s="208"/>
      <c r="I19" s="206"/>
      <c r="J19" s="206">
        <f>+'REC21'!J17</f>
        <v>30000000</v>
      </c>
      <c r="K19" s="206"/>
      <c r="L19" s="206"/>
      <c r="M19" s="233">
        <f>+G19-I19+J19</f>
        <v>70000000</v>
      </c>
      <c r="N19" s="95"/>
      <c r="O19" s="181">
        <f>+'REC21'!O17</f>
        <v>66000000</v>
      </c>
      <c r="P19" s="181">
        <f>+'REC21'!P17</f>
        <v>2608982</v>
      </c>
      <c r="Q19" s="181">
        <f>+'REC21'!Q17</f>
        <v>2608982</v>
      </c>
      <c r="R19" s="181">
        <f>+'REC21'!R17</f>
        <v>2608982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453720036</v>
      </c>
      <c r="H21" s="35"/>
      <c r="I21" s="34">
        <f>+I22+I23</f>
        <v>0</v>
      </c>
      <c r="J21" s="34">
        <f>+J22+J23</f>
        <v>145633572</v>
      </c>
      <c r="K21" s="34">
        <f>+K22+K23</f>
        <v>0</v>
      </c>
      <c r="L21" s="34">
        <f>+L22+L23</f>
        <v>0</v>
      </c>
      <c r="M21" s="171">
        <f>+G21-I21+J21+L21-K21</f>
        <v>599353608</v>
      </c>
      <c r="N21" s="36"/>
      <c r="O21" s="36">
        <f>SUM(O22:O23)</f>
        <v>553981604</v>
      </c>
      <c r="P21" s="36">
        <f>SUM(P22:P23)</f>
        <v>243829086</v>
      </c>
      <c r="Q21" s="36">
        <f>SUM(Q22:Q23)</f>
        <v>243829086</v>
      </c>
      <c r="R21" s="36">
        <f>SUM(R22:R23)</f>
        <v>243829086</v>
      </c>
      <c r="S21" s="37"/>
      <c r="T21" s="38">
        <f>+M21-O21</f>
        <v>45372004</v>
      </c>
      <c r="U21" s="38">
        <f>+O21-P21</f>
        <v>310152518</v>
      </c>
      <c r="V21" s="38">
        <f>+P21-Q21</f>
        <v>0</v>
      </c>
      <c r="W21" s="38">
        <f>+Q21-R21</f>
        <v>0</v>
      </c>
      <c r="Y21" s="267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0</v>
      </c>
      <c r="K22" s="96">
        <f>+'REC20'!K21+'REC21'!K20</f>
        <v>0</v>
      </c>
      <c r="L22" s="96">
        <f>+'REC20'!L19+'REC21'!L20</f>
        <v>0</v>
      </c>
      <c r="M22" s="174">
        <f t="shared" ref="M22:M23" si="3">+G22-I22+J22</f>
        <v>0</v>
      </c>
      <c r="N22" s="95"/>
      <c r="O22" s="96">
        <f>+'REC20'!O21+'REC21'!O20</f>
        <v>0</v>
      </c>
      <c r="P22" s="96">
        <f>+'REC20'!P21+'REC21'!P20</f>
        <v>0</v>
      </c>
      <c r="Q22" s="96">
        <f>+'REC20'!Q21+'REC21'!Q20</f>
        <v>0</v>
      </c>
      <c r="R22" s="96">
        <f>+'REC20'!R21+'REC21'!R20</f>
        <v>0</v>
      </c>
      <c r="T22" s="97">
        <f>+M22-O22</f>
        <v>0</v>
      </c>
      <c r="U22" s="97">
        <f t="shared" ref="U22:W23" si="4">+O22-P22</f>
        <v>0</v>
      </c>
      <c r="V22" s="97">
        <f t="shared" si="4"/>
        <v>0</v>
      </c>
      <c r="W22" s="97">
        <f t="shared" si="4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453720036</v>
      </c>
      <c r="H23" s="70"/>
      <c r="I23" s="96"/>
      <c r="J23" s="96">
        <f>+'REC20'!J20+'REC21'!J21</f>
        <v>145633572</v>
      </c>
      <c r="K23" s="96">
        <f>+'REC20'!K20+'REC21'!K21</f>
        <v>0</v>
      </c>
      <c r="L23" s="96">
        <f>+'REC20'!L20+'REC21'!L21</f>
        <v>0</v>
      </c>
      <c r="M23" s="174">
        <f t="shared" si="3"/>
        <v>599353608</v>
      </c>
      <c r="N23" s="95"/>
      <c r="O23" s="96">
        <f>+'REC20'!O22+'REC21'!O21</f>
        <v>553981604</v>
      </c>
      <c r="P23" s="96">
        <f>+'REC20'!P22+'REC21'!P21</f>
        <v>243829086</v>
      </c>
      <c r="Q23" s="96">
        <f>+'REC20'!Q22+'REC21'!Q21</f>
        <v>243829086</v>
      </c>
      <c r="R23" s="96">
        <f>+'REC20'!R22+'REC21'!R21</f>
        <v>243829086</v>
      </c>
      <c r="T23" s="97">
        <f>+M23-O23</f>
        <v>45372004</v>
      </c>
      <c r="U23" s="97">
        <f t="shared" si="4"/>
        <v>310152518</v>
      </c>
      <c r="V23" s="97">
        <f t="shared" si="4"/>
        <v>0</v>
      </c>
      <c r="W23" s="97">
        <f t="shared" si="4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860750159</v>
      </c>
      <c r="H25" s="35"/>
      <c r="I25" s="34">
        <f>SUM(I26:I33)</f>
        <v>0</v>
      </c>
      <c r="J25" s="34">
        <f>SUM(J26:J33)</f>
        <v>634359356</v>
      </c>
      <c r="K25" s="34">
        <f>SUM(K26:K33)</f>
        <v>0</v>
      </c>
      <c r="L25" s="34">
        <f>SUM(L26:L33)</f>
        <v>0</v>
      </c>
      <c r="M25" s="171">
        <f>+G25-I25+J25+L25-K25</f>
        <v>1495109515</v>
      </c>
      <c r="N25" s="36"/>
      <c r="O25" s="36">
        <f>SUM(O26:O33)</f>
        <v>1409034596</v>
      </c>
      <c r="P25" s="36">
        <f>SUM(P26:P33)</f>
        <v>292009210</v>
      </c>
      <c r="Q25" s="36">
        <f>SUM(Q26:Q33)</f>
        <v>292009210</v>
      </c>
      <c r="R25" s="36">
        <f>SUM(R26:R33)</f>
        <v>292009210</v>
      </c>
      <c r="T25" s="38">
        <f>+M25-O25</f>
        <v>86074919</v>
      </c>
      <c r="U25" s="38">
        <f>+O25-P25</f>
        <v>1117025386</v>
      </c>
      <c r="V25" s="38">
        <f>+P25-Q25</f>
        <v>0</v>
      </c>
      <c r="W25" s="38">
        <f>+Q25-R25</f>
        <v>0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108129269</v>
      </c>
      <c r="H26" s="70"/>
      <c r="I26" s="96">
        <f>+'REC20'!I23+'REC21'!I24</f>
        <v>0</v>
      </c>
      <c r="J26" s="96">
        <f>+'REC20'!J25+'REC21'!J24</f>
        <v>81083864</v>
      </c>
      <c r="K26" s="96">
        <f>+'REC20'!K23+'REC21'!K24</f>
        <v>0</v>
      </c>
      <c r="L26" s="96">
        <f>+'REC20'!L23+'REC21'!L24</f>
        <v>0</v>
      </c>
      <c r="M26" s="174">
        <f t="shared" ref="M26:M33" si="5">+G26-I26+J26</f>
        <v>189213133</v>
      </c>
      <c r="N26" s="95"/>
      <c r="O26" s="96">
        <f>+'REC20'!O25+'REC21'!O24</f>
        <v>178400206</v>
      </c>
      <c r="P26" s="96">
        <f>+'REC20'!P25+'REC21'!P24</f>
        <v>46573019</v>
      </c>
      <c r="Q26" s="96">
        <f>+'REC20'!Q25+'REC21'!Q24</f>
        <v>46573019</v>
      </c>
      <c r="R26" s="96">
        <f>+'REC20'!R25+'REC21'!R24</f>
        <v>46573019</v>
      </c>
      <c r="T26" s="97">
        <f t="shared" ref="T26:T33" si="6">+M26-O26</f>
        <v>10812927</v>
      </c>
      <c r="U26" s="97">
        <f t="shared" ref="U26:W33" si="7">+O26-P26</f>
        <v>131827187</v>
      </c>
      <c r="V26" s="97">
        <f t="shared" si="7"/>
        <v>0</v>
      </c>
      <c r="W26" s="97">
        <f t="shared" si="7"/>
        <v>0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20224612</v>
      </c>
      <c r="H27" s="70"/>
      <c r="I27" s="96">
        <f>+'REC20'!I26+'REC21'!I27</f>
        <v>0</v>
      </c>
      <c r="J27" s="96">
        <f>+'REC20'!J26+'REC21'!J25</f>
        <v>15444546</v>
      </c>
      <c r="K27" s="96">
        <f>+'REC20'!K24+'REC21'!K25</f>
        <v>0</v>
      </c>
      <c r="L27" s="96">
        <f>+'REC20'!L24+'REC21'!L25</f>
        <v>0</v>
      </c>
      <c r="M27" s="174">
        <f t="shared" si="5"/>
        <v>35669158</v>
      </c>
      <c r="N27" s="95"/>
      <c r="O27" s="96">
        <f>+'REC20'!O26+'REC21'!O25</f>
        <v>33646696</v>
      </c>
      <c r="P27" s="96">
        <f>+'REC20'!P26+'REC21'!P25</f>
        <v>6453111</v>
      </c>
      <c r="Q27" s="96">
        <f>+'REC20'!Q26+'REC21'!Q25</f>
        <v>6453111</v>
      </c>
      <c r="R27" s="96">
        <f>+'REC20'!R26+'REC21'!R25</f>
        <v>6453111</v>
      </c>
      <c r="T27" s="97">
        <f t="shared" si="6"/>
        <v>2022462</v>
      </c>
      <c r="U27" s="97">
        <f t="shared" si="7"/>
        <v>27193585</v>
      </c>
      <c r="V27" s="97">
        <f t="shared" si="7"/>
        <v>0</v>
      </c>
      <c r="W27" s="97">
        <f t="shared" si="7"/>
        <v>0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7010338</v>
      </c>
      <c r="H28" s="70"/>
      <c r="I28" s="96">
        <f>+'REC20'!I25+'REC21'!I26</f>
        <v>0</v>
      </c>
      <c r="J28" s="96">
        <f>+'REC20'!J27+'REC21'!J26</f>
        <v>0</v>
      </c>
      <c r="K28" s="96">
        <f>+'REC20'!K25+'REC21'!K26</f>
        <v>0</v>
      </c>
      <c r="L28" s="96">
        <f>+'REC20'!L25+'REC21'!L26</f>
        <v>0</v>
      </c>
      <c r="M28" s="174">
        <f t="shared" si="5"/>
        <v>7010338</v>
      </c>
      <c r="N28" s="95"/>
      <c r="O28" s="96">
        <f>+'REC20'!O27+'REC21'!O26</f>
        <v>6309304</v>
      </c>
      <c r="P28" s="96">
        <f>+'REC20'!P27+'REC21'!P26</f>
        <v>3917377</v>
      </c>
      <c r="Q28" s="96">
        <f>+'REC20'!Q27+'REC21'!Q26</f>
        <v>3917377</v>
      </c>
      <c r="R28" s="96">
        <f>+'REC20'!R27+'REC21'!R26</f>
        <v>3917377</v>
      </c>
      <c r="T28" s="97">
        <f t="shared" si="6"/>
        <v>701034</v>
      </c>
      <c r="U28" s="97">
        <f t="shared" si="7"/>
        <v>2391927</v>
      </c>
      <c r="V28" s="97">
        <f t="shared" si="7"/>
        <v>0</v>
      </c>
      <c r="W28" s="97">
        <f t="shared" si="7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7193256</v>
      </c>
      <c r="H29" s="70"/>
      <c r="I29" s="96">
        <f>+'REC20'!I28+'REC21'!I29</f>
        <v>0</v>
      </c>
      <c r="J29" s="96">
        <f>+'REC20'!J28+'REC21'!J27</f>
        <v>0</v>
      </c>
      <c r="K29" s="96">
        <f>+'REC20'!K26+'REC21'!K27</f>
        <v>0</v>
      </c>
      <c r="L29" s="96">
        <f>+'REC20'!L26+'REC21'!L27</f>
        <v>0</v>
      </c>
      <c r="M29" s="174">
        <f t="shared" si="5"/>
        <v>7193256</v>
      </c>
      <c r="N29" s="95"/>
      <c r="O29" s="96">
        <f>+'REC20'!O28+'REC21'!O27</f>
        <v>6473930</v>
      </c>
      <c r="P29" s="96">
        <f>+'REC20'!P28+'REC21'!P27</f>
        <v>4221946</v>
      </c>
      <c r="Q29" s="96">
        <f>+'REC20'!Q28+'REC21'!Q27</f>
        <v>4221946</v>
      </c>
      <c r="R29" s="96">
        <f>+'REC20'!R28+'REC21'!R27</f>
        <v>4221946</v>
      </c>
      <c r="T29" s="97">
        <f t="shared" si="6"/>
        <v>719326</v>
      </c>
      <c r="U29" s="97">
        <f t="shared" si="7"/>
        <v>2251984</v>
      </c>
      <c r="V29" s="97">
        <f t="shared" si="7"/>
        <v>0</v>
      </c>
      <c r="W29" s="97">
        <f t="shared" si="7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156781793</v>
      </c>
      <c r="H30" s="70"/>
      <c r="I30" s="96">
        <f>+'REC20'!I27+'REC21'!I28</f>
        <v>0</v>
      </c>
      <c r="J30" s="96">
        <f>+'REC20'!J29+'REC21'!J28</f>
        <v>119212586</v>
      </c>
      <c r="K30" s="96">
        <f>+'REC20'!K27+'REC21'!K28</f>
        <v>0</v>
      </c>
      <c r="L30" s="96">
        <f>+'REC20'!L27+'REC21'!L28</f>
        <v>0</v>
      </c>
      <c r="M30" s="174">
        <f t="shared" si="5"/>
        <v>275994379</v>
      </c>
      <c r="N30" s="95"/>
      <c r="O30" s="96">
        <f>+'REC20'!O29++'REC21'!O28</f>
        <v>260316199</v>
      </c>
      <c r="P30" s="96">
        <f>+'REC20'!P29++'REC21'!P28</f>
        <v>164911820</v>
      </c>
      <c r="Q30" s="96">
        <f>+'REC20'!Q29++'REC21'!Q28</f>
        <v>164911820</v>
      </c>
      <c r="R30" s="96">
        <f>+'REC20'!R29++'REC21'!R28</f>
        <v>164911820</v>
      </c>
      <c r="T30" s="97">
        <f t="shared" si="6"/>
        <v>15678180</v>
      </c>
      <c r="U30" s="97">
        <f t="shared" si="7"/>
        <v>95404379</v>
      </c>
      <c r="V30" s="97">
        <f t="shared" si="7"/>
        <v>0</v>
      </c>
      <c r="W30" s="97">
        <f t="shared" si="7"/>
        <v>0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163314368</v>
      </c>
      <c r="H31" s="70"/>
      <c r="I31" s="96">
        <f>+'REC20'!I30+'REC21'!I31</f>
        <v>0</v>
      </c>
      <c r="J31" s="96">
        <f>+'REC20'!J30+'REC21'!J29</f>
        <v>124179777</v>
      </c>
      <c r="K31" s="96">
        <f>+'REC20'!K28+'REC21'!K29</f>
        <v>0</v>
      </c>
      <c r="L31" s="96">
        <f>+'REC20'!L28+'REC21'!L29</f>
        <v>0</v>
      </c>
      <c r="M31" s="174">
        <f t="shared" si="5"/>
        <v>287494145</v>
      </c>
      <c r="N31" s="95"/>
      <c r="O31" s="96">
        <f>+'REC20'!O30+'REC21'!O29</f>
        <v>271162708</v>
      </c>
      <c r="P31" s="96">
        <f>+'REC20'!P30+'REC21'!P29</f>
        <v>51789501</v>
      </c>
      <c r="Q31" s="96">
        <f>+'REC20'!Q30+'REC21'!Q29</f>
        <v>51789501</v>
      </c>
      <c r="R31" s="96">
        <f>+'REC20'!R30+'REC21'!R29</f>
        <v>51789501</v>
      </c>
      <c r="T31" s="97">
        <f t="shared" si="6"/>
        <v>16331437</v>
      </c>
      <c r="U31" s="97">
        <f t="shared" si="7"/>
        <v>219373207</v>
      </c>
      <c r="V31" s="97">
        <f t="shared" si="7"/>
        <v>0</v>
      </c>
      <c r="W31" s="97">
        <f t="shared" si="7"/>
        <v>0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313536499</v>
      </c>
      <c r="H32" s="70"/>
      <c r="I32" s="96">
        <f>+'REC20'!I29+'REC21'!I30</f>
        <v>0</v>
      </c>
      <c r="J32" s="96">
        <f>+'REC20'!J31+'REC21'!J30</f>
        <v>258707870</v>
      </c>
      <c r="K32" s="96">
        <f>+'REC20'!K29+'REC21'!K30</f>
        <v>0</v>
      </c>
      <c r="L32" s="96">
        <f>+'REC20'!L29+'REC21'!L30</f>
        <v>0</v>
      </c>
      <c r="M32" s="174">
        <f t="shared" si="5"/>
        <v>572244369</v>
      </c>
      <c r="N32" s="95"/>
      <c r="O32" s="96">
        <f>+'REC20'!O31+'REC21'!O30</f>
        <v>540890819</v>
      </c>
      <c r="P32" s="96">
        <f>+'REC20'!P31+'REC21'!P30</f>
        <v>1099250</v>
      </c>
      <c r="Q32" s="96">
        <f>+'REC20'!Q31+'REC21'!Q30</f>
        <v>1099250</v>
      </c>
      <c r="R32" s="96">
        <f>+'REC20'!R31+'REC21'!R30</f>
        <v>1099250</v>
      </c>
      <c r="T32" s="97">
        <f t="shared" si="6"/>
        <v>31353550</v>
      </c>
      <c r="U32" s="97">
        <f t="shared" si="7"/>
        <v>539791569</v>
      </c>
      <c r="V32" s="97">
        <f t="shared" si="7"/>
        <v>0</v>
      </c>
      <c r="W32" s="97">
        <f t="shared" si="7"/>
        <v>0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84560024</v>
      </c>
      <c r="H33" s="70"/>
      <c r="I33" s="96">
        <f>+'REC20'!I30+'REC21'!I31</f>
        <v>0</v>
      </c>
      <c r="J33" s="96">
        <f>+'REC20'!J32+'REC21'!J31</f>
        <v>35730713</v>
      </c>
      <c r="K33" s="96">
        <f>+'REC20'!K30+'REC21'!K31</f>
        <v>0</v>
      </c>
      <c r="L33" s="96">
        <f>+'REC20'!L30+'REC21'!L31</f>
        <v>0</v>
      </c>
      <c r="M33" s="174">
        <f t="shared" si="5"/>
        <v>120290737</v>
      </c>
      <c r="N33" s="95"/>
      <c r="O33" s="96">
        <f>+'REC20'!O32+'REC21'!O31</f>
        <v>111834734</v>
      </c>
      <c r="P33" s="96">
        <f>+'REC20'!P32+'REC21'!P31</f>
        <v>13043186</v>
      </c>
      <c r="Q33" s="96">
        <f>+'REC20'!Q32+'REC21'!Q31</f>
        <v>13043186</v>
      </c>
      <c r="R33" s="96">
        <f>+'REC20'!R32+'REC21'!R31</f>
        <v>13043186</v>
      </c>
      <c r="T33" s="97">
        <f t="shared" si="6"/>
        <v>8456003</v>
      </c>
      <c r="U33" s="97">
        <f t="shared" si="7"/>
        <v>98791548</v>
      </c>
      <c r="V33" s="97">
        <f t="shared" si="7"/>
        <v>0</v>
      </c>
      <c r="W33" s="97">
        <f t="shared" si="7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4854568895</v>
      </c>
      <c r="H36" s="203"/>
      <c r="I36" s="232">
        <f>+'REC20'!I34+'REC21'!I33</f>
        <v>4721143366</v>
      </c>
      <c r="J36" s="232">
        <v>0</v>
      </c>
      <c r="K36" s="232">
        <v>0</v>
      </c>
      <c r="L36" s="232">
        <v>0</v>
      </c>
      <c r="M36" s="171">
        <f>+G36-I36+J36+L36-K36</f>
        <v>133425529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133425529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8138678</v>
      </c>
      <c r="K38" s="34">
        <f>+K39+K40</f>
        <v>0</v>
      </c>
      <c r="L38" s="34">
        <f>+L39+L40</f>
        <v>0</v>
      </c>
      <c r="M38" s="171">
        <f>+G38-I38+J38+L38-K38</f>
        <v>23138678</v>
      </c>
      <c r="N38" s="93"/>
      <c r="O38" s="36">
        <f>+O39+O40</f>
        <v>23138678</v>
      </c>
      <c r="P38" s="36">
        <f>+P39+P40</f>
        <v>18373925</v>
      </c>
      <c r="Q38" s="36">
        <f>+Q39+Q40</f>
        <v>18373925</v>
      </c>
      <c r="R38" s="36">
        <f>+R39+R40</f>
        <v>18373925</v>
      </c>
      <c r="T38" s="36">
        <f>+T39+T40</f>
        <v>0</v>
      </c>
      <c r="U38" s="34">
        <f>+O38-P38</f>
        <v>4764753</v>
      </c>
      <c r="V38" s="34">
        <f>+P38-Q38</f>
        <v>0</v>
      </c>
      <c r="W38" s="34">
        <f>+Q38-R38</f>
        <v>0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0</v>
      </c>
      <c r="K39" s="96">
        <v>0</v>
      </c>
      <c r="L39" s="96">
        <v>0</v>
      </c>
      <c r="M39" s="174">
        <f t="shared" ref="M39" si="8">+G39-I39+J39</f>
        <v>15000000</v>
      </c>
      <c r="N39" s="95"/>
      <c r="O39" s="96">
        <f>+'REC21'!O36</f>
        <v>15000000</v>
      </c>
      <c r="P39" s="96">
        <f>+'REC20'!P37+'REC21'!P36</f>
        <v>10235247</v>
      </c>
      <c r="Q39" s="96">
        <f>+'REC20'!Q37+'REC21'!Q36</f>
        <v>10235247</v>
      </c>
      <c r="R39" s="96">
        <f>+'REC20'!R37+'REC21'!R36</f>
        <v>10235247</v>
      </c>
      <c r="T39" s="97">
        <f>+M39-O39</f>
        <v>0</v>
      </c>
      <c r="U39" s="97">
        <f t="shared" ref="U39:W40" si="9">+O39-P39</f>
        <v>4764753</v>
      </c>
      <c r="V39" s="97">
        <f t="shared" si="9"/>
        <v>0</v>
      </c>
      <c r="W39" s="97">
        <f t="shared" si="9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8138678</v>
      </c>
      <c r="K40" s="96">
        <f>+'REC20'!K38+'REC21'!K37</f>
        <v>0</v>
      </c>
      <c r="L40" s="96">
        <f>+'REC20'!L36+'REC21'!L37</f>
        <v>0</v>
      </c>
      <c r="M40" s="174">
        <f t="shared" ref="M40" si="10">+G40+J40-I40</f>
        <v>8138678</v>
      </c>
      <c r="N40" s="95"/>
      <c r="O40" s="96">
        <f>+'REC20'!O38+'REC21'!O37</f>
        <v>8138678</v>
      </c>
      <c r="P40" s="96">
        <f>+'REC20'!P38+'REC21'!P37</f>
        <v>8138678</v>
      </c>
      <c r="Q40" s="96">
        <f>+'REC20'!Q38+'REC21'!Q37</f>
        <v>8138678</v>
      </c>
      <c r="R40" s="96">
        <f>+'REC20'!R38+'REC21'!R37</f>
        <v>8138678</v>
      </c>
      <c r="T40" s="97">
        <f>+M40-O40</f>
        <v>0</v>
      </c>
      <c r="U40" s="97">
        <f t="shared" si="9"/>
        <v>0</v>
      </c>
      <c r="V40" s="97">
        <f t="shared" si="9"/>
        <v>0</v>
      </c>
      <c r="W40" s="97">
        <f t="shared" si="9"/>
        <v>0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382556118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382556118</v>
      </c>
      <c r="N42" s="36"/>
      <c r="O42" s="36">
        <f>+O43</f>
        <v>279907600</v>
      </c>
      <c r="P42" s="36">
        <f t="shared" ref="P42:R42" si="11">+P43</f>
        <v>279907600</v>
      </c>
      <c r="Q42" s="36">
        <f t="shared" si="11"/>
        <v>116288000</v>
      </c>
      <c r="R42" s="36">
        <f t="shared" si="11"/>
        <v>116288000</v>
      </c>
      <c r="S42" s="37"/>
      <c r="T42" s="38">
        <f>+M42-O42</f>
        <v>102648518</v>
      </c>
      <c r="U42" s="38">
        <f t="shared" ref="U42:W43" si="12">+O42-P42</f>
        <v>0</v>
      </c>
      <c r="V42" s="38">
        <f t="shared" si="12"/>
        <v>163619600</v>
      </c>
      <c r="W42" s="38">
        <f t="shared" si="12"/>
        <v>0</v>
      </c>
      <c r="Y42" s="267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382556118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382556118</v>
      </c>
      <c r="N43" s="95"/>
      <c r="O43" s="96">
        <f>+'REC20'!O41+'REC21'!O40</f>
        <v>279907600</v>
      </c>
      <c r="P43" s="96">
        <f>+'REC20'!P41+'REC21'!P40</f>
        <v>279907600</v>
      </c>
      <c r="Q43" s="96">
        <f>+'REC20'!Q41+'REC21'!Q40</f>
        <v>116288000</v>
      </c>
      <c r="R43" s="96">
        <f>+'REC20'!R41+'REC21'!R40</f>
        <v>116288000</v>
      </c>
      <c r="T43" s="97">
        <f>+M43-O43</f>
        <v>102648518</v>
      </c>
      <c r="U43" s="97">
        <f t="shared" si="12"/>
        <v>0</v>
      </c>
      <c r="V43" s="97">
        <f t="shared" si="12"/>
        <v>163619600</v>
      </c>
      <c r="W43" s="97">
        <f t="shared" si="12"/>
        <v>0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1503028286</v>
      </c>
      <c r="H45" s="35"/>
      <c r="I45" s="34">
        <f>SUM(I47:I50)</f>
        <v>0</v>
      </c>
      <c r="J45" s="34">
        <f>+'REC20'!J43</f>
        <v>1161132231</v>
      </c>
      <c r="K45" s="34">
        <f>SUM(K47:K50)</f>
        <v>0</v>
      </c>
      <c r="L45" s="34">
        <f>SUM(L47:L50)</f>
        <v>0</v>
      </c>
      <c r="M45" s="308">
        <f>+G45-I45+J45+L45-K45</f>
        <v>2664160517</v>
      </c>
      <c r="N45" s="36"/>
      <c r="O45" s="34">
        <f>SUM(O47:O50)</f>
        <v>734910162</v>
      </c>
      <c r="P45" s="34">
        <f>SUM(P47:P50)</f>
        <v>734909862</v>
      </c>
      <c r="Q45" s="34">
        <f>SUM(Q47:Q50)</f>
        <v>734909862</v>
      </c>
      <c r="R45" s="34">
        <f>SUM(R47:R50)</f>
        <v>734909862</v>
      </c>
      <c r="S45" s="37"/>
      <c r="T45" s="36">
        <f>+M45-O45</f>
        <v>1929250355</v>
      </c>
      <c r="U45" s="36">
        <f>+O45-P45</f>
        <v>300</v>
      </c>
      <c r="V45" s="38">
        <f>+P45-Q45</f>
        <v>0</v>
      </c>
      <c r="W45" s="38">
        <f>+Q45-R45</f>
        <v>0</v>
      </c>
      <c r="Y45" s="267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5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618885532</v>
      </c>
      <c r="H47" s="70"/>
      <c r="I47" s="96">
        <f>+'REC20'!I43+'REC21'!I43</f>
        <v>0</v>
      </c>
      <c r="J47" s="96">
        <f>+'REC21'!J43</f>
        <v>0</v>
      </c>
      <c r="K47" s="96">
        <f>+'REC20'!K43+'REC21'!K43</f>
        <v>0</v>
      </c>
      <c r="L47" s="96">
        <f>+'REC20'!L43+'REC21'!L43</f>
        <v>0</v>
      </c>
      <c r="M47" s="174">
        <f>+G47-I47+J47+L47-K47</f>
        <v>618885532</v>
      </c>
      <c r="N47" s="95"/>
      <c r="O47" s="96">
        <f>+'REC20'!O45+'REC21'!O43</f>
        <v>330061213</v>
      </c>
      <c r="P47" s="96">
        <f>+'REC20'!P45+'REC21'!P43</f>
        <v>330060913</v>
      </c>
      <c r="Q47" s="96">
        <f>+'REC20'!Q45+'REC21'!Q43</f>
        <v>330060913</v>
      </c>
      <c r="R47" s="96">
        <f>+'REC20'!R45+'REC21'!R43</f>
        <v>330060913</v>
      </c>
      <c r="T47" s="97">
        <f>+M47-O47</f>
        <v>288824319</v>
      </c>
      <c r="U47" s="97">
        <f t="shared" ref="U47:W50" si="13">+O47-P47</f>
        <v>300</v>
      </c>
      <c r="V47" s="97">
        <f t="shared" si="13"/>
        <v>0</v>
      </c>
      <c r="W47" s="97">
        <f t="shared" si="13"/>
        <v>0</v>
      </c>
      <c r="X47" s="265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679609457</v>
      </c>
      <c r="H48" s="35"/>
      <c r="I48" s="96">
        <f>+'REC20'!I44+'REC21'!I44</f>
        <v>0</v>
      </c>
      <c r="J48" s="96">
        <f>+'REC20'!J44+'REC21'!J44</f>
        <v>0</v>
      </c>
      <c r="K48" s="96">
        <f>+'REC20'!K44+'REC21'!K44</f>
        <v>0</v>
      </c>
      <c r="L48" s="96">
        <f>+'REC20'!L44+'REC21'!L44</f>
        <v>0</v>
      </c>
      <c r="M48" s="174">
        <f>+G48-I48+J48+L48-K48</f>
        <v>679609457</v>
      </c>
      <c r="N48" s="95"/>
      <c r="O48" s="96">
        <f>+'REC20'!O46+'REC21'!O44</f>
        <v>310293445</v>
      </c>
      <c r="P48" s="96">
        <f>+'REC20'!P46+'REC21'!P44</f>
        <v>310293445</v>
      </c>
      <c r="Q48" s="96">
        <f>+'REC20'!Q46+'REC21'!Q44</f>
        <v>310293445</v>
      </c>
      <c r="R48" s="96">
        <f>+'REC20'!R46+'REC21'!R44</f>
        <v>310293445</v>
      </c>
      <c r="S48" s="37"/>
      <c r="T48" s="97">
        <f>+M48-O48</f>
        <v>369316012</v>
      </c>
      <c r="U48" s="97">
        <f t="shared" si="13"/>
        <v>0</v>
      </c>
      <c r="V48" s="97">
        <f t="shared" si="13"/>
        <v>0</v>
      </c>
      <c r="W48" s="97">
        <f t="shared" si="13"/>
        <v>0</v>
      </c>
      <c r="X48" s="267"/>
      <c r="Y48" s="267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122719978</v>
      </c>
      <c r="H49" s="70"/>
      <c r="I49" s="96">
        <f>+'REC20'!I45+'REC21'!I45</f>
        <v>0</v>
      </c>
      <c r="J49" s="96">
        <f>+'REC21'!J45</f>
        <v>0</v>
      </c>
      <c r="K49" s="96">
        <f>+'REC20'!K45+'REC21'!K45</f>
        <v>0</v>
      </c>
      <c r="L49" s="96">
        <f>+'REC20'!L45+'REC21'!L45</f>
        <v>0</v>
      </c>
      <c r="M49" s="174">
        <f>+G49-I49+J49+L49-K49</f>
        <v>122719978</v>
      </c>
      <c r="N49" s="95"/>
      <c r="O49" s="96">
        <f>+'REC20'!O47+'REC21'!O45</f>
        <v>56728418</v>
      </c>
      <c r="P49" s="96">
        <f>+'REC20'!P47+'REC21'!P45</f>
        <v>56728418</v>
      </c>
      <c r="Q49" s="96">
        <f>+'REC20'!Q47+'REC21'!Q45</f>
        <v>56728418</v>
      </c>
      <c r="R49" s="96">
        <f>+'REC20'!R47+'REC21'!R45</f>
        <v>56728418</v>
      </c>
      <c r="T49" s="97">
        <f>+M49-O49</f>
        <v>65991560</v>
      </c>
      <c r="U49" s="97">
        <f t="shared" si="13"/>
        <v>0</v>
      </c>
      <c r="V49" s="97">
        <f t="shared" si="13"/>
        <v>0</v>
      </c>
      <c r="W49" s="97">
        <f t="shared" si="13"/>
        <v>0</v>
      </c>
      <c r="X49" s="265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81813319</v>
      </c>
      <c r="H50" s="70"/>
      <c r="I50" s="96">
        <v>0</v>
      </c>
      <c r="J50" s="96">
        <v>0</v>
      </c>
      <c r="K50" s="96">
        <f>+'REC20'!K46+'REC21'!K46</f>
        <v>0</v>
      </c>
      <c r="L50" s="96">
        <f>+'REC20'!L46+'REC21'!L46</f>
        <v>0</v>
      </c>
      <c r="M50" s="174">
        <f>+G50-I50+J50+L50-K50</f>
        <v>81813319</v>
      </c>
      <c r="N50" s="95"/>
      <c r="O50" s="96">
        <f>+'REC20'!O48+'REC21'!O46</f>
        <v>37827086</v>
      </c>
      <c r="P50" s="96">
        <f>+'REC20'!P48+'REC21'!P46</f>
        <v>37827086</v>
      </c>
      <c r="Q50" s="96">
        <f>+'REC20'!Q48+'REC21'!Q46</f>
        <v>37827086</v>
      </c>
      <c r="R50" s="96">
        <f>+'REC20'!R48+'REC21'!R46</f>
        <v>37827086</v>
      </c>
      <c r="T50" s="97">
        <f>+M50-O50</f>
        <v>43986233</v>
      </c>
      <c r="U50" s="97">
        <f t="shared" si="13"/>
        <v>0</v>
      </c>
      <c r="V50" s="97">
        <f t="shared" si="13"/>
        <v>0</v>
      </c>
      <c r="W50" s="97">
        <f t="shared" si="13"/>
        <v>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2587290411</v>
      </c>
      <c r="H52" s="35"/>
      <c r="I52" s="34">
        <f>+I54+I57</f>
        <v>26948559</v>
      </c>
      <c r="J52" s="34">
        <f>+J54+J57</f>
        <v>26948559</v>
      </c>
      <c r="K52" s="34">
        <f>+K54+K57</f>
        <v>0</v>
      </c>
      <c r="L52" s="34">
        <f>+L54+L57</f>
        <v>0</v>
      </c>
      <c r="M52" s="171">
        <f>+G52-I52+J52+L52-K52</f>
        <v>2587290411</v>
      </c>
      <c r="N52" s="36"/>
      <c r="O52" s="36">
        <f>+O54+O57</f>
        <v>1467522834</v>
      </c>
      <c r="P52" s="36">
        <f>+P54+P57</f>
        <v>1146294357</v>
      </c>
      <c r="Q52" s="36">
        <f>+Q54+Q57</f>
        <v>606735413</v>
      </c>
      <c r="R52" s="36">
        <f>+R54+R57</f>
        <v>606735413</v>
      </c>
      <c r="S52" s="37"/>
      <c r="T52" s="38">
        <f>+M52-O52</f>
        <v>1119767577</v>
      </c>
      <c r="U52" s="38">
        <f>+O52-P52</f>
        <v>321228477</v>
      </c>
      <c r="V52" s="38">
        <f>+P52-Q52</f>
        <v>539558944</v>
      </c>
      <c r="W52" s="38">
        <f>+Q52-R52</f>
        <v>0</v>
      </c>
      <c r="Y52" s="267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66950000</v>
      </c>
      <c r="H54" s="35"/>
      <c r="I54" s="34">
        <f>+I55</f>
        <v>0</v>
      </c>
      <c r="J54" s="34">
        <f>+'REC20'!J53</f>
        <v>3888000</v>
      </c>
      <c r="K54" s="34">
        <f>+K55</f>
        <v>0</v>
      </c>
      <c r="L54" s="34">
        <f>+L55</f>
        <v>0</v>
      </c>
      <c r="M54" s="171">
        <f>+G54-I54+J54+L54-K54</f>
        <v>70838000</v>
      </c>
      <c r="N54" s="36"/>
      <c r="O54" s="36">
        <f>+O55</f>
        <v>70838000</v>
      </c>
      <c r="P54" s="36">
        <f>+P55</f>
        <v>70838000</v>
      </c>
      <c r="Q54" s="36">
        <f>+Q55</f>
        <v>70838000</v>
      </c>
      <c r="R54" s="36">
        <f>+R55</f>
        <v>70838000</v>
      </c>
      <c r="S54" s="37"/>
      <c r="T54" s="38">
        <f>+M54-O54</f>
        <v>0</v>
      </c>
      <c r="U54" s="38">
        <f t="shared" ref="U54:W55" si="14">+O54-P54</f>
        <v>0</v>
      </c>
      <c r="V54" s="38">
        <f t="shared" si="14"/>
        <v>0</v>
      </c>
      <c r="W54" s="38">
        <f t="shared" si="14"/>
        <v>0</v>
      </c>
      <c r="Y54" s="267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66950000</v>
      </c>
      <c r="H55" s="70"/>
      <c r="I55" s="96">
        <f>+'REC20'!I53</f>
        <v>0</v>
      </c>
      <c r="J55" s="96">
        <f>+'REC20'!J53</f>
        <v>3888000</v>
      </c>
      <c r="K55" s="96">
        <f>+'REC20'!K53+'REC21'!K51</f>
        <v>0</v>
      </c>
      <c r="L55" s="96">
        <f>+'REC20'!L53+'REC21'!L51</f>
        <v>0</v>
      </c>
      <c r="M55" s="174">
        <f>+G55+J55-I55</f>
        <v>70838000</v>
      </c>
      <c r="N55" s="95"/>
      <c r="O55" s="96">
        <f>+'REC20'!O53+'REC21'!O51</f>
        <v>70838000</v>
      </c>
      <c r="P55" s="96">
        <f>+'REC20'!P53+'REC21'!P51</f>
        <v>70838000</v>
      </c>
      <c r="Q55" s="96">
        <f>+'REC20'!Q53+'REC21'!Q51</f>
        <v>70838000</v>
      </c>
      <c r="R55" s="96">
        <f>+'REC20'!R53+'REC21'!R51</f>
        <v>70838000</v>
      </c>
      <c r="T55" s="97">
        <f>+M55-O55</f>
        <v>0</v>
      </c>
      <c r="U55" s="97">
        <f t="shared" si="14"/>
        <v>0</v>
      </c>
      <c r="V55" s="97">
        <f t="shared" si="14"/>
        <v>0</v>
      </c>
      <c r="W55" s="97">
        <f t="shared" si="14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/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2520340411</v>
      </c>
      <c r="H57" s="35"/>
      <c r="I57" s="34">
        <f>SUM(I59:I71)</f>
        <v>26948559</v>
      </c>
      <c r="J57" s="34">
        <f>SUM(J59:J71)</f>
        <v>23060559</v>
      </c>
      <c r="K57" s="34">
        <f>SUM(K59:K71)</f>
        <v>0</v>
      </c>
      <c r="L57" s="34">
        <f>SUM(L60:L71)</f>
        <v>0</v>
      </c>
      <c r="M57" s="171">
        <f>+G57-I57+J57+L57-K57</f>
        <v>2516452411</v>
      </c>
      <c r="N57" s="36"/>
      <c r="O57" s="34">
        <f>SUM(O58:O71)</f>
        <v>1396684834</v>
      </c>
      <c r="P57" s="34">
        <f>SUM(P58:P71)</f>
        <v>1075456357</v>
      </c>
      <c r="Q57" s="34">
        <f>SUM(Q58:Q71)</f>
        <v>535897413</v>
      </c>
      <c r="R57" s="34">
        <f>SUM(R58:R71)</f>
        <v>535897413</v>
      </c>
      <c r="S57" s="37"/>
      <c r="T57" s="38">
        <f>+M57-O57</f>
        <v>1119767577</v>
      </c>
      <c r="U57" s="38">
        <f>+O57-P57</f>
        <v>321228477</v>
      </c>
      <c r="V57" s="38">
        <f>+P57-Q57</f>
        <v>539558944</v>
      </c>
      <c r="W57" s="38">
        <f>+Q57-R57</f>
        <v>0</v>
      </c>
      <c r="Y57" s="267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7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tr">
        <f>+'REC20'!F56</f>
        <v>EQUIPO DE COMUNICACIONES</v>
      </c>
      <c r="G59" s="233">
        <f>+'REC21'!G55</f>
        <v>0</v>
      </c>
      <c r="H59" s="208"/>
      <c r="I59" s="209">
        <f>+'REC21'!I55</f>
        <v>0</v>
      </c>
      <c r="J59" s="209">
        <f>+'REC21'!J55+'REC20'!J56</f>
        <v>13060559</v>
      </c>
      <c r="K59" s="204"/>
      <c r="L59" s="204"/>
      <c r="M59" s="174">
        <f t="shared" ref="M59:M71" si="15">+G59+J59-I59</f>
        <v>13060559</v>
      </c>
      <c r="N59" s="204"/>
      <c r="O59" s="234">
        <f>+'REC21'!O55+'REC20'!O56</f>
        <v>13060559</v>
      </c>
      <c r="P59" s="234">
        <f>+'REC21'!P55+'REC20'!P56</f>
        <v>13060559</v>
      </c>
      <c r="Q59" s="234">
        <f>+'REC21'!Q55+'REC20'!Q56</f>
        <v>13060559</v>
      </c>
      <c r="R59" s="234">
        <f>+'REC21'!R55+'REC20'!R56</f>
        <v>13060559</v>
      </c>
      <c r="S59" s="58"/>
      <c r="T59" s="97">
        <f t="shared" ref="T59" si="16">+M59-O59</f>
        <v>0</v>
      </c>
      <c r="U59" s="97">
        <f t="shared" ref="U59:W60" si="17">+O59-P59</f>
        <v>0</v>
      </c>
      <c r="V59" s="97">
        <f t="shared" si="17"/>
        <v>0</v>
      </c>
      <c r="W59" s="97">
        <f t="shared" si="17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tr">
        <f>+'REC20'!F57</f>
        <v>MOBILIARIO Y ENSERES</v>
      </c>
      <c r="G60" s="96">
        <f>+'REC20'!G57+'REC21'!G56</f>
        <v>186814475</v>
      </c>
      <c r="H60" s="70"/>
      <c r="I60" s="96">
        <f>+'REC20'!I57</f>
        <v>6948559</v>
      </c>
      <c r="J60" s="96">
        <f>+'REC20'!J57+'REC21'!J56</f>
        <v>0</v>
      </c>
      <c r="K60" s="96">
        <f>+'REC21'!K56</f>
        <v>0</v>
      </c>
      <c r="L60" s="96">
        <f>+'REC21'!L56</f>
        <v>0</v>
      </c>
      <c r="M60" s="174">
        <f t="shared" si="15"/>
        <v>179865916</v>
      </c>
      <c r="N60" s="95"/>
      <c r="O60" s="96">
        <f>+'REC20'!O57+'REC21'!O56</f>
        <v>0</v>
      </c>
      <c r="P60" s="96">
        <f>+'REC20'!P57+'REC21'!P56</f>
        <v>0</v>
      </c>
      <c r="Q60" s="96">
        <f>+'REC20'!Q57+'REC21'!Q56</f>
        <v>0</v>
      </c>
      <c r="R60" s="96">
        <f>+'REC20'!R57+'REC21'!R56</f>
        <v>0</v>
      </c>
      <c r="S60" s="37"/>
      <c r="T60" s="97">
        <f t="shared" ref="T60:T71" si="18">+M60-O60</f>
        <v>179865916</v>
      </c>
      <c r="U60" s="97">
        <f t="shared" si="17"/>
        <v>0</v>
      </c>
      <c r="V60" s="97">
        <f t="shared" si="17"/>
        <v>0</v>
      </c>
      <c r="W60" s="97">
        <f t="shared" si="17"/>
        <v>0</v>
      </c>
      <c r="Y60" s="267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139000000</v>
      </c>
      <c r="H61" s="70"/>
      <c r="I61" s="96">
        <f>+'REC21'!I57</f>
        <v>10000000</v>
      </c>
      <c r="J61" s="96">
        <f>+'REC21'!J57+'REC20'!J58</f>
        <v>0</v>
      </c>
      <c r="K61" s="96">
        <f>+'REC21'!K57</f>
        <v>0</v>
      </c>
      <c r="L61" s="96">
        <f>+'REC21'!L57</f>
        <v>0</v>
      </c>
      <c r="M61" s="174">
        <f t="shared" si="15"/>
        <v>129000000</v>
      </c>
      <c r="N61" s="95"/>
      <c r="O61" s="96">
        <f>+'REC20'!O58+'REC21'!O57</f>
        <v>104481594</v>
      </c>
      <c r="P61" s="96">
        <f>+'REC20'!P58+'REC21'!P57</f>
        <v>104481594</v>
      </c>
      <c r="Q61" s="96">
        <f>+'REC20'!Q58+'REC21'!Q57</f>
        <v>24218852</v>
      </c>
      <c r="R61" s="96">
        <f>+'REC20'!R58+'REC21'!R57</f>
        <v>24218852</v>
      </c>
      <c r="S61" s="37"/>
      <c r="T61" s="97">
        <f t="shared" si="18"/>
        <v>24518406</v>
      </c>
      <c r="U61" s="97">
        <f>+O61-P61</f>
        <v>0</v>
      </c>
      <c r="V61" s="97">
        <f t="shared" ref="U61:W71" si="19">+P61-Q61</f>
        <v>80262742</v>
      </c>
      <c r="W61" s="97">
        <f t="shared" si="19"/>
        <v>0</v>
      </c>
      <c r="Y61" s="267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1118640411</v>
      </c>
      <c r="H62" s="70"/>
      <c r="I62" s="96">
        <f>+'REC20'!I56+'REC21'!I58</f>
        <v>0</v>
      </c>
      <c r="J62" s="96">
        <f>+'REC21'!J58</f>
        <v>7000000</v>
      </c>
      <c r="K62" s="96">
        <f>+'REC20'!K56+'REC21'!K58</f>
        <v>0</v>
      </c>
      <c r="L62" s="96">
        <f>+'REC20'!L56+'REC21'!L58</f>
        <v>0</v>
      </c>
      <c r="M62" s="174">
        <f t="shared" si="15"/>
        <v>1125640411</v>
      </c>
      <c r="N62" s="95"/>
      <c r="O62" s="96">
        <f>+'REC20'!O59+'REC21'!O58</f>
        <v>635307825</v>
      </c>
      <c r="P62" s="96">
        <f>+'REC20'!P59+'REC21'!P58</f>
        <v>513312785</v>
      </c>
      <c r="Q62" s="96">
        <f>+'REC20'!Q59+'REC21'!Q58</f>
        <v>258930678</v>
      </c>
      <c r="R62" s="96">
        <f>+'REC20'!R59+'REC21'!R58</f>
        <v>258930678</v>
      </c>
      <c r="S62" s="37"/>
      <c r="T62" s="97">
        <f>+M62-O62</f>
        <v>490332586</v>
      </c>
      <c r="U62" s="97">
        <f>+O62-P62</f>
        <v>121995040</v>
      </c>
      <c r="V62" s="97">
        <f t="shared" si="19"/>
        <v>254382107</v>
      </c>
      <c r="W62" s="97">
        <f t="shared" si="19"/>
        <v>0</v>
      </c>
      <c r="Y62" s="267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127685525</v>
      </c>
      <c r="H63" s="70"/>
      <c r="I63" s="96">
        <f>+'REC20'!I58+'REC21'!I59</f>
        <v>3000000</v>
      </c>
      <c r="J63" s="96">
        <f>+'REC21'!J59</f>
        <v>0</v>
      </c>
      <c r="K63" s="96">
        <f>+'REC20'!K58+'REC21'!K59</f>
        <v>0</v>
      </c>
      <c r="L63" s="96">
        <f>+'REC20'!L58+'REC21'!L59</f>
        <v>0</v>
      </c>
      <c r="M63" s="174">
        <f t="shared" si="15"/>
        <v>124685525</v>
      </c>
      <c r="N63" s="95"/>
      <c r="O63" s="96">
        <f>+'REC20'!O60+'REC21'!O59</f>
        <v>92860100</v>
      </c>
      <c r="P63" s="96">
        <f>+'REC20'!P60+'REC21'!P59</f>
        <v>92860100</v>
      </c>
      <c r="Q63" s="96">
        <f>+'REC20'!Q60+'REC21'!Q59</f>
        <v>37685568</v>
      </c>
      <c r="R63" s="96">
        <f>+'REC20'!R60+'REC21'!R59</f>
        <v>37685568</v>
      </c>
      <c r="S63" s="37"/>
      <c r="T63" s="97">
        <f t="shared" si="18"/>
        <v>31825425</v>
      </c>
      <c r="U63" s="97">
        <f>+O63-P63</f>
        <v>0</v>
      </c>
      <c r="V63" s="97">
        <f t="shared" si="19"/>
        <v>55174532</v>
      </c>
      <c r="W63" s="97">
        <f t="shared" si="19"/>
        <v>0</v>
      </c>
      <c r="Y63" s="267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15000000</v>
      </c>
      <c r="H64" s="70"/>
      <c r="I64" s="96">
        <f>+'REC20'!I59+'REC21'!I60</f>
        <v>0</v>
      </c>
      <c r="J64" s="96">
        <v>0</v>
      </c>
      <c r="K64" s="96">
        <f>+'REC20'!K59+'REC21'!K60</f>
        <v>0</v>
      </c>
      <c r="L64" s="96">
        <f>+'REC20'!L59+'REC21'!L60</f>
        <v>0</v>
      </c>
      <c r="M64" s="174">
        <f t="shared" si="15"/>
        <v>15000000</v>
      </c>
      <c r="N64" s="95"/>
      <c r="O64" s="96">
        <f>+'REC21'!O60</f>
        <v>15000000</v>
      </c>
      <c r="P64" s="96">
        <f>+'REC21'!P60</f>
        <v>15000000</v>
      </c>
      <c r="Q64" s="96">
        <f>+'REC20'!Q61+'REC21'!Q60</f>
        <v>3454600</v>
      </c>
      <c r="R64" s="96">
        <f>+'REC20'!R61+'REC21'!R60</f>
        <v>3454600</v>
      </c>
      <c r="S64" s="37"/>
      <c r="T64" s="97">
        <f t="shared" si="18"/>
        <v>0</v>
      </c>
      <c r="U64" s="97">
        <f t="shared" si="19"/>
        <v>0</v>
      </c>
      <c r="V64" s="97">
        <f t="shared" si="19"/>
        <v>11545400</v>
      </c>
      <c r="W64" s="97">
        <f t="shared" si="19"/>
        <v>0</v>
      </c>
      <c r="Y64" s="267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188700000</v>
      </c>
      <c r="H65" s="70"/>
      <c r="I65" s="96">
        <f>+'REC21'!I61</f>
        <v>7000000</v>
      </c>
      <c r="J65" s="96">
        <f>+'REC20'!J60+'REC21'!J61</f>
        <v>0</v>
      </c>
      <c r="K65" s="96">
        <f>+'REC20'!K60+'REC21'!K61</f>
        <v>0</v>
      </c>
      <c r="L65" s="96">
        <f>+'REC20'!L60+'REC21'!L61</f>
        <v>0</v>
      </c>
      <c r="M65" s="174">
        <f t="shared" si="15"/>
        <v>181700000</v>
      </c>
      <c r="N65" s="95"/>
      <c r="O65" s="96">
        <f>+'REC20'!O62+'REC21'!O61</f>
        <v>161000000</v>
      </c>
      <c r="P65" s="96">
        <f>+'REC20'!P62+'REC21'!P61</f>
        <v>86766563</v>
      </c>
      <c r="Q65" s="96">
        <f>+'REC20'!Q62+'REC21'!Q61</f>
        <v>86766563</v>
      </c>
      <c r="R65" s="96">
        <f>+'REC20'!R62+'REC21'!R61</f>
        <v>86766563</v>
      </c>
      <c r="S65" s="37"/>
      <c r="T65" s="97">
        <f t="shared" si="18"/>
        <v>20700000</v>
      </c>
      <c r="U65" s="97">
        <f>+O65-P65</f>
        <v>74233437</v>
      </c>
      <c r="V65" s="97">
        <f t="shared" si="19"/>
        <v>0</v>
      </c>
      <c r="W65" s="97">
        <f t="shared" si="19"/>
        <v>0</v>
      </c>
      <c r="Y65" s="267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15000000</v>
      </c>
      <c r="H66" s="70"/>
      <c r="I66" s="96">
        <f>+'REC20'!I63+'REC21'!I62</f>
        <v>0</v>
      </c>
      <c r="J66" s="96">
        <f>+'REC20'!J63</f>
        <v>0</v>
      </c>
      <c r="K66" s="96">
        <f>+'REC20'!K61+'REC21'!K62</f>
        <v>0</v>
      </c>
      <c r="L66" s="96">
        <f>+'REC20'!L61+'REC21'!L62</f>
        <v>0</v>
      </c>
      <c r="M66" s="174">
        <f t="shared" si="15"/>
        <v>15000000</v>
      </c>
      <c r="N66" s="95"/>
      <c r="O66" s="96">
        <f>+'REC20'!O63+'REC21'!O62</f>
        <v>0</v>
      </c>
      <c r="P66" s="96">
        <f>+'REC20'!P63+'REC21'!P62</f>
        <v>0</v>
      </c>
      <c r="Q66" s="96">
        <f>+'REC20'!Q63+'REC21'!Q62</f>
        <v>0</v>
      </c>
      <c r="R66" s="96">
        <f>+'REC20'!R63+'REC21'!R62</f>
        <v>0</v>
      </c>
      <c r="S66" s="37"/>
      <c r="T66" s="97">
        <f t="shared" si="18"/>
        <v>15000000</v>
      </c>
      <c r="U66" s="97">
        <f t="shared" si="19"/>
        <v>0</v>
      </c>
      <c r="V66" s="97">
        <f t="shared" si="19"/>
        <v>0</v>
      </c>
      <c r="W66" s="97">
        <f t="shared" si="19"/>
        <v>0</v>
      </c>
      <c r="X66" s="100"/>
      <c r="Y66" s="267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500000000</v>
      </c>
      <c r="H67" s="70"/>
      <c r="I67" s="96">
        <f>+'REC20'!I64+'REC21'!I63</f>
        <v>0</v>
      </c>
      <c r="J67" s="96">
        <f>+'REC20'!J64+'REC21'!J63</f>
        <v>0</v>
      </c>
      <c r="K67" s="96">
        <f>+'REC20'!K64+'REC21'!K63</f>
        <v>0</v>
      </c>
      <c r="L67" s="96">
        <f>+'REC20'!L64+'REC21'!L63</f>
        <v>0</v>
      </c>
      <c r="M67" s="174">
        <f t="shared" si="15"/>
        <v>500000000</v>
      </c>
      <c r="N67" s="95"/>
      <c r="O67" s="96">
        <f>+'REC20'!O64+'REC21'!O63</f>
        <v>229863446</v>
      </c>
      <c r="P67" s="96">
        <f>+'REC20'!P64+'REC21'!P63</f>
        <v>229863446</v>
      </c>
      <c r="Q67" s="96">
        <f>+'REC20'!Q64+'REC21'!Q63</f>
        <v>105085616</v>
      </c>
      <c r="R67" s="96">
        <f>+'REC20'!R64+'REC21'!R63</f>
        <v>105085616</v>
      </c>
      <c r="S67" s="37"/>
      <c r="T67" s="97">
        <f t="shared" si="18"/>
        <v>270136554</v>
      </c>
      <c r="U67" s="97">
        <f>+O67-P67</f>
        <v>0</v>
      </c>
      <c r="V67" s="97">
        <f t="shared" si="19"/>
        <v>124777830</v>
      </c>
      <c r="W67" s="97">
        <f t="shared" si="19"/>
        <v>0</v>
      </c>
      <c r="X67" s="100"/>
      <c r="Y67" s="267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16000000</v>
      </c>
      <c r="H68" s="70"/>
      <c r="I68" s="96">
        <f>+'REC21'!I64</f>
        <v>0</v>
      </c>
      <c r="J68" s="96">
        <f>+'REC21'!J64</f>
        <v>3000000</v>
      </c>
      <c r="K68" s="96">
        <f>+'REC20'!K63+'REC21'!K64</f>
        <v>0</v>
      </c>
      <c r="L68" s="96">
        <f>+'REC20'!L63+'REC21'!L64</f>
        <v>0</v>
      </c>
      <c r="M68" s="174">
        <f t="shared" si="15"/>
        <v>19000000</v>
      </c>
      <c r="N68" s="95"/>
      <c r="O68" s="96">
        <f>+'REC20'!O65+'REC21'!O64</f>
        <v>12000000</v>
      </c>
      <c r="P68" s="96">
        <f>+'REC20'!P65+'REC21'!P64</f>
        <v>12000000</v>
      </c>
      <c r="Q68" s="96">
        <f>+'REC20'!Q65+'REC21'!Q64</f>
        <v>2289437</v>
      </c>
      <c r="R68" s="96">
        <f>+'REC20'!R65+'REC21'!R64</f>
        <v>2289437</v>
      </c>
      <c r="T68" s="97">
        <f t="shared" si="18"/>
        <v>7000000</v>
      </c>
      <c r="U68" s="97">
        <f>+O68-P68</f>
        <v>0</v>
      </c>
      <c r="V68" s="97">
        <f t="shared" si="19"/>
        <v>9710563</v>
      </c>
      <c r="W68" s="97">
        <f t="shared" si="19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207000000</v>
      </c>
      <c r="H69" s="70"/>
      <c r="I69" s="96">
        <f>+'REC20'!I65+'REC21'!I65</f>
        <v>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5"/>
        <v>207000000</v>
      </c>
      <c r="N69" s="95"/>
      <c r="O69" s="96">
        <f>+'REC20'!O67+'REC21'!O65</f>
        <v>132042760</v>
      </c>
      <c r="P69" s="96">
        <f>+'REC20'!P67+'REC21'!P65</f>
        <v>7042760</v>
      </c>
      <c r="Q69" s="96">
        <f>+'REC20'!Q67+'REC21'!Q65</f>
        <v>3454640</v>
      </c>
      <c r="R69" s="96">
        <f>+'REC20'!R67+'REC21'!R65</f>
        <v>3454640</v>
      </c>
      <c r="S69" s="37"/>
      <c r="T69" s="97">
        <f t="shared" si="18"/>
        <v>74957240</v>
      </c>
      <c r="U69" s="97">
        <f>+O69-P69</f>
        <v>125000000</v>
      </c>
      <c r="V69" s="97">
        <f t="shared" si="19"/>
        <v>3588120</v>
      </c>
      <c r="W69" s="97">
        <f t="shared" si="19"/>
        <v>0</v>
      </c>
      <c r="X69" s="100"/>
      <c r="Y69" s="267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5"/>
        <v>3000000</v>
      </c>
      <c r="N70" s="95"/>
      <c r="O70" s="96">
        <f>+'REC20'!O68+'REC21'!O66</f>
        <v>516500</v>
      </c>
      <c r="P70" s="96">
        <f>+'REC20'!P68+'REC21'!P66</f>
        <v>516500</v>
      </c>
      <c r="Q70" s="96">
        <f>+'REC20'!Q68+'REC21'!Q66</f>
        <v>516500</v>
      </c>
      <c r="R70" s="96">
        <f>+'REC20'!R68+'REC21'!R66</f>
        <v>516500</v>
      </c>
      <c r="S70" s="37"/>
      <c r="T70" s="97">
        <f t="shared" si="18"/>
        <v>2483500</v>
      </c>
      <c r="U70" s="97">
        <f t="shared" si="19"/>
        <v>0</v>
      </c>
      <c r="V70" s="97">
        <f t="shared" si="19"/>
        <v>0</v>
      </c>
      <c r="W70" s="97">
        <f t="shared" si="19"/>
        <v>0</v>
      </c>
      <c r="Y70" s="267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3500000</v>
      </c>
      <c r="H71" s="70"/>
      <c r="I71" s="96">
        <f>+'REC21'!I67+'REC20'!I69</f>
        <v>0</v>
      </c>
      <c r="J71" s="96">
        <f>+'REC20'!J69</f>
        <v>0</v>
      </c>
      <c r="K71" s="96">
        <f>+'REC20'!K67+'REC21'!K69</f>
        <v>0</v>
      </c>
      <c r="L71" s="96">
        <f>+'REC20'!L67+'REC21'!L69</f>
        <v>0</v>
      </c>
      <c r="M71" s="174">
        <f t="shared" si="15"/>
        <v>3500000</v>
      </c>
      <c r="N71" s="95"/>
      <c r="O71" s="96">
        <f>+'REC20'!O69+'REC21'!O67</f>
        <v>552050</v>
      </c>
      <c r="P71" s="96">
        <f>+'REC20'!P69+'REC21'!P67</f>
        <v>552050</v>
      </c>
      <c r="Q71" s="96">
        <f>+'REC20'!Q69+'REC21'!Q67</f>
        <v>434400</v>
      </c>
      <c r="R71" s="96">
        <f>+'REC20'!R69+'REC21'!R67</f>
        <v>434400</v>
      </c>
      <c r="S71" s="37"/>
      <c r="T71" s="97">
        <f t="shared" si="18"/>
        <v>2947950</v>
      </c>
      <c r="U71" s="97">
        <f t="shared" si="19"/>
        <v>0</v>
      </c>
      <c r="V71" s="97">
        <f t="shared" si="19"/>
        <v>117650</v>
      </c>
      <c r="W71" s="97">
        <f t="shared" si="19"/>
        <v>0</v>
      </c>
      <c r="Y71" s="267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7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1091882901</v>
      </c>
      <c r="H73" s="35"/>
      <c r="I73" s="96">
        <f>+I74+I76</f>
        <v>0</v>
      </c>
      <c r="J73" s="34">
        <f>+J74+J76</f>
        <v>0</v>
      </c>
      <c r="K73" s="306">
        <f>+K74+K76+K77</f>
        <v>0</v>
      </c>
      <c r="L73" s="96">
        <f>+L74+L76</f>
        <v>0</v>
      </c>
      <c r="M73" s="171">
        <f>+G73-I73+J73+L73-K73</f>
        <v>1091882901</v>
      </c>
      <c r="N73" s="93"/>
      <c r="O73" s="32">
        <f>+O74+O76</f>
        <v>1188210</v>
      </c>
      <c r="P73" s="32">
        <f>+P74+P76</f>
        <v>1188210</v>
      </c>
      <c r="Q73" s="32">
        <f>+Q74+Q76</f>
        <v>1188210</v>
      </c>
      <c r="R73" s="32">
        <f>+R74+R76</f>
        <v>1188210</v>
      </c>
      <c r="S73" s="37"/>
      <c r="T73" s="38">
        <f>+M73-O73</f>
        <v>1090694691</v>
      </c>
      <c r="U73" s="38">
        <f t="shared" ref="U73:W74" si="20">+O73-P73</f>
        <v>0</v>
      </c>
      <c r="V73" s="38">
        <f t="shared" si="20"/>
        <v>0</v>
      </c>
      <c r="W73" s="38">
        <f t="shared" si="20"/>
        <v>0</v>
      </c>
      <c r="Y73" s="267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27810000</v>
      </c>
      <c r="H74" s="70"/>
      <c r="I74" s="96">
        <f>+'REC20'!I72</f>
        <v>0</v>
      </c>
      <c r="J74" s="96">
        <f>+'REC20'!J72</f>
        <v>0</v>
      </c>
      <c r="K74" s="96">
        <f>+'REC20'!K72</f>
        <v>0</v>
      </c>
      <c r="L74" s="96">
        <f>+'REC20'!L72</f>
        <v>0</v>
      </c>
      <c r="M74" s="174">
        <f>+G74-I74+J74+L74-K74</f>
        <v>27810000</v>
      </c>
      <c r="N74" s="36"/>
      <c r="O74" s="96">
        <f>+'REC20'!O72</f>
        <v>0</v>
      </c>
      <c r="P74" s="96">
        <f>+'REC20'!P72</f>
        <v>0</v>
      </c>
      <c r="Q74" s="96">
        <f>+'REC20'!Q72</f>
        <v>0</v>
      </c>
      <c r="R74" s="96">
        <f>+'REC20'!R72</f>
        <v>0</v>
      </c>
      <c r="S74" s="37"/>
      <c r="T74" s="97">
        <f>+M74-O74</f>
        <v>27810000</v>
      </c>
      <c r="U74" s="97">
        <f t="shared" si="20"/>
        <v>0</v>
      </c>
      <c r="V74" s="97">
        <f t="shared" si="20"/>
        <v>0</v>
      </c>
      <c r="W74" s="97">
        <f t="shared" si="20"/>
        <v>0</v>
      </c>
      <c r="X74" s="100"/>
      <c r="Y74" s="267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7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215270000</v>
      </c>
      <c r="H76" s="70"/>
      <c r="I76" s="96">
        <f>+'REC20'!I72</f>
        <v>0</v>
      </c>
      <c r="J76" s="96">
        <v>0</v>
      </c>
      <c r="K76" s="96">
        <f>+'REC20'!K72</f>
        <v>0</v>
      </c>
      <c r="L76" s="96">
        <f>+'REC20'!L72</f>
        <v>0</v>
      </c>
      <c r="M76" s="174">
        <f>+G76-I76+J76+L76-K76</f>
        <v>215270000</v>
      </c>
      <c r="N76" s="36"/>
      <c r="O76" s="96">
        <f>+'REC20'!O73</f>
        <v>1188210</v>
      </c>
      <c r="P76" s="96">
        <f>+'REC20'!P73</f>
        <v>1188210</v>
      </c>
      <c r="Q76" s="96">
        <f>+'REC20'!Q73</f>
        <v>1188210</v>
      </c>
      <c r="R76" s="96">
        <f>+'REC20'!R73</f>
        <v>1188210</v>
      </c>
      <c r="S76" s="37"/>
      <c r="T76" s="97">
        <f>+M76-O76</f>
        <v>214081790</v>
      </c>
      <c r="U76" s="97">
        <f t="shared" ref="U76:W77" si="21">+O76-P76</f>
        <v>0</v>
      </c>
      <c r="V76" s="97">
        <f t="shared" si="21"/>
        <v>0</v>
      </c>
      <c r="W76" s="97">
        <f t="shared" si="21"/>
        <v>0</v>
      </c>
      <c r="Y76" s="267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848802901</v>
      </c>
      <c r="H77" s="70"/>
      <c r="I77" s="96"/>
      <c r="J77" s="96"/>
      <c r="K77" s="96">
        <f>+'REC20'!K74</f>
        <v>0</v>
      </c>
      <c r="L77" s="96"/>
      <c r="M77" s="174">
        <f>+G77-I77+J77+L77-K77</f>
        <v>848802901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848802901</v>
      </c>
      <c r="U77" s="97">
        <f t="shared" si="21"/>
        <v>0</v>
      </c>
      <c r="V77" s="97">
        <f t="shared" si="21"/>
        <v>0</v>
      </c>
      <c r="W77" s="97">
        <f t="shared" si="21"/>
        <v>0</v>
      </c>
      <c r="Y77" s="267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7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7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11128800037</v>
      </c>
      <c r="H80" s="35"/>
      <c r="I80" s="34">
        <f>SUM(I82:I84)</f>
        <v>0</v>
      </c>
      <c r="J80" s="34">
        <f>SUM(J82:J84)</f>
        <v>0</v>
      </c>
      <c r="K80" s="171">
        <f>SUM(K81:K86)</f>
        <v>0</v>
      </c>
      <c r="L80" s="34">
        <f>SUM(L82:L84)</f>
        <v>0</v>
      </c>
      <c r="M80" s="171">
        <f t="shared" ref="M80:M86" si="22">+G80-I80+J80+L80-K80</f>
        <v>11128800037</v>
      </c>
      <c r="N80" s="36"/>
      <c r="O80" s="171">
        <f>SUM(O81:O86)</f>
        <v>9149355019</v>
      </c>
      <c r="P80" s="171">
        <f>SUM(P81:P86)</f>
        <v>9092037425</v>
      </c>
      <c r="Q80" s="171">
        <f>SUM(Q81:Q86)</f>
        <v>3468082472</v>
      </c>
      <c r="R80" s="171">
        <f>SUM(R81:R86)</f>
        <v>3468082472</v>
      </c>
      <c r="S80" s="37"/>
      <c r="T80" s="38">
        <f t="shared" ref="T80:T86" si="23">+M80-O80</f>
        <v>1979445018</v>
      </c>
      <c r="U80" s="38">
        <f t="shared" ref="U80:W86" si="24">+O80-P80</f>
        <v>57317594</v>
      </c>
      <c r="V80" s="38">
        <f t="shared" si="24"/>
        <v>5623954953</v>
      </c>
      <c r="W80" s="38">
        <f t="shared" si="24"/>
        <v>0</v>
      </c>
      <c r="Y80" s="267"/>
    </row>
    <row r="81" spans="1:25" s="39" customFormat="1" ht="43.5" customHeight="1" x14ac:dyDescent="0.2">
      <c r="A81" s="275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3611955613</v>
      </c>
      <c r="H81" s="70"/>
      <c r="I81" s="96">
        <f>+'REC20'!I78</f>
        <v>0</v>
      </c>
      <c r="J81" s="96">
        <f>+'REC20'!J78</f>
        <v>0</v>
      </c>
      <c r="K81" s="96">
        <f>+'REC20'!K78</f>
        <v>0</v>
      </c>
      <c r="L81" s="96">
        <f>+'REC20'!L78</f>
        <v>0</v>
      </c>
      <c r="M81" s="174">
        <f t="shared" si="22"/>
        <v>3611955613</v>
      </c>
      <c r="N81" s="36"/>
      <c r="O81" s="96">
        <f>+'REC20'!O78</f>
        <v>3479451969</v>
      </c>
      <c r="P81" s="96">
        <f>+'REC20'!P78</f>
        <v>3479451969</v>
      </c>
      <c r="Q81" s="96">
        <f>+'REC20'!Q78</f>
        <v>1478930000</v>
      </c>
      <c r="R81" s="96">
        <f>+'REC20'!R78</f>
        <v>1478930000</v>
      </c>
      <c r="S81" s="37"/>
      <c r="T81" s="98">
        <f t="shared" si="23"/>
        <v>132503644</v>
      </c>
      <c r="U81" s="98">
        <f t="shared" si="24"/>
        <v>0</v>
      </c>
      <c r="V81" s="98">
        <f t="shared" si="24"/>
        <v>2000521969</v>
      </c>
      <c r="W81" s="98">
        <f t="shared" si="24"/>
        <v>0</v>
      </c>
      <c r="X81" s="100"/>
      <c r="Y81" s="267"/>
    </row>
    <row r="82" spans="1:25" s="39" customFormat="1" ht="39.75" customHeight="1" x14ac:dyDescent="0.2">
      <c r="A82" s="275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1230575857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 t="shared" si="22"/>
        <v>1230575857</v>
      </c>
      <c r="N82" s="36"/>
      <c r="O82" s="96">
        <f>+'REC20'!O79</f>
        <v>1209579567</v>
      </c>
      <c r="P82" s="96">
        <f>+'REC20'!P79</f>
        <v>1209579567</v>
      </c>
      <c r="Q82" s="96">
        <f>+'REC20'!Q79</f>
        <v>419431000</v>
      </c>
      <c r="R82" s="96">
        <f>+'REC20'!R79</f>
        <v>419431000</v>
      </c>
      <c r="S82" s="37"/>
      <c r="T82" s="98">
        <f t="shared" si="23"/>
        <v>20996290</v>
      </c>
      <c r="U82" s="98">
        <f t="shared" si="24"/>
        <v>0</v>
      </c>
      <c r="V82" s="98">
        <f t="shared" si="24"/>
        <v>790148567</v>
      </c>
      <c r="W82" s="97">
        <f t="shared" si="24"/>
        <v>0</v>
      </c>
      <c r="Y82" s="267"/>
    </row>
    <row r="83" spans="1:25" s="11" customFormat="1" ht="39" customHeight="1" x14ac:dyDescent="0.2">
      <c r="A83" s="275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1016461810</v>
      </c>
      <c r="H83" s="208"/>
      <c r="I83" s="96">
        <f>+'REC20'!I80</f>
        <v>0</v>
      </c>
      <c r="J83" s="96">
        <f>+'REC20'!J80</f>
        <v>0</v>
      </c>
      <c r="K83" s="96">
        <f>+'REC20'!K80</f>
        <v>0</v>
      </c>
      <c r="L83" s="96">
        <f>+'REC20'!L80</f>
        <v>0</v>
      </c>
      <c r="M83" s="174">
        <f t="shared" si="22"/>
        <v>1016461810</v>
      </c>
      <c r="N83" s="208"/>
      <c r="O83" s="96">
        <f>+'REC20'!O80</f>
        <v>974074800</v>
      </c>
      <c r="P83" s="96">
        <f>+'REC20'!P80</f>
        <v>974074800</v>
      </c>
      <c r="Q83" s="96">
        <f>+'REC20'!Q80</f>
        <v>332465000</v>
      </c>
      <c r="R83" s="96">
        <f>+'REC20'!R80</f>
        <v>332465000</v>
      </c>
      <c r="S83" s="58"/>
      <c r="T83" s="98">
        <f t="shared" si="23"/>
        <v>42387010</v>
      </c>
      <c r="U83" s="98">
        <f t="shared" si="24"/>
        <v>0</v>
      </c>
      <c r="V83" s="98">
        <f t="shared" si="24"/>
        <v>641609800</v>
      </c>
      <c r="W83" s="97">
        <f t="shared" si="24"/>
        <v>0</v>
      </c>
    </row>
    <row r="84" spans="1:25" ht="42.75" customHeight="1" x14ac:dyDescent="0.2">
      <c r="A84" s="275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150792000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 t="shared" si="22"/>
        <v>150792000</v>
      </c>
      <c r="N84" s="95"/>
      <c r="O84" s="96">
        <f>+'REC20'!O81</f>
        <v>53992598</v>
      </c>
      <c r="P84" s="96">
        <f>+'REC20'!P81</f>
        <v>53992598</v>
      </c>
      <c r="Q84" s="96">
        <f>+'REC20'!Q81</f>
        <v>11954343</v>
      </c>
      <c r="R84" s="96">
        <f>+'REC20'!R81</f>
        <v>11954343</v>
      </c>
      <c r="S84" s="125"/>
      <c r="T84" s="98">
        <f>+M84-O84</f>
        <v>96799402</v>
      </c>
      <c r="U84" s="98">
        <f>+O84-P84</f>
        <v>0</v>
      </c>
      <c r="V84" s="98">
        <f t="shared" si="24"/>
        <v>42038255</v>
      </c>
      <c r="W84" s="98">
        <f t="shared" si="24"/>
        <v>0</v>
      </c>
      <c r="X84" s="66"/>
    </row>
    <row r="85" spans="1:25" s="11" customFormat="1" ht="41.25" customHeight="1" x14ac:dyDescent="0.2">
      <c r="A85" s="275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1926560000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 t="shared" si="22"/>
        <v>1926560000</v>
      </c>
      <c r="N85" s="270"/>
      <c r="O85" s="96">
        <f>+'REC20'!O82</f>
        <v>1818366458</v>
      </c>
      <c r="P85" s="96">
        <f>+'REC20'!P82</f>
        <v>1818366458</v>
      </c>
      <c r="Q85" s="96">
        <f>+'REC20'!Q82</f>
        <v>335611063</v>
      </c>
      <c r="R85" s="96">
        <f>+'REC20'!R82</f>
        <v>335611063</v>
      </c>
      <c r="S85" s="58"/>
      <c r="T85" s="98">
        <f t="shared" si="23"/>
        <v>108193542</v>
      </c>
      <c r="U85" s="98">
        <f t="shared" si="24"/>
        <v>0</v>
      </c>
      <c r="V85" s="98">
        <f t="shared" si="24"/>
        <v>1482755395</v>
      </c>
      <c r="W85" s="98">
        <f t="shared" si="24"/>
        <v>0</v>
      </c>
    </row>
    <row r="86" spans="1:25" s="11" customFormat="1" ht="39" customHeight="1" thickBot="1" x14ac:dyDescent="0.25">
      <c r="A86" s="275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3192454757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 t="shared" si="22"/>
        <v>3192454757</v>
      </c>
      <c r="N86" s="270"/>
      <c r="O86" s="96">
        <f>+'REC20'!O83</f>
        <v>1613889627</v>
      </c>
      <c r="P86" s="96">
        <f>+'REC20'!P83</f>
        <v>1556572033</v>
      </c>
      <c r="Q86" s="96">
        <f>+'REC20'!Q83</f>
        <v>889691066</v>
      </c>
      <c r="R86" s="96">
        <f>+'REC20'!R83</f>
        <v>889691066</v>
      </c>
      <c r="S86" s="58"/>
      <c r="T86" s="98">
        <f t="shared" si="23"/>
        <v>1578565130</v>
      </c>
      <c r="U86" s="98">
        <f t="shared" si="24"/>
        <v>57317594</v>
      </c>
      <c r="V86" s="98">
        <f t="shared" si="24"/>
        <v>666880967</v>
      </c>
      <c r="W86" s="98">
        <f t="shared" si="24"/>
        <v>0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+'REC21'!E74</f>
        <v xml:space="preserve">VICTORIA AMALIA JATTIN MARTINEZ 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96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F10" sqref="F10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150"/>
    </row>
    <row r="2" spans="1:18" s="1" customFormat="1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137"/>
    </row>
    <row r="3" spans="1:18" s="1" customFormat="1" ht="14.25" x14ac:dyDescent="0.2">
      <c r="A3" s="334" t="s">
        <v>66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13</v>
      </c>
      <c r="H5" s="127"/>
      <c r="I5" s="303"/>
      <c r="J5" s="335" t="str">
        <f>+CONSOLIDACION!O5</f>
        <v>EJECUCION ACUMULADA JUNIO DE 2018</v>
      </c>
      <c r="K5" s="336"/>
      <c r="L5" s="337"/>
      <c r="M5" s="3"/>
      <c r="N5" s="331" t="s">
        <v>67</v>
      </c>
      <c r="O5" s="329" t="s">
        <v>103</v>
      </c>
      <c r="P5" s="329" t="s">
        <v>104</v>
      </c>
    </row>
    <row r="6" spans="1:18" s="4" customFormat="1" ht="13.5" thickBot="1" x14ac:dyDescent="0.25">
      <c r="A6" s="315"/>
      <c r="B6" s="315"/>
      <c r="C6" s="315"/>
      <c r="D6" s="315"/>
      <c r="E6" s="315"/>
      <c r="F6" s="315"/>
      <c r="G6" s="327"/>
      <c r="H6" s="127"/>
      <c r="I6" s="136"/>
      <c r="J6" s="304" t="s">
        <v>16</v>
      </c>
      <c r="K6" s="304" t="s">
        <v>17</v>
      </c>
      <c r="L6" s="304" t="s">
        <v>102</v>
      </c>
      <c r="M6" s="3"/>
      <c r="N6" s="332"/>
      <c r="O6" s="330"/>
      <c r="P6" s="330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26451077215</v>
      </c>
      <c r="H8" s="128"/>
      <c r="I8" s="16"/>
      <c r="J8" s="200">
        <f>+CONSOLIDACION!O8</f>
        <v>19615189244</v>
      </c>
      <c r="K8" s="200">
        <f>+CONSOLIDACION!P8</f>
        <v>14009953574</v>
      </c>
      <c r="L8" s="200">
        <f>+CONSOLIDACION!Q8</f>
        <v>7682820077</v>
      </c>
      <c r="N8" s="200">
        <f>+G8-J8</f>
        <v>6835887971</v>
      </c>
      <c r="O8" s="141">
        <f>(K8/G8)*100</f>
        <v>52.965531271653354</v>
      </c>
      <c r="P8" s="141">
        <f>(L8/G8)*100</f>
        <v>29.045395824723503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15322277178</v>
      </c>
      <c r="H10" s="129"/>
      <c r="I10" s="17"/>
      <c r="J10" s="56">
        <f>+CONSOLIDACION!O10</f>
        <v>10465834225</v>
      </c>
      <c r="K10" s="56">
        <f>+CONSOLIDACION!P10</f>
        <v>4917916149</v>
      </c>
      <c r="L10" s="56">
        <f>+CONSOLIDACION!Q10</f>
        <v>4214737605</v>
      </c>
      <c r="M10" s="48"/>
      <c r="N10" s="56">
        <f>+G10-J10</f>
        <v>4856442953</v>
      </c>
      <c r="O10" s="141">
        <f>(K10/G10)*100</f>
        <v>32.096509493126987</v>
      </c>
      <c r="P10" s="141">
        <f>(L10/G10)*100</f>
        <v>27.50725336734931</v>
      </c>
      <c r="Q10" s="307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11643103866</v>
      </c>
      <c r="H12" s="129"/>
      <c r="I12" s="18"/>
      <c r="J12" s="56">
        <f>+CONSOLIDACION!O12</f>
        <v>8997123181</v>
      </c>
      <c r="K12" s="56">
        <f>+CONSOLIDACION!P12</f>
        <v>3770433582</v>
      </c>
      <c r="L12" s="56">
        <f>+CONSOLIDACION!Q12</f>
        <v>3606813982</v>
      </c>
      <c r="M12" s="49"/>
      <c r="N12" s="56">
        <f>+G12-J12</f>
        <v>2645980685</v>
      </c>
      <c r="O12" s="141">
        <f>(+K12/G12)*100</f>
        <v>32.383405880371456</v>
      </c>
      <c r="P12" s="141">
        <f>(L12/G12)*100</f>
        <v>30.978113942043915</v>
      </c>
      <c r="Q12" s="307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8596387231</v>
      </c>
      <c r="H14" s="129"/>
      <c r="I14" s="17"/>
      <c r="J14" s="56">
        <f>+CONSOLIDACION!O14</f>
        <v>7982305419</v>
      </c>
      <c r="K14" s="56">
        <f>+CONSOLIDACION!P14</f>
        <v>2755616120</v>
      </c>
      <c r="L14" s="56">
        <f>+CONSOLIDACION!Q14</f>
        <v>2755616120</v>
      </c>
      <c r="M14" s="49"/>
      <c r="N14" s="56">
        <f>+G14-J14</f>
        <v>614081812</v>
      </c>
      <c r="O14" s="141">
        <f>(+K14/G14)*100</f>
        <v>32.05551408925357</v>
      </c>
      <c r="P14" s="141">
        <f>(L14/G14)*100</f>
        <v>32.05551408925357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6345359901</v>
      </c>
      <c r="H16" s="129"/>
      <c r="I16" s="17"/>
      <c r="J16" s="56">
        <f>+CONSOLIDACION!O16</f>
        <v>5996150541</v>
      </c>
      <c r="K16" s="56">
        <f>+CONSOLIDACION!P16</f>
        <v>2201403899</v>
      </c>
      <c r="L16" s="56">
        <f>+CONSOLIDACION!Q16</f>
        <v>2201403899</v>
      </c>
      <c r="M16" s="49"/>
      <c r="N16" s="56">
        <f>+G16-J16</f>
        <v>349209360</v>
      </c>
      <c r="O16" s="141">
        <f>(+K16/G16)*100</f>
        <v>34.693129047779756</v>
      </c>
      <c r="P16" s="141">
        <f t="shared" ref="P16:P25" si="0">(L16/G16)*100</f>
        <v>34.693129047779756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5886229561</v>
      </c>
      <c r="H17" s="130"/>
      <c r="I17" s="19"/>
      <c r="J17" s="60">
        <f>+CONSOLIDACION!O17</f>
        <v>5561720201</v>
      </c>
      <c r="K17" s="60">
        <f>+CONSOLIDACION!P17</f>
        <v>2130554779</v>
      </c>
      <c r="L17" s="60">
        <f>+CONSOLIDACION!Q17</f>
        <v>2130554779</v>
      </c>
      <c r="M17" s="48"/>
      <c r="N17" s="60">
        <f>+G17-J17</f>
        <v>324509360</v>
      </c>
      <c r="O17" s="142">
        <f>(+K17/G17)*100</f>
        <v>36.195577439185776</v>
      </c>
      <c r="P17" s="142">
        <f t="shared" si="0"/>
        <v>36.195577439185776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389130340</v>
      </c>
      <c r="H18" s="130"/>
      <c r="I18" s="19"/>
      <c r="J18" s="152">
        <f>+CONSOLIDACION!O18</f>
        <v>368430340</v>
      </c>
      <c r="K18" s="152">
        <f>+CONSOLIDACION!P18</f>
        <v>68240138</v>
      </c>
      <c r="L18" s="152">
        <f>+CONSOLIDACION!Q18</f>
        <v>68240138</v>
      </c>
      <c r="M18" s="48"/>
      <c r="N18" s="152">
        <f>+G18-J18</f>
        <v>20700000</v>
      </c>
      <c r="O18" s="142">
        <f>(+K18/G18)*100</f>
        <v>17.536576048015171</v>
      </c>
      <c r="P18" s="142">
        <f t="shared" si="0"/>
        <v>17.536576048015171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60">
        <f>+CONSOLIDACION!M19</f>
        <v>70000000</v>
      </c>
      <c r="H19" s="130"/>
      <c r="I19" s="19"/>
      <c r="J19" s="152">
        <f>+CONSOLIDACION!O19</f>
        <v>66000000</v>
      </c>
      <c r="K19" s="152">
        <f>+CONSOLIDACION!P19</f>
        <v>2608982</v>
      </c>
      <c r="L19" s="152">
        <f>+CONSOLIDACION!Q19</f>
        <v>2608982</v>
      </c>
      <c r="M19" s="48"/>
      <c r="N19" s="152">
        <f>+G19-J19</f>
        <v>4000000</v>
      </c>
      <c r="O19" s="142">
        <f>(+K19/G19)*100</f>
        <v>3.7271171428571428</v>
      </c>
      <c r="P19" s="141">
        <f t="shared" si="0"/>
        <v>3.7271171428571428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599353608</v>
      </c>
      <c r="H21" s="130"/>
      <c r="I21" s="19"/>
      <c r="J21" s="93">
        <f>+CONSOLIDACION!O21</f>
        <v>553981604</v>
      </c>
      <c r="K21" s="93">
        <f>+CONSOLIDACION!P21</f>
        <v>243829086</v>
      </c>
      <c r="L21" s="93">
        <f>+CONSOLIDACION!Q21</f>
        <v>243829086</v>
      </c>
      <c r="M21" s="48"/>
      <c r="N21" s="93">
        <f t="shared" ref="N21:N77" si="1">+G21-J21</f>
        <v>45372004</v>
      </c>
      <c r="O21" s="141">
        <f>(+K21/G21)*100</f>
        <v>40.682008541441867</v>
      </c>
      <c r="P21" s="141">
        <f t="shared" si="0"/>
        <v>40.682008541441867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0</v>
      </c>
      <c r="H22" s="129"/>
      <c r="I22" s="17"/>
      <c r="J22" s="152">
        <f>+CONSOLIDACION!O22</f>
        <v>0</v>
      </c>
      <c r="K22" s="152">
        <f>+CONSOLIDACION!P22</f>
        <v>0</v>
      </c>
      <c r="L22" s="152">
        <f>+CONSOLIDACION!Q22</f>
        <v>0</v>
      </c>
      <c r="M22" s="49"/>
      <c r="N22" s="98">
        <f t="shared" si="1"/>
        <v>0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599353608</v>
      </c>
      <c r="H23" s="130"/>
      <c r="I23" s="19"/>
      <c r="J23" s="152">
        <f>+CONSOLIDACION!O23</f>
        <v>553981604</v>
      </c>
      <c r="K23" s="152">
        <f>+CONSOLIDACION!P23</f>
        <v>243829086</v>
      </c>
      <c r="L23" s="152">
        <f>+CONSOLIDACION!Q23</f>
        <v>243829086</v>
      </c>
      <c r="M23" s="48"/>
      <c r="N23" s="60">
        <f t="shared" si="1"/>
        <v>45372004</v>
      </c>
      <c r="O23" s="142">
        <f>(+K23/G23)*100</f>
        <v>40.682008541441867</v>
      </c>
      <c r="P23" s="142">
        <f t="shared" si="0"/>
        <v>40.682008541441867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1495109515</v>
      </c>
      <c r="H25" s="131"/>
      <c r="I25" s="40"/>
      <c r="J25" s="93">
        <f>+CONSOLIDACION!O25</f>
        <v>1409034596</v>
      </c>
      <c r="K25" s="93">
        <f>+CONSOLIDACION!P25</f>
        <v>292009210</v>
      </c>
      <c r="L25" s="93">
        <f>+CONSOLIDACION!Q25</f>
        <v>292009210</v>
      </c>
      <c r="M25" s="50"/>
      <c r="N25" s="93">
        <f t="shared" si="1"/>
        <v>86074919</v>
      </c>
      <c r="O25" s="141">
        <f t="shared" ref="O25:O81" si="2">(+K25/G25)*100</f>
        <v>19.530957904444879</v>
      </c>
      <c r="P25" s="141">
        <f t="shared" si="0"/>
        <v>19.530957904444879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189213133</v>
      </c>
      <c r="H26" s="129"/>
      <c r="I26" s="17"/>
      <c r="J26" s="98">
        <f>+CONSOLIDACION!O26</f>
        <v>178400206</v>
      </c>
      <c r="K26" s="98">
        <f>+CONSOLIDACION!P26</f>
        <v>46573019</v>
      </c>
      <c r="L26" s="98">
        <f>+CONSOLIDACION!Q26</f>
        <v>46573019</v>
      </c>
      <c r="M26" s="48"/>
      <c r="N26" s="98">
        <f t="shared" si="1"/>
        <v>10812927</v>
      </c>
      <c r="O26" s="142">
        <f t="shared" si="2"/>
        <v>24.614052027773358</v>
      </c>
      <c r="P26" s="142">
        <f>(+L26/G26)*100</f>
        <v>24.614052027773358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35669158</v>
      </c>
      <c r="H27" s="130"/>
      <c r="I27" s="19"/>
      <c r="J27" s="98">
        <f>+CONSOLIDACION!O27</f>
        <v>33646696</v>
      </c>
      <c r="K27" s="98">
        <f>+CONSOLIDACION!P27</f>
        <v>6453111</v>
      </c>
      <c r="L27" s="98">
        <f>+CONSOLIDACION!Q27</f>
        <v>6453111</v>
      </c>
      <c r="M27" s="48"/>
      <c r="N27" s="60">
        <f t="shared" si="1"/>
        <v>2022462</v>
      </c>
      <c r="O27" s="142">
        <f t="shared" si="2"/>
        <v>18.091570874759647</v>
      </c>
      <c r="P27" s="142">
        <f t="shared" ref="P27:P33" si="3">(+L27/G27)*100</f>
        <v>18.091570874759647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7010338</v>
      </c>
      <c r="H28" s="130"/>
      <c r="I28" s="19"/>
      <c r="J28" s="98">
        <f>+CONSOLIDACION!O28</f>
        <v>6309304</v>
      </c>
      <c r="K28" s="98">
        <f>+CONSOLIDACION!P28</f>
        <v>3917377</v>
      </c>
      <c r="L28" s="98">
        <f>+CONSOLIDACION!Q28</f>
        <v>3917377</v>
      </c>
      <c r="M28" s="48"/>
      <c r="N28" s="60">
        <f t="shared" si="1"/>
        <v>701034</v>
      </c>
      <c r="O28" s="142">
        <f t="shared" si="2"/>
        <v>55.880001791639721</v>
      </c>
      <c r="P28" s="142">
        <f t="shared" si="3"/>
        <v>55.880001791639721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7193256</v>
      </c>
      <c r="H29" s="130"/>
      <c r="I29" s="19"/>
      <c r="J29" s="98">
        <f>+CONSOLIDACION!O29</f>
        <v>6473930</v>
      </c>
      <c r="K29" s="98">
        <f>+CONSOLIDACION!P29</f>
        <v>4221946</v>
      </c>
      <c r="L29" s="98">
        <f>+CONSOLIDACION!Q29</f>
        <v>4221946</v>
      </c>
      <c r="M29" s="48"/>
      <c r="N29" s="60">
        <f t="shared" si="1"/>
        <v>719326</v>
      </c>
      <c r="O29" s="142">
        <f t="shared" si="2"/>
        <v>58.693114773059648</v>
      </c>
      <c r="P29" s="142">
        <f t="shared" si="3"/>
        <v>58.693114773059648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275994379</v>
      </c>
      <c r="H30" s="130"/>
      <c r="I30" s="19"/>
      <c r="J30" s="98">
        <f>+CONSOLIDACION!O30</f>
        <v>260316199</v>
      </c>
      <c r="K30" s="98">
        <f>+CONSOLIDACION!P30</f>
        <v>164911820</v>
      </c>
      <c r="L30" s="98">
        <f>+CONSOLIDACION!Q30</f>
        <v>164911820</v>
      </c>
      <c r="M30" s="48"/>
      <c r="N30" s="152">
        <f t="shared" si="1"/>
        <v>15678180</v>
      </c>
      <c r="O30" s="142">
        <f t="shared" si="2"/>
        <v>59.751876323539186</v>
      </c>
      <c r="P30" s="142">
        <f t="shared" si="3"/>
        <v>59.751876323539186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287494145</v>
      </c>
      <c r="H31" s="130"/>
      <c r="I31" s="19"/>
      <c r="J31" s="98">
        <f>+CONSOLIDACION!O31</f>
        <v>271162708</v>
      </c>
      <c r="K31" s="98">
        <f>+CONSOLIDACION!P31</f>
        <v>51789501</v>
      </c>
      <c r="L31" s="98">
        <f>+CONSOLIDACION!Q31</f>
        <v>51789501</v>
      </c>
      <c r="M31" s="48"/>
      <c r="N31" s="60">
        <f t="shared" si="1"/>
        <v>16331437</v>
      </c>
      <c r="O31" s="142">
        <f t="shared" si="2"/>
        <v>18.014106339452582</v>
      </c>
      <c r="P31" s="142">
        <f t="shared" si="3"/>
        <v>18.014106339452582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572244369</v>
      </c>
      <c r="H32" s="130"/>
      <c r="I32" s="19"/>
      <c r="J32" s="98">
        <f>+CONSOLIDACION!O32</f>
        <v>540890819</v>
      </c>
      <c r="K32" s="98">
        <f>+CONSOLIDACION!P32</f>
        <v>1099250</v>
      </c>
      <c r="L32" s="98">
        <f>+CONSOLIDACION!Q32</f>
        <v>1099250</v>
      </c>
      <c r="M32" s="48"/>
      <c r="N32" s="60">
        <f t="shared" si="1"/>
        <v>31353550</v>
      </c>
      <c r="O32" s="142">
        <f t="shared" si="2"/>
        <v>0.19209450709334983</v>
      </c>
      <c r="P32" s="142">
        <f t="shared" si="3"/>
        <v>0.19209450709334983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120290737</v>
      </c>
      <c r="H33" s="130"/>
      <c r="I33" s="19"/>
      <c r="J33" s="98">
        <f>+CONSOLIDACION!O33</f>
        <v>111834734</v>
      </c>
      <c r="K33" s="98">
        <f>+CONSOLIDACION!P33</f>
        <v>13043186</v>
      </c>
      <c r="L33" s="98">
        <f>+CONSOLIDACION!Q33</f>
        <v>13043186</v>
      </c>
      <c r="M33" s="48"/>
      <c r="N33" s="60">
        <f t="shared" si="1"/>
        <v>8456003</v>
      </c>
      <c r="O33" s="142">
        <f t="shared" si="2"/>
        <v>10.843051032266931</v>
      </c>
      <c r="P33" s="142">
        <f t="shared" si="3"/>
        <v>10.843051032266931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6" customFormat="1" ht="24" x14ac:dyDescent="0.2">
      <c r="A35" s="276">
        <v>1</v>
      </c>
      <c r="B35" s="276">
        <v>0</v>
      </c>
      <c r="C35" s="276">
        <v>1</v>
      </c>
      <c r="D35" s="276">
        <v>10</v>
      </c>
      <c r="E35" s="276"/>
      <c r="F35" s="277" t="s">
        <v>91</v>
      </c>
      <c r="G35" s="278">
        <f>+'REC20'!G34+'REC21'!G33</f>
        <v>4854568895</v>
      </c>
      <c r="H35" s="279"/>
      <c r="I35" s="280"/>
      <c r="J35" s="281">
        <v>0</v>
      </c>
      <c r="K35" s="281">
        <v>0</v>
      </c>
      <c r="L35" s="281">
        <v>0</v>
      </c>
      <c r="M35" s="282"/>
      <c r="N35" s="281">
        <f t="shared" si="1"/>
        <v>4854568895</v>
      </c>
      <c r="O35" s="283">
        <v>0</v>
      </c>
      <c r="P35" s="283">
        <v>0</v>
      </c>
      <c r="Q35" s="284"/>
      <c r="R35" s="285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23138678</v>
      </c>
      <c r="H37" s="130"/>
      <c r="I37" s="19"/>
      <c r="J37" s="93">
        <f>+CONSOLIDACION!O38</f>
        <v>23138678</v>
      </c>
      <c r="K37" s="93">
        <f>+CONSOLIDACION!P38</f>
        <v>18373925</v>
      </c>
      <c r="L37" s="93">
        <f>+CONSOLIDACION!Q38</f>
        <v>18373925</v>
      </c>
      <c r="M37" s="48"/>
      <c r="N37" s="93">
        <f t="shared" si="1"/>
        <v>0</v>
      </c>
      <c r="O37" s="141">
        <f t="shared" si="2"/>
        <v>79.407842574238686</v>
      </c>
      <c r="P37" s="283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15000000</v>
      </c>
      <c r="H38" s="129"/>
      <c r="I38" s="18"/>
      <c r="J38" s="98">
        <f>+CONSOLIDACION!O39</f>
        <v>15000000</v>
      </c>
      <c r="K38" s="98">
        <f>+CONSOLIDACION!P39</f>
        <v>10235247</v>
      </c>
      <c r="L38" s="98">
        <f>+CONSOLIDACION!Q39</f>
        <v>10235247</v>
      </c>
      <c r="M38" s="48"/>
      <c r="N38" s="98">
        <f t="shared" si="1"/>
        <v>0</v>
      </c>
      <c r="O38" s="142">
        <f t="shared" si="2"/>
        <v>68.234980000000007</v>
      </c>
      <c r="P38" s="294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8138678</v>
      </c>
      <c r="H39" s="130"/>
      <c r="I39" s="19"/>
      <c r="J39" s="98">
        <f>+CONSOLIDACION!O40</f>
        <v>8138678</v>
      </c>
      <c r="K39" s="98">
        <f>+CONSOLIDACION!P40</f>
        <v>8138678</v>
      </c>
      <c r="L39" s="98">
        <f>+CONSOLIDACION!Q40</f>
        <v>8138678</v>
      </c>
      <c r="M39" s="48"/>
      <c r="N39" s="152">
        <f t="shared" si="1"/>
        <v>0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382556118</v>
      </c>
      <c r="H41" s="130"/>
      <c r="I41" s="19"/>
      <c r="J41" s="93">
        <f>+J42</f>
        <v>279907600</v>
      </c>
      <c r="K41" s="93">
        <f>+K42</f>
        <v>279907600</v>
      </c>
      <c r="L41" s="93">
        <f>+L42</f>
        <v>116288000</v>
      </c>
      <c r="M41" s="48"/>
      <c r="N41" s="93">
        <f t="shared" si="1"/>
        <v>102648518</v>
      </c>
      <c r="O41" s="141">
        <f t="shared" si="2"/>
        <v>73.167722807141203</v>
      </c>
      <c r="P41" s="283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382556118</v>
      </c>
      <c r="H42" s="129"/>
      <c r="I42" s="17"/>
      <c r="J42" s="96">
        <f>+CONSOLIDACION!O43</f>
        <v>279907600</v>
      </c>
      <c r="K42" s="96">
        <f>+CONSOLIDACION!P43</f>
        <v>279907600</v>
      </c>
      <c r="L42" s="96">
        <f>+CONSOLIDACION!Q43</f>
        <v>116288000</v>
      </c>
      <c r="M42" s="49"/>
      <c r="N42" s="98">
        <f t="shared" si="1"/>
        <v>102648518</v>
      </c>
      <c r="O42" s="142">
        <f t="shared" si="2"/>
        <v>73.167722807141203</v>
      </c>
      <c r="P42" s="142">
        <f t="shared" ref="P42" si="4">(+L42/G42)*100</f>
        <v>30.397631753467341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2664160517</v>
      </c>
      <c r="H44" s="130"/>
      <c r="I44" s="19"/>
      <c r="J44" s="93">
        <f>+CONSOLIDACION!O45</f>
        <v>734910162</v>
      </c>
      <c r="K44" s="93">
        <f>+CONSOLIDACION!P45</f>
        <v>734909862</v>
      </c>
      <c r="L44" s="93">
        <f>+CONSOLIDACION!Q45</f>
        <v>734909862</v>
      </c>
      <c r="M44" s="48"/>
      <c r="N44" s="93">
        <f t="shared" si="1"/>
        <v>1929250355</v>
      </c>
      <c r="O44" s="141">
        <f t="shared" si="2"/>
        <v>27.585044418703092</v>
      </c>
      <c r="P44" s="142">
        <f t="shared" ref="P44:P85" si="5">(+L44/G44)*100</f>
        <v>27.585044418703092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3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15.75" customHeight="1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618885532</v>
      </c>
      <c r="H46" s="129"/>
      <c r="I46" s="19"/>
      <c r="J46" s="95">
        <f>+CONSOLIDACION!O47</f>
        <v>330061213</v>
      </c>
      <c r="K46" s="95">
        <f>+CONSOLIDACION!P47</f>
        <v>330060913</v>
      </c>
      <c r="L46" s="95">
        <f>+CONSOLIDACION!Q47</f>
        <v>330060913</v>
      </c>
      <c r="M46" s="50"/>
      <c r="N46" s="95">
        <f t="shared" si="1"/>
        <v>288824319</v>
      </c>
      <c r="O46" s="141">
        <f t="shared" si="2"/>
        <v>53.331496041500614</v>
      </c>
      <c r="P46" s="142">
        <f t="shared" si="5"/>
        <v>53.331496041500614</v>
      </c>
      <c r="Q46" s="48"/>
      <c r="R46" s="48"/>
    </row>
    <row r="47" spans="1:18" s="42" customFormat="1" ht="18.75" customHeight="1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679609457</v>
      </c>
      <c r="H47" s="129"/>
      <c r="I47" s="19"/>
      <c r="J47" s="95">
        <f>+CONSOLIDACION!O48</f>
        <v>310293445</v>
      </c>
      <c r="K47" s="95">
        <f>+CONSOLIDACION!P48</f>
        <v>310293445</v>
      </c>
      <c r="L47" s="95">
        <f>+CONSOLIDACION!Q48</f>
        <v>310293445</v>
      </c>
      <c r="M47" s="49"/>
      <c r="N47" s="60">
        <f t="shared" si="1"/>
        <v>369316012</v>
      </c>
      <c r="O47" s="142">
        <f t="shared" si="2"/>
        <v>45.657611412549841</v>
      </c>
      <c r="P47" s="142">
        <f t="shared" ref="P47" si="6">(+L47/G17)*100</f>
        <v>5.2715145032040649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122719978</v>
      </c>
      <c r="H48" s="129"/>
      <c r="I48" s="19"/>
      <c r="J48" s="95">
        <f>+CONSOLIDACION!O49</f>
        <v>56728418</v>
      </c>
      <c r="K48" s="95">
        <f>+CONSOLIDACION!P49</f>
        <v>56728418</v>
      </c>
      <c r="L48" s="95">
        <f>+CONSOLIDACION!Q49</f>
        <v>56728418</v>
      </c>
      <c r="M48" s="49"/>
      <c r="N48" s="60">
        <f t="shared" si="1"/>
        <v>65991560</v>
      </c>
      <c r="O48" s="142">
        <f t="shared" si="2"/>
        <v>46.225903006599303</v>
      </c>
      <c r="P48" s="142">
        <f t="shared" si="5"/>
        <v>46.225903006599303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81813319</v>
      </c>
      <c r="H49" s="130"/>
      <c r="I49" s="19"/>
      <c r="J49" s="95">
        <f>+CONSOLIDACION!O50</f>
        <v>37827086</v>
      </c>
      <c r="K49" s="95">
        <f>+CONSOLIDACION!P50</f>
        <v>37827086</v>
      </c>
      <c r="L49" s="95">
        <f>+CONSOLIDACION!Q50</f>
        <v>37827086</v>
      </c>
      <c r="M49" s="48"/>
      <c r="N49" s="60">
        <f t="shared" si="1"/>
        <v>43986233</v>
      </c>
      <c r="O49" s="142">
        <f t="shared" si="2"/>
        <v>46.235853113354317</v>
      </c>
      <c r="P49" s="142">
        <f t="shared" si="5"/>
        <v>46.235853113354317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2587290411</v>
      </c>
      <c r="H51" s="130"/>
      <c r="I51" s="17"/>
      <c r="J51" s="56">
        <f>+CONSOLIDACION!O52</f>
        <v>1467522834</v>
      </c>
      <c r="K51" s="56">
        <f>+CONSOLIDACION!P52</f>
        <v>1146294357</v>
      </c>
      <c r="L51" s="56">
        <f>+CONSOLIDACION!Q52</f>
        <v>606735413</v>
      </c>
      <c r="M51" s="48"/>
      <c r="N51" s="56">
        <f>+G51-J51</f>
        <v>1119767577</v>
      </c>
      <c r="O51" s="141">
        <f t="shared" si="2"/>
        <v>44.304819904502011</v>
      </c>
      <c r="P51" s="142">
        <f t="shared" si="5"/>
        <v>23.450611126622384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70838000</v>
      </c>
      <c r="H53" s="129"/>
      <c r="I53" s="17"/>
      <c r="J53" s="56">
        <f>+CONSOLIDACION!O54</f>
        <v>70838000</v>
      </c>
      <c r="K53" s="56">
        <f>+CONSOLIDACION!P54</f>
        <v>70838000</v>
      </c>
      <c r="L53" s="56">
        <f>+CONSOLIDACION!Q54</f>
        <v>70838000</v>
      </c>
      <c r="M53" s="48"/>
      <c r="N53" s="56">
        <f t="shared" si="1"/>
        <v>0</v>
      </c>
      <c r="O53" s="141">
        <f t="shared" si="2"/>
        <v>100</v>
      </c>
      <c r="P53" s="142">
        <f t="shared" si="5"/>
        <v>100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70838000</v>
      </c>
      <c r="H54" s="129"/>
      <c r="I54" s="17"/>
      <c r="J54" s="98">
        <f>+CONSOLIDACION!O55</f>
        <v>70838000</v>
      </c>
      <c r="K54" s="98">
        <f>+CONSOLIDACION!P55</f>
        <v>70838000</v>
      </c>
      <c r="L54" s="98">
        <f>+CONSOLIDACION!Q55</f>
        <v>70838000</v>
      </c>
      <c r="M54" s="53"/>
      <c r="N54" s="269">
        <f t="shared" si="1"/>
        <v>0</v>
      </c>
      <c r="O54" s="142">
        <f t="shared" si="2"/>
        <v>100</v>
      </c>
      <c r="P54" s="142">
        <f t="shared" si="5"/>
        <v>100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2516452411</v>
      </c>
      <c r="H56" s="130"/>
      <c r="I56" s="21"/>
      <c r="J56" s="36">
        <f>+CONSOLIDACION!O57</f>
        <v>1396684834</v>
      </c>
      <c r="K56" s="36">
        <f>+CONSOLIDACION!P57</f>
        <v>1075456357</v>
      </c>
      <c r="L56" s="36">
        <f>+CONSOLIDACION!Q57</f>
        <v>535897413</v>
      </c>
      <c r="M56" s="48"/>
      <c r="N56" s="36">
        <f>+G56-J56</f>
        <v>1119767577</v>
      </c>
      <c r="O56" s="141">
        <f t="shared" si="2"/>
        <v>42.737003580871615</v>
      </c>
      <c r="P56" s="141">
        <f t="shared" si="5"/>
        <v>21.295749947722733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EQUIPO DE COMUNICACIONES</v>
      </c>
      <c r="G58" s="273">
        <f>+CONSOLIDACION!M59</f>
        <v>13060559</v>
      </c>
      <c r="H58" s="129"/>
      <c r="I58" s="17"/>
      <c r="J58" s="273">
        <f>+CONSOLIDACION!O59</f>
        <v>13060559</v>
      </c>
      <c r="K58" s="273">
        <f>+CONSOLIDACION!P59</f>
        <v>13060559</v>
      </c>
      <c r="L58" s="273">
        <f>+CONSOLIDACION!Q59</f>
        <v>13060559</v>
      </c>
      <c r="M58" s="49"/>
      <c r="N58" s="60">
        <f t="shared" ref="N58" si="7">+G58-J58</f>
        <v>0</v>
      </c>
      <c r="O58" s="142">
        <v>0</v>
      </c>
      <c r="P58" s="142"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179865916</v>
      </c>
      <c r="H59" s="132"/>
      <c r="I59" s="19"/>
      <c r="J59" s="60">
        <f>+CONSOLIDACION!O60</f>
        <v>0</v>
      </c>
      <c r="K59" s="60">
        <f>+CONSOLIDACION!P60</f>
        <v>0</v>
      </c>
      <c r="L59" s="60">
        <f>+CONSOLIDACION!Q60</f>
        <v>0</v>
      </c>
      <c r="M59" s="48"/>
      <c r="N59" s="60">
        <f t="shared" si="1"/>
        <v>179865916</v>
      </c>
      <c r="O59" s="142">
        <f t="shared" si="2"/>
        <v>0</v>
      </c>
      <c r="P59" s="142">
        <f t="shared" si="5"/>
        <v>0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129000000</v>
      </c>
      <c r="H60" s="132"/>
      <c r="I60" s="19"/>
      <c r="J60" s="60">
        <f>+CONSOLIDACION!O61</f>
        <v>104481594</v>
      </c>
      <c r="K60" s="60">
        <f>+CONSOLIDACION!P61</f>
        <v>104481594</v>
      </c>
      <c r="L60" s="60">
        <f>+CONSOLIDACION!Q61</f>
        <v>24218852</v>
      </c>
      <c r="M60" s="49"/>
      <c r="N60" s="152">
        <f t="shared" si="1"/>
        <v>24518406</v>
      </c>
      <c r="O60" s="142">
        <f t="shared" si="2"/>
        <v>80.993483720930243</v>
      </c>
      <c r="P60" s="142">
        <f t="shared" si="5"/>
        <v>18.774303875968993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1125640411</v>
      </c>
      <c r="H61" s="132"/>
      <c r="I61" s="19"/>
      <c r="J61" s="60">
        <f>+CONSOLIDACION!O62</f>
        <v>635307825</v>
      </c>
      <c r="K61" s="60">
        <f>+CONSOLIDACION!P62</f>
        <v>513312785</v>
      </c>
      <c r="L61" s="60">
        <f>+CONSOLIDACION!Q62</f>
        <v>258930678</v>
      </c>
      <c r="M61" s="49"/>
      <c r="N61" s="60">
        <f t="shared" si="1"/>
        <v>490332586</v>
      </c>
      <c r="O61" s="142">
        <f t="shared" si="2"/>
        <v>45.601844068833806</v>
      </c>
      <c r="P61" s="142">
        <f t="shared" si="5"/>
        <v>23.002965731300488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124685525</v>
      </c>
      <c r="H62" s="132"/>
      <c r="I62" s="19"/>
      <c r="J62" s="60">
        <f>+CONSOLIDACION!O63</f>
        <v>92860100</v>
      </c>
      <c r="K62" s="60">
        <f>+CONSOLIDACION!P63</f>
        <v>92860100</v>
      </c>
      <c r="L62" s="60">
        <f>+CONSOLIDACION!Q63</f>
        <v>37685568</v>
      </c>
      <c r="M62" s="49"/>
      <c r="N62" s="60">
        <f t="shared" si="1"/>
        <v>31825425</v>
      </c>
      <c r="O62" s="142">
        <f t="shared" si="2"/>
        <v>74.475445325349511</v>
      </c>
      <c r="P62" s="142">
        <f t="shared" si="5"/>
        <v>30.224493179942097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15000000</v>
      </c>
      <c r="H63" s="132"/>
      <c r="I63" s="19"/>
      <c r="J63" s="60">
        <f>+CONSOLIDACION!O64</f>
        <v>15000000</v>
      </c>
      <c r="K63" s="60">
        <f>+CONSOLIDACION!P64</f>
        <v>15000000</v>
      </c>
      <c r="L63" s="60">
        <f>+CONSOLIDACION!Q64</f>
        <v>3454600</v>
      </c>
      <c r="M63" s="49"/>
      <c r="N63" s="60">
        <f t="shared" si="1"/>
        <v>0</v>
      </c>
      <c r="O63" s="142">
        <f t="shared" si="2"/>
        <v>100</v>
      </c>
      <c r="P63" s="142">
        <f t="shared" si="5"/>
        <v>23.030666666666665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181700000</v>
      </c>
      <c r="H64" s="132"/>
      <c r="I64" s="19"/>
      <c r="J64" s="60">
        <f>+CONSOLIDACION!O65</f>
        <v>161000000</v>
      </c>
      <c r="K64" s="60">
        <f>+CONSOLIDACION!P65</f>
        <v>86766563</v>
      </c>
      <c r="L64" s="60">
        <f>+CONSOLIDACION!Q65</f>
        <v>86766563</v>
      </c>
      <c r="M64" s="49"/>
      <c r="N64" s="60">
        <f t="shared" si="1"/>
        <v>20700000</v>
      </c>
      <c r="O64" s="142">
        <f t="shared" si="2"/>
        <v>47.752648871766652</v>
      </c>
      <c r="P64" s="142">
        <f t="shared" si="5"/>
        <v>47.752648871766652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15000000</v>
      </c>
      <c r="H65" s="132"/>
      <c r="I65" s="19"/>
      <c r="J65" s="60">
        <f>+CONSOLIDACION!O66</f>
        <v>0</v>
      </c>
      <c r="K65" s="60">
        <f>+CONSOLIDACION!P66</f>
        <v>0</v>
      </c>
      <c r="L65" s="60">
        <f>+CONSOLIDACION!Q66</f>
        <v>0</v>
      </c>
      <c r="M65" s="49"/>
      <c r="N65" s="60">
        <f t="shared" si="1"/>
        <v>15000000</v>
      </c>
      <c r="O65" s="142">
        <f t="shared" si="2"/>
        <v>0</v>
      </c>
      <c r="P65" s="142">
        <f t="shared" si="5"/>
        <v>0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500000000</v>
      </c>
      <c r="H66" s="132"/>
      <c r="I66" s="19"/>
      <c r="J66" s="60">
        <f>+CONSOLIDACION!O67</f>
        <v>229863446</v>
      </c>
      <c r="K66" s="60">
        <f>+CONSOLIDACION!P67</f>
        <v>229863446</v>
      </c>
      <c r="L66" s="60">
        <f>+CONSOLIDACION!Q67</f>
        <v>105085616</v>
      </c>
      <c r="M66" s="49"/>
      <c r="N66" s="60">
        <f t="shared" si="1"/>
        <v>270136554</v>
      </c>
      <c r="O66" s="142">
        <f t="shared" si="2"/>
        <v>45.972689199999998</v>
      </c>
      <c r="P66" s="142">
        <f t="shared" si="5"/>
        <v>21.0171232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19000000</v>
      </c>
      <c r="H67" s="132"/>
      <c r="I67" s="19"/>
      <c r="J67" s="60">
        <f>+CONSOLIDACION!O68</f>
        <v>12000000</v>
      </c>
      <c r="K67" s="60">
        <f>+CONSOLIDACION!P68</f>
        <v>12000000</v>
      </c>
      <c r="L67" s="60">
        <f>+CONSOLIDACION!Q68</f>
        <v>2289437</v>
      </c>
      <c r="M67" s="50"/>
      <c r="N67" s="60">
        <f t="shared" si="1"/>
        <v>7000000</v>
      </c>
      <c r="O67" s="142">
        <f t="shared" si="2"/>
        <v>63.157894736842103</v>
      </c>
      <c r="P67" s="142">
        <f t="shared" si="5"/>
        <v>12.049668421052631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207000000</v>
      </c>
      <c r="H68" s="132"/>
      <c r="I68" s="19"/>
      <c r="J68" s="60">
        <f>+CONSOLIDACION!O69</f>
        <v>132042760</v>
      </c>
      <c r="K68" s="60">
        <f>+CONSOLIDACION!P69</f>
        <v>7042760</v>
      </c>
      <c r="L68" s="60">
        <f>+CONSOLIDACION!Q69</f>
        <v>3454640</v>
      </c>
      <c r="M68" s="49"/>
      <c r="N68" s="152">
        <f t="shared" si="1"/>
        <v>74957240</v>
      </c>
      <c r="O68" s="142">
        <f t="shared" si="2"/>
        <v>3.4022995169082124</v>
      </c>
      <c r="P68" s="142">
        <f t="shared" si="5"/>
        <v>1.6689082125603865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516500</v>
      </c>
      <c r="K69" s="60">
        <f>+CONSOLIDACION!P70</f>
        <v>516500</v>
      </c>
      <c r="L69" s="60">
        <f>+CONSOLIDACION!Q70</f>
        <v>516500</v>
      </c>
      <c r="M69" s="48"/>
      <c r="N69" s="60">
        <f t="shared" si="1"/>
        <v>2483500</v>
      </c>
      <c r="O69" s="142">
        <f t="shared" si="2"/>
        <v>17.216666666666665</v>
      </c>
      <c r="P69" s="142">
        <f t="shared" si="5"/>
        <v>17.216666666666665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3500000</v>
      </c>
      <c r="H70" s="132"/>
      <c r="I70" s="19"/>
      <c r="J70" s="60">
        <f>+CONSOLIDACION!O71</f>
        <v>552050</v>
      </c>
      <c r="K70" s="60">
        <f>+CONSOLIDACION!P71</f>
        <v>552050</v>
      </c>
      <c r="L70" s="60">
        <f>+CONSOLIDACION!Q71</f>
        <v>434400</v>
      </c>
      <c r="M70" s="48"/>
      <c r="N70" s="60">
        <f t="shared" si="1"/>
        <v>2947950</v>
      </c>
      <c r="O70" s="142">
        <f t="shared" si="2"/>
        <v>15.772857142857145</v>
      </c>
      <c r="P70" s="142">
        <f t="shared" si="5"/>
        <v>12.411428571428571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1091882901</v>
      </c>
      <c r="H72" s="132"/>
      <c r="I72" s="19"/>
      <c r="J72" s="183">
        <f>+CONSOLIDACION!O73</f>
        <v>1188210</v>
      </c>
      <c r="K72" s="183">
        <f>+CONSOLIDACION!P73</f>
        <v>1188210</v>
      </c>
      <c r="L72" s="183">
        <f>+CONSOLIDACION!Q73</f>
        <v>1188210</v>
      </c>
      <c r="M72" s="49"/>
      <c r="N72" s="183">
        <f t="shared" si="1"/>
        <v>1090694691</v>
      </c>
      <c r="O72" s="141">
        <f>(+K72/G72)*100</f>
        <v>0.10882210893785212</v>
      </c>
      <c r="P72" s="142">
        <f t="shared" si="5"/>
        <v>0.10882210893785212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27810000</v>
      </c>
      <c r="H73" s="132"/>
      <c r="I73" s="19"/>
      <c r="J73" s="184">
        <f>+CONSOLIDACION!O74</f>
        <v>0</v>
      </c>
      <c r="K73" s="184">
        <f>+CONSOLIDACION!P74</f>
        <v>0</v>
      </c>
      <c r="L73" s="184">
        <f>+CONSOLIDACION!Q74</f>
        <v>0</v>
      </c>
      <c r="M73" s="48"/>
      <c r="N73" s="184">
        <f t="shared" si="1"/>
        <v>27810000</v>
      </c>
      <c r="O73" s="142">
        <f t="shared" si="2"/>
        <v>0</v>
      </c>
      <c r="P73" s="142">
        <f t="shared" si="5"/>
        <v>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2">
        <f>+CONSOLIDACION!M76</f>
        <v>215270000</v>
      </c>
      <c r="H75" s="131"/>
      <c r="I75" s="23"/>
      <c r="J75" s="262">
        <f>+CONSOLIDACION!O76</f>
        <v>1188210</v>
      </c>
      <c r="K75" s="262">
        <f>+CONSOLIDACION!P76</f>
        <v>1188210</v>
      </c>
      <c r="L75" s="262">
        <f>+CONSOLIDACION!Q76</f>
        <v>1188210</v>
      </c>
      <c r="M75" s="134"/>
      <c r="N75" s="184">
        <f t="shared" si="1"/>
        <v>214081790</v>
      </c>
      <c r="O75" s="142">
        <f t="shared" si="2"/>
        <v>0.55196265155386259</v>
      </c>
      <c r="P75" s="142">
        <f t="shared" si="5"/>
        <v>0.55196265155386259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5" customFormat="1" ht="27" customHeight="1" x14ac:dyDescent="0.2">
      <c r="A77" s="287">
        <v>3</v>
      </c>
      <c r="B77" s="287">
        <v>6</v>
      </c>
      <c r="C77" s="287">
        <v>3</v>
      </c>
      <c r="D77" s="287">
        <v>19</v>
      </c>
      <c r="E77" s="287">
        <v>20</v>
      </c>
      <c r="F77" s="287" t="s">
        <v>86</v>
      </c>
      <c r="G77" s="288">
        <f>+CONSOLIDACION!M77</f>
        <v>848802901</v>
      </c>
      <c r="H77" s="289"/>
      <c r="I77" s="290"/>
      <c r="J77" s="291"/>
      <c r="K77" s="291"/>
      <c r="L77" s="291"/>
      <c r="M77" s="292"/>
      <c r="N77" s="293">
        <f t="shared" si="1"/>
        <v>848802901</v>
      </c>
      <c r="O77" s="294">
        <v>0</v>
      </c>
      <c r="P77" s="142">
        <v>0</v>
      </c>
      <c r="Q77" s="285"/>
      <c r="R77" s="285"/>
    </row>
    <row r="78" spans="1:18" s="42" customFormat="1" ht="18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20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11128800037</v>
      </c>
      <c r="H79" s="132"/>
      <c r="I79" s="20"/>
      <c r="J79" s="36">
        <f>SUM(J80:J85)</f>
        <v>9149355019</v>
      </c>
      <c r="K79" s="36">
        <f>SUM(K80:K85)</f>
        <v>9092037425</v>
      </c>
      <c r="L79" s="36">
        <f>SUM(L80:L85)</f>
        <v>3468082472</v>
      </c>
      <c r="M79" s="134"/>
      <c r="N79" s="36">
        <f>SUM(N80:N85)</f>
        <v>1979445018</v>
      </c>
      <c r="O79" s="141">
        <f>(+K79/G79)*100</f>
        <v>81.698272902483993</v>
      </c>
      <c r="P79" s="141">
        <f t="shared" si="5"/>
        <v>31.163130440565396</v>
      </c>
      <c r="Q79" s="296"/>
      <c r="R79" s="48"/>
    </row>
    <row r="80" spans="1:18" s="42" customFormat="1" ht="54" customHeight="1" x14ac:dyDescent="0.2">
      <c r="A80" s="275">
        <v>1304</v>
      </c>
      <c r="B80" s="275">
        <v>1000</v>
      </c>
      <c r="C80" s="275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3611955613</v>
      </c>
      <c r="H80" s="132"/>
      <c r="I80" s="17"/>
      <c r="J80" s="152">
        <f>+'REC20'!O78</f>
        <v>3479451969</v>
      </c>
      <c r="K80" s="152">
        <f>+'REC20'!P78</f>
        <v>3479451969</v>
      </c>
      <c r="L80" s="152">
        <f>+'REC20'!Q78</f>
        <v>1478930000</v>
      </c>
      <c r="M80" s="135"/>
      <c r="N80" s="98">
        <f t="shared" ref="N80:N84" si="8">+G80-J80</f>
        <v>132503644</v>
      </c>
      <c r="O80" s="142">
        <f t="shared" si="2"/>
        <v>96.33152623683695</v>
      </c>
      <c r="P80" s="142">
        <f t="shared" si="5"/>
        <v>40.945409037616542</v>
      </c>
      <c r="Q80" s="48"/>
      <c r="R80" s="48"/>
    </row>
    <row r="81" spans="1:18" s="46" customFormat="1" ht="45" customHeight="1" x14ac:dyDescent="0.2">
      <c r="A81" s="275">
        <v>1304</v>
      </c>
      <c r="B81" s="275">
        <v>1000</v>
      </c>
      <c r="C81" s="275" t="s">
        <v>99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1230575857</v>
      </c>
      <c r="H81" s="133"/>
      <c r="I81" s="23"/>
      <c r="J81" s="152">
        <f>+'REC20'!O79</f>
        <v>1209579567</v>
      </c>
      <c r="K81" s="152">
        <f>+'REC20'!P79</f>
        <v>1209579567</v>
      </c>
      <c r="L81" s="152">
        <f>+'REC20'!Q79</f>
        <v>419431000</v>
      </c>
      <c r="M81" s="134"/>
      <c r="N81" s="98">
        <f t="shared" si="8"/>
        <v>20996290</v>
      </c>
      <c r="O81" s="142">
        <f t="shared" si="2"/>
        <v>98.293783363246988</v>
      </c>
      <c r="P81" s="142">
        <f t="shared" si="5"/>
        <v>34.084123917604209</v>
      </c>
      <c r="Q81" s="48"/>
      <c r="R81" s="48"/>
    </row>
    <row r="82" spans="1:18" s="42" customFormat="1" ht="42.75" customHeight="1" x14ac:dyDescent="0.2">
      <c r="A82" s="275">
        <v>1304</v>
      </c>
      <c r="B82" s="275">
        <v>1000</v>
      </c>
      <c r="C82" s="275" t="s">
        <v>100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1016461810</v>
      </c>
      <c r="H82" s="51"/>
      <c r="I82" s="17"/>
      <c r="J82" s="152">
        <f>+'REC20'!O80</f>
        <v>974074800</v>
      </c>
      <c r="K82" s="152">
        <f>+'REC20'!P80</f>
        <v>974074800</v>
      </c>
      <c r="L82" s="152">
        <f>+'REC20'!Q80</f>
        <v>332465000</v>
      </c>
      <c r="M82" s="272"/>
      <c r="N82" s="98">
        <f t="shared" si="8"/>
        <v>42387010</v>
      </c>
      <c r="O82" s="142">
        <f>(+K82/G82)*100</f>
        <v>95.829945642522461</v>
      </c>
      <c r="P82" s="142">
        <f t="shared" si="5"/>
        <v>32.708066031521639</v>
      </c>
      <c r="Q82" s="48"/>
      <c r="R82" s="48"/>
    </row>
    <row r="83" spans="1:18" s="42" customFormat="1" ht="41.25" customHeight="1" x14ac:dyDescent="0.2">
      <c r="A83" s="275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150792000</v>
      </c>
      <c r="H83" s="51"/>
      <c r="I83" s="20"/>
      <c r="J83" s="152">
        <f>+'REC20'!O81</f>
        <v>53992598</v>
      </c>
      <c r="K83" s="152">
        <f>+'REC20'!P81</f>
        <v>53992598</v>
      </c>
      <c r="L83" s="152">
        <f>+'REC20'!Q81</f>
        <v>11954343</v>
      </c>
      <c r="M83" s="272"/>
      <c r="N83" s="98">
        <f t="shared" si="8"/>
        <v>96799402</v>
      </c>
      <c r="O83" s="142">
        <f>(+K83/G83)*100</f>
        <v>35.806009602631441</v>
      </c>
      <c r="P83" s="142">
        <f t="shared" si="5"/>
        <v>7.9277037243355082</v>
      </c>
      <c r="Q83" s="48"/>
    </row>
    <row r="84" spans="1:18" s="42" customFormat="1" ht="42.75" customHeight="1" x14ac:dyDescent="0.2">
      <c r="A84" s="275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1926560000</v>
      </c>
      <c r="H84" s="51"/>
      <c r="I84" s="20"/>
      <c r="J84" s="152">
        <f>+'REC20'!O82</f>
        <v>1818366458</v>
      </c>
      <c r="K84" s="152">
        <f>+'REC20'!P82</f>
        <v>1818366458</v>
      </c>
      <c r="L84" s="152">
        <f>+'REC20'!Q82</f>
        <v>335611063</v>
      </c>
      <c r="M84" s="272"/>
      <c r="N84" s="98">
        <f t="shared" si="8"/>
        <v>108193542</v>
      </c>
      <c r="O84" s="142">
        <f>(+K84/G84)*100</f>
        <v>94.384107320820533</v>
      </c>
      <c r="P84" s="142">
        <f t="shared" si="5"/>
        <v>17.420223766713725</v>
      </c>
      <c r="Q84" s="48"/>
    </row>
    <row r="85" spans="1:18" s="42" customFormat="1" ht="36" customHeight="1" thickBot="1" x14ac:dyDescent="0.25">
      <c r="A85" s="275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3192454757</v>
      </c>
      <c r="H85" s="51"/>
      <c r="I85" s="20"/>
      <c r="J85" s="152">
        <f>+'REC20'!O83</f>
        <v>1613889627</v>
      </c>
      <c r="K85" s="152">
        <f>+'REC20'!P83</f>
        <v>1556572033</v>
      </c>
      <c r="L85" s="298">
        <f>+'REC20'!Q83</f>
        <v>889691066</v>
      </c>
      <c r="M85" s="272"/>
      <c r="N85" s="299">
        <f>+G85-J85</f>
        <v>1578565130</v>
      </c>
      <c r="O85" s="300">
        <f>(+K85/G85)*100</f>
        <v>48.757841582154015</v>
      </c>
      <c r="P85" s="300">
        <f t="shared" si="5"/>
        <v>27.868556760254815</v>
      </c>
      <c r="Q85" s="48"/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7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7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7"/>
      <c r="P88" s="52"/>
    </row>
    <row r="89" spans="1:18" ht="13.5" customHeight="1" x14ac:dyDescent="0.2">
      <c r="A89" s="115"/>
      <c r="B89" s="71"/>
      <c r="C89" s="116" t="str">
        <f>+CONSOLIDACION!E90</f>
        <v xml:space="preserve">VICTORIA AMALIA JATTIN MARTINEZ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7"/>
    </row>
    <row r="90" spans="1:18" x14ac:dyDescent="0.2">
      <c r="A90" s="113"/>
      <c r="B90" s="71"/>
      <c r="C90" s="105" t="s">
        <v>97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7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1"/>
      <c r="O91" s="301"/>
      <c r="P91" s="302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2018-02-09T20:02:44Z</cp:lastPrinted>
  <dcterms:created xsi:type="dcterms:W3CDTF">2006-02-22T14:18:00Z</dcterms:created>
  <dcterms:modified xsi:type="dcterms:W3CDTF">2018-07-17T21:00:14Z</dcterms:modified>
</cp:coreProperties>
</file>