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18\EJECUCION PRESUPUESTAL\GASTOS\"/>
    </mc:Choice>
  </mc:AlternateContent>
  <bookViews>
    <workbookView xWindow="0" yWindow="0" windowWidth="24000" windowHeight="9735" tabRatio="392" activeTab="2"/>
  </bookViews>
  <sheets>
    <sheet name="REC20" sheetId="6" r:id="rId1"/>
    <sheet name="REC21" sheetId="7" r:id="rId2"/>
    <sheet name="CONSOLIDACION" sheetId="4" r:id="rId3"/>
    <sheet name="RESUMEN" sheetId="5" r:id="rId4"/>
  </sheets>
  <definedNames>
    <definedName name="_xlnm.Print_Area" localSheetId="0">'REC20'!$A$1:$R$89</definedName>
    <definedName name="_xlnm.Print_Area" localSheetId="1">'REC21'!$A$1:$R$76</definedName>
    <definedName name="_xlnm.Print_Area" localSheetId="3">RESUMEN!$A$1:$O$91</definedName>
    <definedName name="_xlnm.Print_Titles" localSheetId="2">CONSOLIDACION!$1:$6</definedName>
    <definedName name="_xlnm.Print_Titles" localSheetId="0">'REC20'!$1:$7</definedName>
    <definedName name="_xlnm.Print_Titles" localSheetId="1">'REC21'!$1:$7</definedName>
    <definedName name="_xlnm.Print_Titles" localSheetId="3">RESUMEN!$1:$6</definedName>
  </definedNames>
  <calcPr calcId="162913"/>
</workbook>
</file>

<file path=xl/calcChain.xml><?xml version="1.0" encoding="utf-8"?>
<calcChain xmlns="http://schemas.openxmlformats.org/spreadsheetml/2006/main">
  <c r="J64" i="4" l="1"/>
  <c r="I64" i="4"/>
  <c r="I62" i="4"/>
  <c r="S60" i="6" l="1"/>
  <c r="I57" i="6" l="1"/>
  <c r="K52" i="6"/>
  <c r="M53" i="6"/>
  <c r="K85" i="5" l="1"/>
  <c r="P27" i="4"/>
  <c r="R33" i="4"/>
  <c r="R32" i="4"/>
  <c r="R31" i="4"/>
  <c r="R30" i="4"/>
  <c r="R29" i="4"/>
  <c r="R28" i="4"/>
  <c r="R27" i="4"/>
  <c r="Q33" i="4"/>
  <c r="Q32" i="4"/>
  <c r="Q31" i="4"/>
  <c r="Q30" i="4"/>
  <c r="Q29" i="4"/>
  <c r="Q28" i="4"/>
  <c r="Q27" i="4"/>
  <c r="P33" i="4"/>
  <c r="P32" i="4"/>
  <c r="P31" i="4"/>
  <c r="P30" i="4"/>
  <c r="P29" i="4"/>
  <c r="P28" i="4"/>
  <c r="R26" i="4"/>
  <c r="Q26" i="4"/>
  <c r="P26" i="4"/>
  <c r="G19" i="5"/>
  <c r="O84" i="4" l="1"/>
  <c r="F60" i="4"/>
  <c r="I60" i="4"/>
  <c r="M55" i="7"/>
  <c r="O48" i="4"/>
  <c r="P48" i="4"/>
  <c r="Q48" i="4"/>
  <c r="R48" i="4"/>
  <c r="O49" i="4"/>
  <c r="P49" i="4"/>
  <c r="Q49" i="4"/>
  <c r="R49" i="4"/>
  <c r="O50" i="4"/>
  <c r="P50" i="4"/>
  <c r="Q50" i="4"/>
  <c r="R50" i="4"/>
  <c r="F59" i="4" l="1"/>
  <c r="I59" i="4"/>
  <c r="J60" i="4"/>
  <c r="J59" i="4"/>
  <c r="O59" i="4"/>
  <c r="P59" i="4"/>
  <c r="Q59" i="4"/>
  <c r="R59" i="4"/>
  <c r="O23" i="4"/>
  <c r="P62" i="4"/>
  <c r="J19" i="4"/>
  <c r="I36" i="4"/>
  <c r="J45" i="4"/>
  <c r="J14" i="7"/>
  <c r="M34" i="6"/>
  <c r="J33" i="4"/>
  <c r="J32" i="4"/>
  <c r="J31" i="4"/>
  <c r="J30" i="4"/>
  <c r="J29" i="4"/>
  <c r="J28" i="4"/>
  <c r="J27" i="4"/>
  <c r="J26" i="4"/>
  <c r="J18" i="4"/>
  <c r="J17" i="4"/>
  <c r="J16" i="4" s="1"/>
  <c r="G43" i="7"/>
  <c r="P64" i="4" l="1"/>
  <c r="O68" i="4"/>
  <c r="P60" i="4"/>
  <c r="J63" i="4"/>
  <c r="I68" i="4"/>
  <c r="I66" i="4"/>
  <c r="J49" i="4"/>
  <c r="M29" i="7"/>
  <c r="M30" i="7"/>
  <c r="M65" i="7" l="1"/>
  <c r="M58" i="7" l="1"/>
  <c r="M45" i="7"/>
  <c r="M25" i="7" l="1"/>
  <c r="O64" i="4" l="1"/>
  <c r="M33" i="7"/>
  <c r="M36" i="7"/>
  <c r="L85" i="5" l="1"/>
  <c r="L84" i="5"/>
  <c r="L83" i="5"/>
  <c r="L82" i="5"/>
  <c r="L81" i="5"/>
  <c r="L80" i="5"/>
  <c r="L58" i="5"/>
  <c r="L79" i="5" l="1"/>
  <c r="L26" i="5" l="1"/>
  <c r="O66" i="4" l="1"/>
  <c r="J68" i="4" l="1"/>
  <c r="I71" i="4"/>
  <c r="J66" i="4"/>
  <c r="M59" i="7" l="1"/>
  <c r="O61" i="4" l="1"/>
  <c r="P61" i="4"/>
  <c r="M37" i="7" l="1"/>
  <c r="I17" i="4"/>
  <c r="I40" i="4"/>
  <c r="O5" i="7"/>
  <c r="O5" i="4" s="1"/>
  <c r="J5" i="5" l="1"/>
  <c r="R86" i="4"/>
  <c r="R85" i="4"/>
  <c r="R84" i="4"/>
  <c r="R83" i="4"/>
  <c r="R82" i="4"/>
  <c r="R81" i="4"/>
  <c r="Q86" i="4"/>
  <c r="Q85" i="4"/>
  <c r="Q84" i="4"/>
  <c r="Q83" i="4"/>
  <c r="Q82" i="4"/>
  <c r="Q81" i="4"/>
  <c r="P86" i="4"/>
  <c r="P85" i="4"/>
  <c r="P84" i="4"/>
  <c r="P83" i="4"/>
  <c r="P82" i="4"/>
  <c r="P81" i="4"/>
  <c r="O86" i="4"/>
  <c r="O85" i="4"/>
  <c r="O83" i="4"/>
  <c r="O82" i="4"/>
  <c r="O81" i="4"/>
  <c r="R17" i="4" l="1"/>
  <c r="Q17" i="4"/>
  <c r="L17" i="5" l="1"/>
  <c r="J62" i="4"/>
  <c r="G35" i="5" l="1"/>
  <c r="R71" i="4"/>
  <c r="Q71" i="4"/>
  <c r="P71" i="4"/>
  <c r="L70" i="5" l="1"/>
  <c r="R19" i="4"/>
  <c r="Q19" i="4"/>
  <c r="P19" i="4"/>
  <c r="R14" i="7"/>
  <c r="Q14" i="7"/>
  <c r="O14" i="7"/>
  <c r="P14" i="7"/>
  <c r="O71" i="4"/>
  <c r="L19" i="5" l="1"/>
  <c r="G14" i="7"/>
  <c r="K19" i="5" l="1"/>
  <c r="Q19" i="7"/>
  <c r="G71" i="4"/>
  <c r="G60" i="4"/>
  <c r="G59" i="4"/>
  <c r="O19" i="4" l="1"/>
  <c r="J19" i="5" s="1"/>
  <c r="M19" i="4"/>
  <c r="J43" i="4"/>
  <c r="J42" i="4" s="1"/>
  <c r="R74" i="4"/>
  <c r="Q74" i="4"/>
  <c r="P74" i="4"/>
  <c r="O74" i="4"/>
  <c r="L74" i="4"/>
  <c r="K74" i="4"/>
  <c r="J74" i="4"/>
  <c r="I74" i="4"/>
  <c r="L86" i="4"/>
  <c r="K86" i="4"/>
  <c r="J86" i="4"/>
  <c r="I86" i="4"/>
  <c r="L85" i="4"/>
  <c r="K85" i="4"/>
  <c r="J85" i="4"/>
  <c r="I85" i="4"/>
  <c r="L84" i="4"/>
  <c r="K84" i="4"/>
  <c r="J84" i="4"/>
  <c r="I84" i="4"/>
  <c r="L83" i="4"/>
  <c r="K83" i="4"/>
  <c r="J83" i="4"/>
  <c r="I83" i="4"/>
  <c r="L82" i="4"/>
  <c r="K82" i="4"/>
  <c r="J82" i="4"/>
  <c r="I82" i="4"/>
  <c r="L81" i="4"/>
  <c r="K81" i="4"/>
  <c r="J81" i="4"/>
  <c r="I81" i="4"/>
  <c r="G86" i="4"/>
  <c r="G85" i="4"/>
  <c r="G84" i="4"/>
  <c r="G83" i="4"/>
  <c r="G82" i="4"/>
  <c r="G81" i="4"/>
  <c r="F86" i="4"/>
  <c r="C86" i="4"/>
  <c r="B86" i="4"/>
  <c r="A86" i="4"/>
  <c r="F85" i="4"/>
  <c r="C85" i="4"/>
  <c r="B85" i="4"/>
  <c r="A85" i="4"/>
  <c r="F84" i="4"/>
  <c r="C84" i="4"/>
  <c r="B84" i="4"/>
  <c r="A84" i="4"/>
  <c r="F83" i="4"/>
  <c r="C83" i="4"/>
  <c r="B83" i="4"/>
  <c r="A83" i="4"/>
  <c r="F82" i="4"/>
  <c r="C82" i="4"/>
  <c r="B82" i="4"/>
  <c r="A82" i="4"/>
  <c r="F81" i="4"/>
  <c r="C81" i="4"/>
  <c r="B81" i="4"/>
  <c r="A81" i="4"/>
  <c r="M83" i="4" l="1"/>
  <c r="L73" i="5"/>
  <c r="U84" i="4"/>
  <c r="R39" i="7"/>
  <c r="Q39" i="7"/>
  <c r="P39" i="7"/>
  <c r="O39" i="7"/>
  <c r="L39" i="7"/>
  <c r="K39" i="7"/>
  <c r="J39" i="7"/>
  <c r="I39" i="7"/>
  <c r="M21" i="7"/>
  <c r="P19" i="5"/>
  <c r="M17" i="7"/>
  <c r="J85" i="5"/>
  <c r="K84" i="5"/>
  <c r="J84" i="5"/>
  <c r="K83" i="5"/>
  <c r="J83" i="5"/>
  <c r="K82" i="5"/>
  <c r="J82" i="5"/>
  <c r="K81" i="5"/>
  <c r="J81" i="5"/>
  <c r="K80" i="5"/>
  <c r="J80" i="5"/>
  <c r="F85" i="5"/>
  <c r="F84" i="5"/>
  <c r="F83" i="5"/>
  <c r="F82" i="5"/>
  <c r="F81" i="5"/>
  <c r="F80" i="5"/>
  <c r="M82" i="6"/>
  <c r="M83" i="6"/>
  <c r="G85" i="5" l="1"/>
  <c r="P85" i="5" s="1"/>
  <c r="G84" i="5"/>
  <c r="P84" i="5" s="1"/>
  <c r="N19" i="5"/>
  <c r="O19" i="5"/>
  <c r="O60" i="4"/>
  <c r="I22" i="4"/>
  <c r="J53" i="7"/>
  <c r="M67" i="7"/>
  <c r="M66" i="7"/>
  <c r="M64" i="7"/>
  <c r="M63" i="7"/>
  <c r="M62" i="7"/>
  <c r="M61" i="7"/>
  <c r="M60" i="7"/>
  <c r="M57" i="7"/>
  <c r="M56" i="7"/>
  <c r="M24" i="7"/>
  <c r="M20" i="7"/>
  <c r="J55" i="6" l="1"/>
  <c r="I55" i="6"/>
  <c r="G55" i="6"/>
  <c r="J61" i="4" l="1"/>
  <c r="M59" i="4" l="1"/>
  <c r="J40" i="4"/>
  <c r="J39" i="4"/>
  <c r="M44" i="7"/>
  <c r="M43" i="7"/>
  <c r="J35" i="7"/>
  <c r="M16" i="7"/>
  <c r="M15" i="7"/>
  <c r="J55" i="4"/>
  <c r="J71" i="4"/>
  <c r="J54" i="4"/>
  <c r="I55" i="4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J52" i="6"/>
  <c r="I52" i="6"/>
  <c r="W59" i="4" l="1"/>
  <c r="T59" i="4"/>
  <c r="U59" i="4"/>
  <c r="V59" i="4"/>
  <c r="F58" i="5"/>
  <c r="O76" i="4" l="1"/>
  <c r="K58" i="5" l="1"/>
  <c r="J58" i="5"/>
  <c r="R76" i="6" l="1"/>
  <c r="Q76" i="6"/>
  <c r="P76" i="6"/>
  <c r="O76" i="6"/>
  <c r="M74" i="6"/>
  <c r="G58" i="5" l="1"/>
  <c r="J67" i="4"/>
  <c r="N58" i="5" l="1"/>
  <c r="E74" i="7"/>
  <c r="E90" i="4" s="1"/>
  <c r="C89" i="5" l="1"/>
  <c r="M40" i="7"/>
  <c r="M39" i="7" s="1"/>
  <c r="J47" i="4" l="1"/>
  <c r="K77" i="4" l="1"/>
  <c r="G16" i="6"/>
  <c r="K71" i="6"/>
  <c r="Q55" i="4" l="1"/>
  <c r="L54" i="5" s="1"/>
  <c r="K76" i="6"/>
  <c r="K80" i="4" l="1"/>
  <c r="V85" i="4"/>
  <c r="M81" i="6"/>
  <c r="G83" i="5" l="1"/>
  <c r="P83" i="5" s="1"/>
  <c r="O65" i="4"/>
  <c r="I65" i="4"/>
  <c r="M46" i="7"/>
  <c r="L49" i="5" l="1"/>
  <c r="L48" i="5"/>
  <c r="O39" i="4"/>
  <c r="L33" i="4"/>
  <c r="K33" i="4"/>
  <c r="I33" i="4"/>
  <c r="N35" i="5" l="1"/>
  <c r="L60" i="4"/>
  <c r="K60" i="4"/>
  <c r="L61" i="4"/>
  <c r="K61" i="4"/>
  <c r="I61" i="4"/>
  <c r="O18" i="4"/>
  <c r="O17" i="4"/>
  <c r="R36" i="4"/>
  <c r="Q36" i="4"/>
  <c r="P36" i="4"/>
  <c r="O36" i="4"/>
  <c r="W83" i="4"/>
  <c r="V83" i="4"/>
  <c r="U83" i="4"/>
  <c r="W86" i="4"/>
  <c r="W85" i="4"/>
  <c r="M86" i="4"/>
  <c r="M85" i="4"/>
  <c r="T83" i="4"/>
  <c r="O16" i="4" l="1"/>
  <c r="O84" i="5"/>
  <c r="U36" i="4"/>
  <c r="W36" i="4"/>
  <c r="T85" i="4"/>
  <c r="U85" i="4"/>
  <c r="V36" i="4"/>
  <c r="V86" i="4"/>
  <c r="T86" i="4"/>
  <c r="U86" i="4"/>
  <c r="G76" i="6"/>
  <c r="M79" i="6"/>
  <c r="M80" i="6"/>
  <c r="G81" i="5" l="1"/>
  <c r="P81" i="5" s="1"/>
  <c r="G82" i="5"/>
  <c r="P82" i="5" s="1"/>
  <c r="N84" i="5"/>
  <c r="O85" i="5"/>
  <c r="N85" i="5"/>
  <c r="R77" i="4"/>
  <c r="Q77" i="4"/>
  <c r="P77" i="4"/>
  <c r="U77" i="4" s="1"/>
  <c r="G77" i="4"/>
  <c r="M77" i="4" s="1"/>
  <c r="G71" i="6"/>
  <c r="N82" i="5" l="1"/>
  <c r="O82" i="5"/>
  <c r="T77" i="4"/>
  <c r="G77" i="5"/>
  <c r="W77" i="4"/>
  <c r="V77" i="4"/>
  <c r="N77" i="5" l="1"/>
  <c r="R80" i="4"/>
  <c r="P80" i="4"/>
  <c r="G80" i="4" l="1"/>
  <c r="O80" i="4"/>
  <c r="Q80" i="4"/>
  <c r="W82" i="4"/>
  <c r="M81" i="4"/>
  <c r="W84" i="4"/>
  <c r="V84" i="4"/>
  <c r="V82" i="4"/>
  <c r="U82" i="4"/>
  <c r="U81" i="4"/>
  <c r="W81" i="4"/>
  <c r="V81" i="4"/>
  <c r="T81" i="4" l="1"/>
  <c r="K37" i="6" l="1"/>
  <c r="R71" i="6" l="1"/>
  <c r="Q71" i="6"/>
  <c r="P71" i="6"/>
  <c r="O71" i="6"/>
  <c r="I27" i="4" l="1"/>
  <c r="I31" i="4"/>
  <c r="I29" i="4"/>
  <c r="M78" i="6" l="1"/>
  <c r="M41" i="6"/>
  <c r="G80" i="5" l="1"/>
  <c r="M18" i="6"/>
  <c r="O80" i="5" l="1"/>
  <c r="P80" i="5"/>
  <c r="N80" i="5"/>
  <c r="M17" i="6"/>
  <c r="G45" i="5" l="1"/>
  <c r="J70" i="4" l="1"/>
  <c r="G47" i="4"/>
  <c r="M21" i="6"/>
  <c r="R18" i="4" l="1"/>
  <c r="Q18" i="4"/>
  <c r="P18" i="4"/>
  <c r="J18" i="5"/>
  <c r="L18" i="5" l="1"/>
  <c r="K18" i="5"/>
  <c r="Q66" i="4"/>
  <c r="L65" i="5" s="1"/>
  <c r="P65" i="4"/>
  <c r="R53" i="7"/>
  <c r="Q64" i="4"/>
  <c r="O69" i="4"/>
  <c r="R68" i="4"/>
  <c r="R63" i="4"/>
  <c r="R62" i="4"/>
  <c r="P43" i="6"/>
  <c r="K48" i="5"/>
  <c r="R40" i="6"/>
  <c r="Q40" i="6"/>
  <c r="P40" i="6"/>
  <c r="R36" i="6"/>
  <c r="R24" i="6"/>
  <c r="P24" i="6"/>
  <c r="Q23" i="4"/>
  <c r="P23" i="4"/>
  <c r="L52" i="6"/>
  <c r="R69" i="4"/>
  <c r="Q69" i="4"/>
  <c r="Q63" i="4"/>
  <c r="O62" i="4"/>
  <c r="R47" i="4"/>
  <c r="Q35" i="7"/>
  <c r="O35" i="7"/>
  <c r="R23" i="4"/>
  <c r="Q22" i="4"/>
  <c r="L22" i="5" s="1"/>
  <c r="O22" i="4"/>
  <c r="O16" i="6"/>
  <c r="R16" i="4"/>
  <c r="L53" i="7"/>
  <c r="L48" i="7" s="1"/>
  <c r="K53" i="7"/>
  <c r="K48" i="7" s="1"/>
  <c r="J48" i="7"/>
  <c r="I53" i="7"/>
  <c r="L42" i="7"/>
  <c r="L43" i="4" s="1"/>
  <c r="L42" i="4" s="1"/>
  <c r="K42" i="7"/>
  <c r="K43" i="4" s="1"/>
  <c r="K42" i="4" s="1"/>
  <c r="J42" i="7"/>
  <c r="I42" i="7"/>
  <c r="L35" i="7"/>
  <c r="K35" i="7"/>
  <c r="L23" i="7"/>
  <c r="K23" i="7"/>
  <c r="J23" i="7"/>
  <c r="I23" i="7"/>
  <c r="L19" i="7"/>
  <c r="K19" i="7"/>
  <c r="J19" i="7"/>
  <c r="I19" i="7"/>
  <c r="L14" i="7"/>
  <c r="K14" i="7"/>
  <c r="I14" i="7"/>
  <c r="L76" i="6"/>
  <c r="J76" i="6"/>
  <c r="L71" i="6"/>
  <c r="J71" i="6"/>
  <c r="L55" i="6"/>
  <c r="K55" i="6"/>
  <c r="K43" i="6"/>
  <c r="K47" i="4" s="1"/>
  <c r="L40" i="6"/>
  <c r="K40" i="6"/>
  <c r="J40" i="6"/>
  <c r="L36" i="6"/>
  <c r="L40" i="4" s="1"/>
  <c r="K36" i="6"/>
  <c r="L24" i="6"/>
  <c r="L27" i="4" s="1"/>
  <c r="K24" i="6"/>
  <c r="K27" i="4" s="1"/>
  <c r="J24" i="6"/>
  <c r="L20" i="6"/>
  <c r="L23" i="4" s="1"/>
  <c r="K20" i="6"/>
  <c r="K23" i="4" s="1"/>
  <c r="J20" i="6"/>
  <c r="J23" i="4" s="1"/>
  <c r="L16" i="6"/>
  <c r="K16" i="6"/>
  <c r="J16" i="6"/>
  <c r="I76" i="6"/>
  <c r="I71" i="6"/>
  <c r="I47" i="4"/>
  <c r="I40" i="6"/>
  <c r="I36" i="6"/>
  <c r="I24" i="6"/>
  <c r="I16" i="6"/>
  <c r="L67" i="4"/>
  <c r="K67" i="4"/>
  <c r="I67" i="4"/>
  <c r="L55" i="4"/>
  <c r="L54" i="4" s="1"/>
  <c r="K55" i="4"/>
  <c r="K54" i="4" s="1"/>
  <c r="I54" i="4"/>
  <c r="K22" i="4"/>
  <c r="J22" i="4"/>
  <c r="K40" i="4"/>
  <c r="R52" i="6"/>
  <c r="Q54" i="4"/>
  <c r="L53" i="5" s="1"/>
  <c r="P55" i="4"/>
  <c r="O23" i="7"/>
  <c r="M73" i="6"/>
  <c r="M72" i="6"/>
  <c r="M48" i="6"/>
  <c r="M47" i="6"/>
  <c r="M37" i="6"/>
  <c r="M32" i="6"/>
  <c r="O32" i="6" s="1"/>
  <c r="O33" i="4" s="1"/>
  <c r="M31" i="6"/>
  <c r="O31" i="6" s="1"/>
  <c r="O32" i="4" s="1"/>
  <c r="M30" i="6"/>
  <c r="O30" i="6" s="1"/>
  <c r="O31" i="4" s="1"/>
  <c r="M29" i="6"/>
  <c r="O29" i="6" s="1"/>
  <c r="O30" i="4" s="1"/>
  <c r="M28" i="6"/>
  <c r="O28" i="6" s="1"/>
  <c r="O29" i="4" s="1"/>
  <c r="M27" i="6"/>
  <c r="O27" i="6" s="1"/>
  <c r="O28" i="4" s="1"/>
  <c r="M26" i="6"/>
  <c r="O26" i="6" s="1"/>
  <c r="O27" i="4" s="1"/>
  <c r="M25" i="6"/>
  <c r="O25" i="6" s="1"/>
  <c r="O26" i="4" s="1"/>
  <c r="M22" i="6"/>
  <c r="P69" i="4"/>
  <c r="Q67" i="4"/>
  <c r="P67" i="4"/>
  <c r="G17" i="4"/>
  <c r="M17" i="4" s="1"/>
  <c r="K17" i="4"/>
  <c r="L17" i="4"/>
  <c r="G18" i="4"/>
  <c r="G22" i="4"/>
  <c r="L22" i="4"/>
  <c r="G23" i="4"/>
  <c r="G26" i="4"/>
  <c r="I26" i="4"/>
  <c r="K26" i="4"/>
  <c r="L26" i="4"/>
  <c r="G27" i="4"/>
  <c r="M27" i="4" s="1"/>
  <c r="G28" i="4"/>
  <c r="I28" i="4"/>
  <c r="K28" i="4"/>
  <c r="L28" i="4"/>
  <c r="G29" i="4"/>
  <c r="M29" i="4" s="1"/>
  <c r="K29" i="4"/>
  <c r="L29" i="4"/>
  <c r="G30" i="4"/>
  <c r="I30" i="4"/>
  <c r="K30" i="4"/>
  <c r="L30" i="4"/>
  <c r="G31" i="4"/>
  <c r="M31" i="4" s="1"/>
  <c r="K31" i="4"/>
  <c r="L31" i="4"/>
  <c r="G32" i="4"/>
  <c r="I32" i="4"/>
  <c r="K32" i="4"/>
  <c r="L32" i="4"/>
  <c r="G33" i="4"/>
  <c r="M33" i="4" s="1"/>
  <c r="G39" i="4"/>
  <c r="M39" i="4" s="1"/>
  <c r="J38" i="4"/>
  <c r="G40" i="4"/>
  <c r="M40" i="4" s="1"/>
  <c r="O40" i="4"/>
  <c r="P40" i="4"/>
  <c r="Q40" i="4"/>
  <c r="R40" i="4"/>
  <c r="G43" i="4"/>
  <c r="I43" i="4"/>
  <c r="I42" i="4" s="1"/>
  <c r="I48" i="4"/>
  <c r="J48" i="4"/>
  <c r="K48" i="4"/>
  <c r="L48" i="4"/>
  <c r="G49" i="4"/>
  <c r="I49" i="4"/>
  <c r="K49" i="4"/>
  <c r="G50" i="4"/>
  <c r="K50" i="4"/>
  <c r="L50" i="4"/>
  <c r="O55" i="4"/>
  <c r="M60" i="4"/>
  <c r="Q60" i="4"/>
  <c r="R60" i="4"/>
  <c r="K62" i="4"/>
  <c r="L62" i="4"/>
  <c r="I63" i="4"/>
  <c r="K63" i="4"/>
  <c r="L63" i="4"/>
  <c r="K64" i="4"/>
  <c r="L64" i="4"/>
  <c r="R64" i="4"/>
  <c r="J65" i="4"/>
  <c r="K65" i="4"/>
  <c r="L65" i="4"/>
  <c r="J64" i="5"/>
  <c r="Q65" i="4"/>
  <c r="R65" i="4"/>
  <c r="G66" i="4"/>
  <c r="K66" i="4"/>
  <c r="L66" i="4"/>
  <c r="P66" i="4"/>
  <c r="R66" i="4"/>
  <c r="G67" i="4"/>
  <c r="O67" i="4"/>
  <c r="R67" i="4"/>
  <c r="G68" i="4"/>
  <c r="K68" i="4"/>
  <c r="L68" i="4"/>
  <c r="P68" i="4"/>
  <c r="Q68" i="4"/>
  <c r="G69" i="4"/>
  <c r="I69" i="4"/>
  <c r="J69" i="4"/>
  <c r="K69" i="4"/>
  <c r="L69" i="4"/>
  <c r="G70" i="4"/>
  <c r="I70" i="4"/>
  <c r="K70" i="4"/>
  <c r="L70" i="4"/>
  <c r="O70" i="4"/>
  <c r="P70" i="4"/>
  <c r="Q70" i="4"/>
  <c r="R70" i="4"/>
  <c r="M71" i="4"/>
  <c r="K71" i="4"/>
  <c r="L71" i="4"/>
  <c r="G74" i="4"/>
  <c r="G76" i="4"/>
  <c r="I76" i="4"/>
  <c r="K76" i="4"/>
  <c r="L76" i="4"/>
  <c r="J75" i="5"/>
  <c r="P76" i="4"/>
  <c r="Q76" i="4"/>
  <c r="R76" i="4"/>
  <c r="P17" i="4"/>
  <c r="G19" i="7"/>
  <c r="G23" i="7"/>
  <c r="M26" i="7"/>
  <c r="M27" i="7"/>
  <c r="M28" i="7"/>
  <c r="M31" i="7"/>
  <c r="G35" i="7"/>
  <c r="M35" i="7" s="1"/>
  <c r="R35" i="7"/>
  <c r="G39" i="7"/>
  <c r="O47" i="4"/>
  <c r="P47" i="4"/>
  <c r="K49" i="5"/>
  <c r="Q42" i="7"/>
  <c r="G50" i="7"/>
  <c r="O50" i="7"/>
  <c r="P50" i="7"/>
  <c r="Q50" i="7"/>
  <c r="R50" i="7"/>
  <c r="M51" i="7"/>
  <c r="M69" i="7"/>
  <c r="P16" i="6"/>
  <c r="Q16" i="6"/>
  <c r="R16" i="6"/>
  <c r="G20" i="6"/>
  <c r="O20" i="6"/>
  <c r="P20" i="6"/>
  <c r="Q20" i="6"/>
  <c r="R20" i="6"/>
  <c r="G24" i="6"/>
  <c r="G36" i="6"/>
  <c r="O36" i="6"/>
  <c r="P36" i="6"/>
  <c r="G40" i="6"/>
  <c r="O40" i="6"/>
  <c r="O43" i="4"/>
  <c r="O42" i="4" s="1"/>
  <c r="O43" i="6"/>
  <c r="G43" i="6"/>
  <c r="M46" i="6"/>
  <c r="O52" i="6"/>
  <c r="Q52" i="6"/>
  <c r="P63" i="4"/>
  <c r="G64" i="4"/>
  <c r="J70" i="5"/>
  <c r="R42" i="7"/>
  <c r="P22" i="4"/>
  <c r="P43" i="4"/>
  <c r="P39" i="4"/>
  <c r="P35" i="7"/>
  <c r="J38" i="5"/>
  <c r="R43" i="4"/>
  <c r="R42" i="4" s="1"/>
  <c r="Q62" i="4"/>
  <c r="P19" i="7"/>
  <c r="O24" i="6" l="1"/>
  <c r="I12" i="7"/>
  <c r="I10" i="7" s="1"/>
  <c r="M23" i="7"/>
  <c r="L69" i="5"/>
  <c r="L63" i="5"/>
  <c r="L30" i="5"/>
  <c r="L75" i="5"/>
  <c r="L59" i="5"/>
  <c r="L68" i="5"/>
  <c r="L67" i="5"/>
  <c r="L66" i="5"/>
  <c r="L64" i="5"/>
  <c r="L62" i="5"/>
  <c r="L61" i="5"/>
  <c r="L47" i="5"/>
  <c r="P42" i="4"/>
  <c r="L39" i="5"/>
  <c r="L33" i="5"/>
  <c r="L32" i="5"/>
  <c r="L31" i="5"/>
  <c r="L29" i="5"/>
  <c r="L28" i="5"/>
  <c r="L23" i="5"/>
  <c r="P16" i="4"/>
  <c r="G12" i="7"/>
  <c r="G21" i="4"/>
  <c r="O45" i="4"/>
  <c r="G16" i="4"/>
  <c r="G27" i="5"/>
  <c r="M14" i="7"/>
  <c r="G31" i="5"/>
  <c r="M67" i="4"/>
  <c r="J12" i="7"/>
  <c r="J10" i="7" s="1"/>
  <c r="J8" i="7" s="1"/>
  <c r="M71" i="6"/>
  <c r="T39" i="4"/>
  <c r="U65" i="4"/>
  <c r="P57" i="4"/>
  <c r="M70" i="4"/>
  <c r="J57" i="4"/>
  <c r="J52" i="4" s="1"/>
  <c r="I57" i="4"/>
  <c r="I52" i="4" s="1"/>
  <c r="M69" i="4"/>
  <c r="M68" i="4"/>
  <c r="M26" i="4"/>
  <c r="M66" i="4"/>
  <c r="M32" i="4"/>
  <c r="M30" i="4"/>
  <c r="M28" i="4"/>
  <c r="M23" i="4"/>
  <c r="M64" i="4"/>
  <c r="I48" i="7"/>
  <c r="U68" i="4"/>
  <c r="U61" i="4"/>
  <c r="U69" i="4"/>
  <c r="U62" i="4"/>
  <c r="U67" i="4"/>
  <c r="K57" i="4"/>
  <c r="K52" i="4" s="1"/>
  <c r="J47" i="5"/>
  <c r="J73" i="5"/>
  <c r="K26" i="5"/>
  <c r="K67" i="5"/>
  <c r="K46" i="5"/>
  <c r="K31" i="5"/>
  <c r="K73" i="4"/>
  <c r="J67" i="5"/>
  <c r="J63" i="5"/>
  <c r="J59" i="5"/>
  <c r="K70" i="5"/>
  <c r="K27" i="5"/>
  <c r="K63" i="5"/>
  <c r="J46" i="5"/>
  <c r="G59" i="5"/>
  <c r="J28" i="5"/>
  <c r="K64" i="5"/>
  <c r="K62" i="5"/>
  <c r="K22" i="5"/>
  <c r="K65" i="5"/>
  <c r="K12" i="7"/>
  <c r="K10" i="7" s="1"/>
  <c r="K8" i="7" s="1"/>
  <c r="J22" i="5"/>
  <c r="K28" i="5"/>
  <c r="K30" i="5"/>
  <c r="J68" i="5"/>
  <c r="J65" i="5"/>
  <c r="K69" i="5"/>
  <c r="J39" i="5"/>
  <c r="K61" i="5"/>
  <c r="L12" i="7"/>
  <c r="L10" i="7" s="1"/>
  <c r="L8" i="7" s="1"/>
  <c r="J61" i="5"/>
  <c r="J66" i="5"/>
  <c r="K33" i="5"/>
  <c r="J49" i="5"/>
  <c r="J69" i="5"/>
  <c r="J27" i="5"/>
  <c r="K66" i="5"/>
  <c r="J23" i="5"/>
  <c r="J48" i="5"/>
  <c r="J29" i="5"/>
  <c r="K38" i="5"/>
  <c r="J32" i="5"/>
  <c r="K47" i="5"/>
  <c r="K17" i="5"/>
  <c r="K73" i="5"/>
  <c r="K60" i="5"/>
  <c r="J31" i="5"/>
  <c r="K23" i="5"/>
  <c r="K32" i="5"/>
  <c r="K29" i="5"/>
  <c r="R14" i="6"/>
  <c r="M76" i="6"/>
  <c r="J79" i="5"/>
  <c r="L50" i="6"/>
  <c r="K50" i="6"/>
  <c r="K18" i="4"/>
  <c r="K16" i="4" s="1"/>
  <c r="K14" i="6"/>
  <c r="K12" i="6" s="1"/>
  <c r="L14" i="6"/>
  <c r="I18" i="4"/>
  <c r="I16" i="4" s="1"/>
  <c r="O14" i="6"/>
  <c r="O12" i="6" s="1"/>
  <c r="P14" i="6"/>
  <c r="P12" i="6" s="1"/>
  <c r="G73" i="4"/>
  <c r="M40" i="6"/>
  <c r="J73" i="4"/>
  <c r="I50" i="6"/>
  <c r="L38" i="4"/>
  <c r="G38" i="4"/>
  <c r="I73" i="4"/>
  <c r="M74" i="4"/>
  <c r="V60" i="4"/>
  <c r="K59" i="5"/>
  <c r="O54" i="4"/>
  <c r="J54" i="5"/>
  <c r="P54" i="4"/>
  <c r="K54" i="5"/>
  <c r="G25" i="4"/>
  <c r="U74" i="4"/>
  <c r="R48" i="7"/>
  <c r="L80" i="4"/>
  <c r="U40" i="4"/>
  <c r="K39" i="5"/>
  <c r="W65" i="4"/>
  <c r="W76" i="4"/>
  <c r="P73" i="4"/>
  <c r="K75" i="5"/>
  <c r="W71" i="4"/>
  <c r="K68" i="5"/>
  <c r="J60" i="5"/>
  <c r="K42" i="5"/>
  <c r="K41" i="5" s="1"/>
  <c r="J42" i="5"/>
  <c r="J41" i="5" s="1"/>
  <c r="U30" i="4"/>
  <c r="J30" i="5"/>
  <c r="U26" i="4"/>
  <c r="J26" i="5"/>
  <c r="J17" i="5"/>
  <c r="V70" i="4"/>
  <c r="U70" i="4"/>
  <c r="U23" i="4"/>
  <c r="M82" i="4"/>
  <c r="P42" i="7"/>
  <c r="P52" i="6"/>
  <c r="M19" i="7"/>
  <c r="U31" i="4"/>
  <c r="V69" i="4"/>
  <c r="Q73" i="4"/>
  <c r="W63" i="4"/>
  <c r="V50" i="4"/>
  <c r="W32" i="4"/>
  <c r="U71" i="4"/>
  <c r="L21" i="4"/>
  <c r="K38" i="4"/>
  <c r="V22" i="4"/>
  <c r="U66" i="4"/>
  <c r="G55" i="4"/>
  <c r="U76" i="4"/>
  <c r="K45" i="4"/>
  <c r="W70" i="4"/>
  <c r="W64" i="4"/>
  <c r="R45" i="4"/>
  <c r="O38" i="4"/>
  <c r="U29" i="4"/>
  <c r="W28" i="4"/>
  <c r="W26" i="4"/>
  <c r="U60" i="4"/>
  <c r="T60" i="4"/>
  <c r="U18" i="4"/>
  <c r="R43" i="6"/>
  <c r="P38" i="4"/>
  <c r="G48" i="4"/>
  <c r="M48" i="4" s="1"/>
  <c r="V74" i="4"/>
  <c r="I80" i="4"/>
  <c r="W60" i="4"/>
  <c r="I38" i="4"/>
  <c r="P53" i="7"/>
  <c r="G42" i="7"/>
  <c r="M42" i="7" s="1"/>
  <c r="R55" i="4"/>
  <c r="R54" i="4" s="1"/>
  <c r="W54" i="4" s="1"/>
  <c r="P23" i="7"/>
  <c r="P12" i="7" s="1"/>
  <c r="Q23" i="7"/>
  <c r="Q12" i="7" s="1"/>
  <c r="G42" i="4"/>
  <c r="M42" i="4" s="1"/>
  <c r="G62" i="4"/>
  <c r="M62" i="4" s="1"/>
  <c r="I45" i="4"/>
  <c r="R25" i="4"/>
  <c r="U50" i="4"/>
  <c r="J21" i="4"/>
  <c r="I25" i="4"/>
  <c r="I14" i="4" s="1"/>
  <c r="I20" i="6"/>
  <c r="I14" i="6" s="1"/>
  <c r="I12" i="6" s="1"/>
  <c r="V64" i="4"/>
  <c r="U49" i="4"/>
  <c r="I21" i="4"/>
  <c r="M24" i="6"/>
  <c r="V76" i="4"/>
  <c r="V55" i="4"/>
  <c r="U22" i="4"/>
  <c r="J36" i="6"/>
  <c r="V71" i="4"/>
  <c r="W69" i="4"/>
  <c r="V67" i="4"/>
  <c r="V65" i="4"/>
  <c r="W48" i="4"/>
  <c r="U48" i="4"/>
  <c r="U47" i="4"/>
  <c r="U43" i="4"/>
  <c r="W33" i="4"/>
  <c r="W30" i="4"/>
  <c r="V30" i="4"/>
  <c r="W29" i="4"/>
  <c r="V29" i="4"/>
  <c r="V28" i="4"/>
  <c r="U28" i="4"/>
  <c r="W23" i="4"/>
  <c r="O55" i="6"/>
  <c r="O50" i="6" s="1"/>
  <c r="O63" i="4"/>
  <c r="V68" i="4"/>
  <c r="W68" i="4"/>
  <c r="M50" i="4"/>
  <c r="K25" i="4"/>
  <c r="J50" i="6"/>
  <c r="Q43" i="4"/>
  <c r="O73" i="4"/>
  <c r="U64" i="4"/>
  <c r="J25" i="4"/>
  <c r="K21" i="4"/>
  <c r="W62" i="4"/>
  <c r="G53" i="7"/>
  <c r="M53" i="7" s="1"/>
  <c r="V18" i="4"/>
  <c r="J80" i="4"/>
  <c r="M76" i="4"/>
  <c r="L73" i="4"/>
  <c r="L18" i="4"/>
  <c r="L16" i="4" s="1"/>
  <c r="V23" i="4"/>
  <c r="P21" i="4"/>
  <c r="Q53" i="7"/>
  <c r="Q48" i="7" s="1"/>
  <c r="Q61" i="4"/>
  <c r="Q24" i="6"/>
  <c r="Q36" i="6"/>
  <c r="Q39" i="4"/>
  <c r="Q43" i="6"/>
  <c r="W49" i="4"/>
  <c r="Q21" i="4"/>
  <c r="P45" i="4"/>
  <c r="W31" i="4"/>
  <c r="V31" i="4"/>
  <c r="V33" i="4"/>
  <c r="R61" i="4"/>
  <c r="R57" i="4" s="1"/>
  <c r="V66" i="4"/>
  <c r="G52" i="6"/>
  <c r="O42" i="7"/>
  <c r="R73" i="4"/>
  <c r="W74" i="4"/>
  <c r="W66" i="4"/>
  <c r="W40" i="4"/>
  <c r="W67" i="4"/>
  <c r="G65" i="4"/>
  <c r="M65" i="4" s="1"/>
  <c r="W18" i="4"/>
  <c r="V62" i="4"/>
  <c r="U27" i="4"/>
  <c r="G61" i="4"/>
  <c r="M84" i="4"/>
  <c r="U17" i="4"/>
  <c r="V26" i="4"/>
  <c r="U55" i="4"/>
  <c r="G63" i="4"/>
  <c r="M63" i="4" s="1"/>
  <c r="M50" i="7"/>
  <c r="L25" i="4"/>
  <c r="R22" i="4"/>
  <c r="R21" i="4" s="1"/>
  <c r="R19" i="7"/>
  <c r="R55" i="6"/>
  <c r="R50" i="6" s="1"/>
  <c r="L57" i="4"/>
  <c r="L52" i="4" s="1"/>
  <c r="Q16" i="4"/>
  <c r="O21" i="4"/>
  <c r="R23" i="7"/>
  <c r="M38" i="6"/>
  <c r="R39" i="4"/>
  <c r="R38" i="4" s="1"/>
  <c r="O53" i="7"/>
  <c r="Q47" i="4"/>
  <c r="O19" i="7"/>
  <c r="O12" i="7" s="1"/>
  <c r="P55" i="6"/>
  <c r="Q55" i="6"/>
  <c r="V63" i="4"/>
  <c r="V48" i="4"/>
  <c r="V40" i="4"/>
  <c r="U39" i="4"/>
  <c r="V32" i="4"/>
  <c r="P25" i="4"/>
  <c r="U32" i="4"/>
  <c r="M38" i="4" l="1"/>
  <c r="I10" i="6"/>
  <c r="I8" i="6" s="1"/>
  <c r="P48" i="7"/>
  <c r="M21" i="4"/>
  <c r="M16" i="4"/>
  <c r="M25" i="4"/>
  <c r="I8" i="7"/>
  <c r="P59" i="5"/>
  <c r="O48" i="7"/>
  <c r="P31" i="5"/>
  <c r="L72" i="5"/>
  <c r="V39" i="4"/>
  <c r="L38" i="5"/>
  <c r="Q57" i="4"/>
  <c r="V57" i="4" s="1"/>
  <c r="L60" i="5"/>
  <c r="L46" i="5"/>
  <c r="Q42" i="4"/>
  <c r="V42" i="4" s="1"/>
  <c r="L42" i="5"/>
  <c r="L41" i="5" s="1"/>
  <c r="W27" i="4"/>
  <c r="L27" i="5"/>
  <c r="P27" i="5" s="1"/>
  <c r="L21" i="5"/>
  <c r="L16" i="5"/>
  <c r="P14" i="4"/>
  <c r="M12" i="7"/>
  <c r="T84" i="4"/>
  <c r="U63" i="4"/>
  <c r="O57" i="4"/>
  <c r="U57" i="4" s="1"/>
  <c r="M61" i="4"/>
  <c r="G57" i="4"/>
  <c r="M57" i="4" s="1"/>
  <c r="O59" i="5"/>
  <c r="M18" i="4"/>
  <c r="M22" i="4"/>
  <c r="G54" i="4"/>
  <c r="M54" i="4" s="1"/>
  <c r="T54" i="4" s="1"/>
  <c r="M55" i="4"/>
  <c r="N59" i="5"/>
  <c r="T62" i="4"/>
  <c r="K25" i="5"/>
  <c r="K44" i="5"/>
  <c r="J44" i="5"/>
  <c r="K53" i="5"/>
  <c r="G63" i="5"/>
  <c r="T82" i="4"/>
  <c r="J53" i="5"/>
  <c r="G62" i="5"/>
  <c r="K72" i="5"/>
  <c r="K37" i="5"/>
  <c r="J37" i="5"/>
  <c r="J21" i="5"/>
  <c r="J62" i="5"/>
  <c r="G67" i="5"/>
  <c r="K10" i="6"/>
  <c r="K8" i="6" s="1"/>
  <c r="G73" i="5"/>
  <c r="R12" i="7"/>
  <c r="R10" i="7" s="1"/>
  <c r="R8" i="7" s="1"/>
  <c r="Q10" i="7"/>
  <c r="Q8" i="7" s="1"/>
  <c r="N83" i="5"/>
  <c r="G33" i="5"/>
  <c r="T33" i="4"/>
  <c r="L14" i="4"/>
  <c r="I12" i="4"/>
  <c r="I10" i="4" s="1"/>
  <c r="I8" i="4" s="1"/>
  <c r="J14" i="4"/>
  <c r="K14" i="4"/>
  <c r="K12" i="4" s="1"/>
  <c r="K10" i="4" s="1"/>
  <c r="K8" i="4" s="1"/>
  <c r="O10" i="7"/>
  <c r="G10" i="7"/>
  <c r="R14" i="4"/>
  <c r="R12" i="4" s="1"/>
  <c r="K16" i="5"/>
  <c r="J16" i="5"/>
  <c r="Q14" i="6"/>
  <c r="Q12" i="6" s="1"/>
  <c r="J14" i="6"/>
  <c r="J12" i="6" s="1"/>
  <c r="J10" i="6" s="1"/>
  <c r="J8" i="6" s="1"/>
  <c r="P50" i="6"/>
  <c r="P10" i="6" s="1"/>
  <c r="P8" i="6" s="1"/>
  <c r="R52" i="4"/>
  <c r="P10" i="7"/>
  <c r="T64" i="4"/>
  <c r="T74" i="4"/>
  <c r="U54" i="4"/>
  <c r="M73" i="4"/>
  <c r="V54" i="4"/>
  <c r="T68" i="4"/>
  <c r="G48" i="7"/>
  <c r="M48" i="7" s="1"/>
  <c r="W55" i="4"/>
  <c r="T76" i="4"/>
  <c r="G75" i="5"/>
  <c r="T71" i="4"/>
  <c r="G70" i="5"/>
  <c r="P70" i="5" s="1"/>
  <c r="T70" i="4"/>
  <c r="G69" i="5"/>
  <c r="P69" i="5" s="1"/>
  <c r="T69" i="4"/>
  <c r="G68" i="5"/>
  <c r="T67" i="4"/>
  <c r="G66" i="5"/>
  <c r="P66" i="5" s="1"/>
  <c r="T66" i="4"/>
  <c r="G65" i="5"/>
  <c r="P65" i="5" s="1"/>
  <c r="T65" i="4"/>
  <c r="G64" i="5"/>
  <c r="P64" i="5" s="1"/>
  <c r="G61" i="5"/>
  <c r="P61" i="5" s="1"/>
  <c r="T48" i="4"/>
  <c r="G47" i="5"/>
  <c r="G38" i="5"/>
  <c r="T30" i="4"/>
  <c r="G30" i="5"/>
  <c r="T28" i="4"/>
  <c r="G28" i="5"/>
  <c r="P28" i="5" s="1"/>
  <c r="T26" i="4"/>
  <c r="G26" i="5"/>
  <c r="T23" i="4"/>
  <c r="G23" i="5"/>
  <c r="P23" i="5" s="1"/>
  <c r="T17" i="4"/>
  <c r="G17" i="5"/>
  <c r="T50" i="4"/>
  <c r="G49" i="5"/>
  <c r="P49" i="5" s="1"/>
  <c r="V73" i="4"/>
  <c r="T63" i="4"/>
  <c r="T29" i="4"/>
  <c r="G29" i="5"/>
  <c r="P29" i="5" s="1"/>
  <c r="Q50" i="6"/>
  <c r="U42" i="4"/>
  <c r="T40" i="4"/>
  <c r="G39" i="5"/>
  <c r="T32" i="4"/>
  <c r="G32" i="5"/>
  <c r="P32" i="5" s="1"/>
  <c r="T31" i="4"/>
  <c r="T27" i="4"/>
  <c r="K79" i="5"/>
  <c r="W80" i="4"/>
  <c r="U73" i="4"/>
  <c r="J72" i="5"/>
  <c r="P52" i="4"/>
  <c r="K56" i="5"/>
  <c r="W50" i="4"/>
  <c r="O25" i="4"/>
  <c r="J33" i="5"/>
  <c r="U21" i="4"/>
  <c r="K21" i="5"/>
  <c r="U16" i="4"/>
  <c r="R12" i="6"/>
  <c r="R10" i="6" s="1"/>
  <c r="R8" i="6" s="1"/>
  <c r="V27" i="4"/>
  <c r="U33" i="4"/>
  <c r="W73" i="4"/>
  <c r="U38" i="4"/>
  <c r="M20" i="6"/>
  <c r="M36" i="6"/>
  <c r="V43" i="4"/>
  <c r="V49" i="4"/>
  <c r="O10" i="6"/>
  <c r="O8" i="6" s="1"/>
  <c r="W43" i="4"/>
  <c r="Q45" i="4"/>
  <c r="V47" i="4"/>
  <c r="W47" i="4"/>
  <c r="G45" i="4"/>
  <c r="Q25" i="4"/>
  <c r="W17" i="4"/>
  <c r="V17" i="4"/>
  <c r="M52" i="6"/>
  <c r="V61" i="4"/>
  <c r="W61" i="4"/>
  <c r="V21" i="4"/>
  <c r="W21" i="4"/>
  <c r="M80" i="4"/>
  <c r="W22" i="4"/>
  <c r="Q38" i="4"/>
  <c r="W39" i="4"/>
  <c r="U45" i="4"/>
  <c r="P8" i="7" l="1"/>
  <c r="W42" i="4"/>
  <c r="O8" i="7"/>
  <c r="Q52" i="4"/>
  <c r="W52" i="4" s="1"/>
  <c r="W57" i="4"/>
  <c r="L56" i="5"/>
  <c r="W45" i="4"/>
  <c r="L44" i="5"/>
  <c r="L37" i="5"/>
  <c r="W25" i="4"/>
  <c r="L25" i="5"/>
  <c r="O30" i="5"/>
  <c r="P30" i="5"/>
  <c r="N73" i="5"/>
  <c r="P73" i="5"/>
  <c r="O62" i="5"/>
  <c r="P62" i="5"/>
  <c r="O17" i="5"/>
  <c r="P17" i="5"/>
  <c r="P47" i="5"/>
  <c r="N75" i="5"/>
  <c r="P75" i="5"/>
  <c r="O67" i="5"/>
  <c r="P67" i="5"/>
  <c r="N63" i="5"/>
  <c r="P63" i="5"/>
  <c r="O33" i="5"/>
  <c r="P33" i="5"/>
  <c r="N68" i="5"/>
  <c r="P68" i="5"/>
  <c r="O26" i="5"/>
  <c r="P26" i="5"/>
  <c r="P12" i="4"/>
  <c r="O73" i="5"/>
  <c r="T61" i="4"/>
  <c r="G60" i="5"/>
  <c r="G53" i="5"/>
  <c r="N62" i="5"/>
  <c r="O63" i="5"/>
  <c r="K51" i="5"/>
  <c r="N67" i="5"/>
  <c r="G25" i="5"/>
  <c r="J25" i="5"/>
  <c r="J56" i="5"/>
  <c r="G72" i="5"/>
  <c r="T38" i="4"/>
  <c r="T22" i="4"/>
  <c r="N33" i="5"/>
  <c r="O14" i="4"/>
  <c r="G79" i="5"/>
  <c r="P79" i="5" s="1"/>
  <c r="O83" i="5"/>
  <c r="Q14" i="4"/>
  <c r="O81" i="5"/>
  <c r="N81" i="5"/>
  <c r="N79" i="5" s="1"/>
  <c r="N26" i="5"/>
  <c r="G22" i="5"/>
  <c r="T73" i="4"/>
  <c r="O75" i="5"/>
  <c r="N30" i="5"/>
  <c r="O70" i="5"/>
  <c r="N70" i="5"/>
  <c r="N69" i="5"/>
  <c r="O69" i="5"/>
  <c r="O68" i="5"/>
  <c r="O66" i="5"/>
  <c r="N66" i="5"/>
  <c r="N65" i="5"/>
  <c r="O65" i="5"/>
  <c r="N64" i="5"/>
  <c r="O64" i="5"/>
  <c r="N61" i="5"/>
  <c r="O61" i="5"/>
  <c r="T55" i="4"/>
  <c r="G54" i="5"/>
  <c r="P54" i="5" s="1"/>
  <c r="N47" i="5"/>
  <c r="O47" i="5"/>
  <c r="N38" i="5"/>
  <c r="O38" i="5"/>
  <c r="N28" i="5"/>
  <c r="O28" i="5"/>
  <c r="O23" i="5"/>
  <c r="N23" i="5"/>
  <c r="T21" i="4"/>
  <c r="G21" i="5"/>
  <c r="N17" i="5"/>
  <c r="O49" i="5"/>
  <c r="N49" i="5"/>
  <c r="V80" i="4"/>
  <c r="O52" i="4"/>
  <c r="Q10" i="6"/>
  <c r="Q8" i="6" s="1"/>
  <c r="O29" i="5"/>
  <c r="N29" i="5"/>
  <c r="T80" i="4"/>
  <c r="N39" i="5"/>
  <c r="G37" i="5"/>
  <c r="N32" i="5"/>
  <c r="O32" i="5"/>
  <c r="N31" i="5"/>
  <c r="O31" i="5"/>
  <c r="N27" i="5"/>
  <c r="O27" i="5"/>
  <c r="U25" i="4"/>
  <c r="T18" i="4"/>
  <c r="G18" i="5"/>
  <c r="P18" i="5" s="1"/>
  <c r="T16" i="4"/>
  <c r="G16" i="5"/>
  <c r="P16" i="5" s="1"/>
  <c r="T25" i="4"/>
  <c r="K14" i="5"/>
  <c r="V45" i="4"/>
  <c r="U80" i="4"/>
  <c r="V25" i="4"/>
  <c r="W16" i="4"/>
  <c r="V16" i="4"/>
  <c r="G52" i="4"/>
  <c r="M52" i="4" s="1"/>
  <c r="V38" i="4"/>
  <c r="W38" i="4"/>
  <c r="G8" i="7"/>
  <c r="M8" i="7" s="1"/>
  <c r="M10" i="7"/>
  <c r="R10" i="4"/>
  <c r="L51" i="5" l="1"/>
  <c r="V52" i="4"/>
  <c r="L14" i="5"/>
  <c r="O72" i="5"/>
  <c r="P72" i="5"/>
  <c r="N53" i="5"/>
  <c r="P53" i="5"/>
  <c r="N21" i="5"/>
  <c r="P21" i="5"/>
  <c r="O60" i="5"/>
  <c r="P60" i="5"/>
  <c r="O25" i="5"/>
  <c r="P25" i="5"/>
  <c r="P10" i="4"/>
  <c r="O53" i="5"/>
  <c r="N60" i="5"/>
  <c r="N25" i="5"/>
  <c r="G51" i="5"/>
  <c r="U52" i="4"/>
  <c r="O79" i="5"/>
  <c r="N72" i="5"/>
  <c r="J14" i="5"/>
  <c r="N22" i="5"/>
  <c r="O21" i="5"/>
  <c r="T57" i="4"/>
  <c r="G56" i="5"/>
  <c r="N54" i="5"/>
  <c r="O54" i="5"/>
  <c r="J51" i="5"/>
  <c r="T52" i="4"/>
  <c r="O37" i="5"/>
  <c r="N37" i="5"/>
  <c r="O16" i="5"/>
  <c r="N16" i="5"/>
  <c r="N18" i="5"/>
  <c r="O18" i="5"/>
  <c r="U14" i="4"/>
  <c r="O12" i="4"/>
  <c r="K12" i="5"/>
  <c r="Q12" i="4"/>
  <c r="V14" i="4"/>
  <c r="W14" i="4"/>
  <c r="R8" i="4"/>
  <c r="L12" i="5" l="1"/>
  <c r="N56" i="5"/>
  <c r="P56" i="5"/>
  <c r="O51" i="5"/>
  <c r="P51" i="5"/>
  <c r="N51" i="5"/>
  <c r="J12" i="5"/>
  <c r="O56" i="5"/>
  <c r="U12" i="4"/>
  <c r="O10" i="4"/>
  <c r="K10" i="5"/>
  <c r="P8" i="4"/>
  <c r="Q10" i="4"/>
  <c r="V12" i="4"/>
  <c r="W12" i="4"/>
  <c r="L10" i="5" l="1"/>
  <c r="K8" i="5"/>
  <c r="J10" i="5"/>
  <c r="O8" i="4"/>
  <c r="U10" i="4"/>
  <c r="Q8" i="4"/>
  <c r="V10" i="4"/>
  <c r="W10" i="4"/>
  <c r="L8" i="5" l="1"/>
  <c r="V8" i="4"/>
  <c r="J8" i="5"/>
  <c r="U8" i="4"/>
  <c r="W8" i="4"/>
  <c r="L49" i="4" l="1"/>
  <c r="M49" i="4" s="1"/>
  <c r="M45" i="6"/>
  <c r="L43" i="6"/>
  <c r="M43" i="6" s="1"/>
  <c r="L47" i="4" l="1"/>
  <c r="L45" i="4" s="1"/>
  <c r="M45" i="4" s="1"/>
  <c r="T49" i="4"/>
  <c r="G48" i="5"/>
  <c r="P48" i="5" s="1"/>
  <c r="L12" i="6"/>
  <c r="M47" i="4" l="1"/>
  <c r="L12" i="4"/>
  <c r="O48" i="5"/>
  <c r="N48" i="5"/>
  <c r="T45" i="4"/>
  <c r="G44" i="5"/>
  <c r="P44" i="5" s="1"/>
  <c r="L10" i="6"/>
  <c r="T47" i="4" l="1"/>
  <c r="G46" i="5"/>
  <c r="L10" i="4"/>
  <c r="N44" i="5"/>
  <c r="O44" i="5"/>
  <c r="L8" i="6"/>
  <c r="N46" i="5" l="1"/>
  <c r="P46" i="5"/>
  <c r="O46" i="5"/>
  <c r="L8" i="4"/>
  <c r="M16" i="6"/>
  <c r="G14" i="6"/>
  <c r="M14" i="6" l="1"/>
  <c r="G36" i="4"/>
  <c r="G12" i="6"/>
  <c r="M12" i="6" s="1"/>
  <c r="G14" i="4" l="1"/>
  <c r="M36" i="4"/>
  <c r="T36" i="4" s="1"/>
  <c r="G12" i="4" l="1"/>
  <c r="M14" i="4"/>
  <c r="T14" i="4" s="1"/>
  <c r="G10" i="4" l="1"/>
  <c r="G8" i="4" s="1"/>
  <c r="G14" i="5"/>
  <c r="P14" i="5" s="1"/>
  <c r="O14" i="5" l="1"/>
  <c r="N14" i="5"/>
  <c r="M55" i="6"/>
  <c r="G50" i="6"/>
  <c r="M50" i="6" s="1"/>
  <c r="G10" i="6" l="1"/>
  <c r="G8" i="6" s="1"/>
  <c r="M8" i="6" l="1"/>
  <c r="M10" i="6"/>
  <c r="M43" i="4"/>
  <c r="G42" i="5" s="1"/>
  <c r="P42" i="5" s="1"/>
  <c r="T43" i="4" l="1"/>
  <c r="T42" i="4"/>
  <c r="G41" i="5"/>
  <c r="O42" i="5"/>
  <c r="N42" i="5"/>
  <c r="J12" i="4"/>
  <c r="J10" i="4" l="1"/>
  <c r="J8" i="4" s="1"/>
  <c r="M12" i="4"/>
  <c r="N41" i="5"/>
  <c r="O41" i="5"/>
  <c r="M10" i="4" l="1"/>
  <c r="G12" i="5"/>
  <c r="P12" i="5" s="1"/>
  <c r="T12" i="4"/>
  <c r="O12" i="5" l="1"/>
  <c r="N12" i="5"/>
  <c r="G10" i="5"/>
  <c r="M8" i="4"/>
  <c r="T10" i="4"/>
  <c r="N10" i="5" l="1"/>
  <c r="P10" i="5"/>
  <c r="G8" i="5"/>
  <c r="P8" i="5" s="1"/>
  <c r="T8" i="4"/>
  <c r="O10" i="5"/>
  <c r="N8" i="5" l="1"/>
  <c r="O8" i="5"/>
</calcChain>
</file>

<file path=xl/sharedStrings.xml><?xml version="1.0" encoding="utf-8"?>
<sst xmlns="http://schemas.openxmlformats.org/spreadsheetml/2006/main" count="326" uniqueCount="107">
  <si>
    <t>SUPERINTENDENCIA DE LA ECONOMIA SOLIDARIA 1309</t>
  </si>
  <si>
    <t>INFORME MENSUAL DE LA EJECUCION DEL PRESUPUESTO DE GASTOS - APROPIACIONES DE LA VIGENCIA</t>
  </si>
  <si>
    <t>RECURSO 20</t>
  </si>
  <si>
    <t>Cta</t>
  </si>
  <si>
    <t>Sub       Cta</t>
  </si>
  <si>
    <t>Obj Gto</t>
  </si>
  <si>
    <t>Ord</t>
  </si>
  <si>
    <t>Sub Ord</t>
  </si>
  <si>
    <t>Nombre</t>
  </si>
  <si>
    <t>APROPIACION INICIAL</t>
  </si>
  <si>
    <t>TRASLADOS</t>
  </si>
  <si>
    <t>REDUCCIONES</t>
  </si>
  <si>
    <t>ADICIONES</t>
  </si>
  <si>
    <t>APROPIACION DEFINITIVA</t>
  </si>
  <si>
    <t>CONTRA  CREDITO</t>
  </si>
  <si>
    <t>CREDITO</t>
  </si>
  <si>
    <t>CDPS EXPEDIDOS</t>
  </si>
  <si>
    <t>COMPROMISOS</t>
  </si>
  <si>
    <t>OBLIGACIONES</t>
  </si>
  <si>
    <t>PAGOS</t>
  </si>
  <si>
    <t>GASTOS DE FUNCIONAMIENTO</t>
  </si>
  <si>
    <t>GASTOS DE PERSONAL</t>
  </si>
  <si>
    <t>SERVICIOS PERSONALES ASOCIADOS A NOMINA</t>
  </si>
  <si>
    <t>SUELDOS DE PERSONAL DE NOMINA</t>
  </si>
  <si>
    <t>PRIMA TECNICA</t>
  </si>
  <si>
    <t>OTROS</t>
  </si>
  <si>
    <t>HORAS EXTRAS, DIAS FESTIVOS E INDEMNIZACION POR VACACIONES</t>
  </si>
  <si>
    <t>SERVICIOS PERSONALES INDIRECTOS</t>
  </si>
  <si>
    <t>CONTRIBUCIONES INHERENTES A LA NOMINA SECTOR PRIVADO Y PUBLICO</t>
  </si>
  <si>
    <t>ADMINISTRADAS POR EL SECTOR PRIVADO</t>
  </si>
  <si>
    <t>ADMINISTRADAS POR EL SECTOR PUBLICO</t>
  </si>
  <si>
    <t>GASTOS GENERALES</t>
  </si>
  <si>
    <t>MPUESTOS Y MULTAS</t>
  </si>
  <si>
    <t>ADQUISICION DE BIENES Y SERVICIOS</t>
  </si>
  <si>
    <t>MATERIALES Y SUMINISTROS</t>
  </si>
  <si>
    <t>MANTENIMIENTO</t>
  </si>
  <si>
    <t>COMUNICACIONES Y TRANSPORTES</t>
  </si>
  <si>
    <t>IMPRESOS Y PUBLICACIONES</t>
  </si>
  <si>
    <t>SERVICIOS PÚBLICOS</t>
  </si>
  <si>
    <t>SEGUROS</t>
  </si>
  <si>
    <t>VIÁTICOS Y GASTOS DE VIAJE</t>
  </si>
  <si>
    <t>DEFENSA DE LA HACIENDA PÚBLICA</t>
  </si>
  <si>
    <t>GASTOS IMPREVISTOS</t>
  </si>
  <si>
    <t>OTROS GASTOS POR ADQUISICION DE BIENES</t>
  </si>
  <si>
    <t>OTROS GASTOS POR ADQUISICION DE SERVICIOS</t>
  </si>
  <si>
    <t>SUELDOS</t>
  </si>
  <si>
    <t>SUELDOS DE VACACIONES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</si>
  <si>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</si>
  <si>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</si>
  <si>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</si>
  <si>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</si>
  <si>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</si>
  <si>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AUXILIO DE TRANSPORTE</t>
  </si>
  <si>
    <t>PRIMA DE SERVICIO</t>
  </si>
  <si>
    <t>PRIMA DE VACACIONES</t>
  </si>
  <si>
    <t>PRIMA DE NAVIDAD</t>
  </si>
  <si>
    <t>PRIMA DE COORDINACION</t>
  </si>
  <si>
    <t>HORAS EXTRAS</t>
  </si>
  <si>
    <t>INDEMNIZACION DE VACACIONES</t>
  </si>
  <si>
    <t>REMUNERACION SERVICIOS TECNICOS</t>
  </si>
  <si>
    <t>APORTES AL ICBF</t>
  </si>
  <si>
    <t>APORTES AL SENA</t>
  </si>
  <si>
    <t>IMPUESTOS Y CONTRIBUCIONES</t>
  </si>
  <si>
    <t>CAPACITACIÓN, BIENESTAR SOCIAL Y EST.</t>
  </si>
  <si>
    <t>RECURSO 21</t>
  </si>
  <si>
    <t>SALDOS</t>
  </si>
  <si>
    <t>CONSOLIDADO</t>
  </si>
  <si>
    <t>SALDO APROPIACION</t>
  </si>
  <si>
    <t>CDPS VS COMPROM.</t>
  </si>
  <si>
    <t>COMPROM. VS OBLIGAC</t>
  </si>
  <si>
    <t>OBLIGAC. VS PAGOS</t>
  </si>
  <si>
    <t>TRANSFERENCIAS CORRIENTES</t>
  </si>
  <si>
    <t>CUOTA DE AUDITAJE CONTRANAL</t>
  </si>
  <si>
    <t>SENTENCIAS Y CONCILIACIONES</t>
  </si>
  <si>
    <t>C. INVERSIÓN</t>
  </si>
  <si>
    <t>IMPUESTOS Y MULTAS</t>
  </si>
  <si>
    <t>OTRAS COMPRAS DE EQUIPO</t>
  </si>
  <si>
    <t>TOTAL PRESUPUESTO</t>
  </si>
  <si>
    <t>ENSERES Y EQUIPOS DE OFICINA</t>
  </si>
  <si>
    <t>GASTOS JUDICIALES</t>
  </si>
  <si>
    <t>Implementación sostenibilidad y mejora de un Sistema de Gestión Integrado en la Supersolidaria en la ciudad de Bogotá.</t>
  </si>
  <si>
    <t xml:space="preserve">MAGDA YIBER RAMIREZ RODRIGUEZ </t>
  </si>
  <si>
    <t>Profesional Especializado</t>
  </si>
  <si>
    <t>Grupo Administrativo y Financiero</t>
  </si>
  <si>
    <t xml:space="preserve">REDUCCIONES </t>
  </si>
  <si>
    <t>Fortalecimiento modelo de supervisión con un enfoque basado en riesgos y en estándares NIIF en el sector vigilado a nivel nacional</t>
  </si>
  <si>
    <t>OTRAS TRANSFERENCIAS - DISTRIBUCION PREVIO CONCEPTO DGPPN</t>
  </si>
  <si>
    <t>OTRAS TRANSFERENCIAS - PREVIO CONCEPTO DGPPN</t>
  </si>
  <si>
    <t>Implementación de un sistema de gestión documental en la Superintendencia de la Economía Solidaria</t>
  </si>
  <si>
    <t>Fortalecimiento de la supervisión a organizaciones solidarias que ejercen la actividad financiera a nivel nacional</t>
  </si>
  <si>
    <t>Control y prevención de riesgos jurídicos y financieros a organizaciones solidarias, a nivel nacional</t>
  </si>
  <si>
    <t>OTROS GASTOS PERSONALES - PREVIO CONCEPTO DGPPN</t>
  </si>
  <si>
    <t>MOBILIARIO Y ENSERES</t>
  </si>
  <si>
    <t xml:space="preserve"> </t>
  </si>
  <si>
    <t>Mejoramiento de la Infraestructura Tecnológica en la  Supersolidaria</t>
  </si>
  <si>
    <t xml:space="preserve">VICTORIA AMALIA JATTIN MARTINEZ </t>
  </si>
  <si>
    <t xml:space="preserve">Secretaria General </t>
  </si>
  <si>
    <t>Secretaria General</t>
  </si>
  <si>
    <t xml:space="preserve">SERVICIOS </t>
  </si>
  <si>
    <t>2</t>
  </si>
  <si>
    <t>3</t>
  </si>
  <si>
    <t>INCAPACIDADES Y LICENCIA DE MATERNIDAD</t>
  </si>
  <si>
    <t xml:space="preserve">OBLIGACIONES </t>
  </si>
  <si>
    <t xml:space="preserve">%    EJECUCION COMPROMISOS </t>
  </si>
  <si>
    <t xml:space="preserve">%    EJECUCION OBLIGACIONES </t>
  </si>
  <si>
    <t>EQUIPO DE COMUNICACIONES</t>
  </si>
  <si>
    <t>EJECUCION ACUMULADA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</si>
</sst>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%"/>
    <numFmt numFmtId="169" formatCode="#,##0;[Red]#,##0"/>
    <numFmt numFmtId="170" formatCode="#,##0_ ;\-#,##0\ "/>
  </numFmts>
  <fonts count="1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0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medium">
        <color indexed="57"/>
      </right>
      <top style="medium">
        <color indexed="21"/>
      </top>
      <bottom/>
      <diagonal/>
    </border>
    <border>
      <left/>
      <right/>
      <top style="medium">
        <color indexed="57"/>
      </top>
      <bottom/>
      <diagonal/>
    </border>
    <border>
      <left/>
      <right/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/>
      <bottom/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/>
      <top/>
      <bottom/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 style="medium">
        <color indexed="57"/>
      </left>
      <right/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21"/>
      </left>
      <right style="medium">
        <color indexed="57"/>
      </right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21"/>
      </top>
      <bottom style="medium">
        <color indexed="64"/>
      </bottom>
      <diagonal/>
    </border>
    <border>
      <left/>
      <right/>
      <top style="medium">
        <color indexed="21"/>
      </top>
      <bottom style="medium">
        <color indexed="64"/>
      </bottom>
      <diagonal/>
    </border>
    <border>
      <left/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64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 style="thin">
        <color rgb="FF92D050"/>
      </top>
      <bottom/>
      <diagonal/>
    </border>
    <border>
      <left/>
      <right style="thin">
        <color rgb="FF92D050"/>
      </right>
      <top/>
      <bottom/>
      <diagonal/>
    </border>
    <border>
      <left/>
      <right/>
      <top/>
      <bottom style="medium">
        <color theme="6" tint="-0.249977111117893"/>
      </bottom>
      <diagonal/>
    </border>
    <border>
      <left style="medium">
        <color indexed="57"/>
      </left>
      <right style="medium">
        <color indexed="57"/>
      </right>
      <top/>
      <bottom style="medium">
        <color indexed="21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38">
    <xf numFmtId="0" fontId="0" fillId="0" borderId="0" xfId="0"/>
    <xf numFmtId="0" fontId="0" fillId="0" borderId="0" xfId="0" applyFill="1"/>
    <xf numFmtId="3" fontId="5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Border="1"/>
    <xf numFmtId="166" fontId="5" fillId="0" borderId="0" xfId="1" applyNumberFormat="1" applyFont="1" applyBorder="1"/>
    <xf numFmtId="0" fontId="6" fillId="0" borderId="0" xfId="0" applyFont="1" applyBorder="1"/>
    <xf numFmtId="3" fontId="1" fillId="0" borderId="0" xfId="1" applyNumberFormat="1" applyFont="1" applyFill="1" applyAlignment="1">
      <alignment horizontal="right"/>
    </xf>
    <xf numFmtId="0" fontId="10" fillId="0" borderId="0" xfId="0" applyFont="1" applyFill="1"/>
    <xf numFmtId="166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vertical="center" wrapText="1"/>
    </xf>
    <xf numFmtId="3" fontId="8" fillId="0" borderId="2" xfId="1" applyNumberFormat="1" applyFont="1" applyFill="1" applyBorder="1" applyAlignment="1">
      <alignment wrapText="1"/>
    </xf>
    <xf numFmtId="3" fontId="8" fillId="0" borderId="2" xfId="1" applyNumberFormat="1" applyFont="1" applyFill="1" applyBorder="1" applyAlignment="1"/>
    <xf numFmtId="3" fontId="1" fillId="0" borderId="2" xfId="1" applyNumberFormat="1" applyFont="1" applyFill="1" applyBorder="1" applyAlignment="1"/>
    <xf numFmtId="3" fontId="5" fillId="0" borderId="2" xfId="1" applyNumberFormat="1" applyFont="1" applyFill="1" applyBorder="1" applyAlignment="1">
      <alignment wrapText="1"/>
    </xf>
    <xf numFmtId="3" fontId="1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3" fontId="6" fillId="0" borderId="2" xfId="1" applyNumberFormat="1" applyFont="1" applyFill="1" applyBorder="1" applyAlignment="1">
      <alignment wrapText="1"/>
    </xf>
    <xf numFmtId="0" fontId="10" fillId="0" borderId="0" xfId="0" applyFont="1" applyBorder="1"/>
    <xf numFmtId="3" fontId="5" fillId="0" borderId="0" xfId="1" applyNumberFormat="1" applyFont="1" applyBorder="1" applyAlignment="1"/>
    <xf numFmtId="166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3" fontId="5" fillId="0" borderId="0" xfId="1" applyNumberFormat="1" applyFont="1" applyBorder="1"/>
    <xf numFmtId="3" fontId="1" fillId="0" borderId="0" xfId="0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wrapText="1"/>
    </xf>
    <xf numFmtId="166" fontId="6" fillId="0" borderId="2" xfId="1" applyNumberFormat="1" applyFont="1" applyFill="1" applyBorder="1" applyAlignment="1">
      <alignment horizontal="right" wrapText="1"/>
    </xf>
    <xf numFmtId="0" fontId="7" fillId="0" borderId="2" xfId="0" applyFont="1" applyFill="1" applyBorder="1"/>
    <xf numFmtId="3" fontId="7" fillId="0" borderId="2" xfId="1" applyNumberFormat="1" applyFont="1" applyFill="1" applyBorder="1" applyAlignment="1">
      <alignment horizontal="right" wrapText="1"/>
    </xf>
    <xf numFmtId="166" fontId="7" fillId="0" borderId="2" xfId="1" applyNumberFormat="1" applyFont="1" applyFill="1" applyBorder="1" applyAlignment="1">
      <alignment horizontal="right" wrapText="1"/>
    </xf>
    <xf numFmtId="3" fontId="7" fillId="0" borderId="2" xfId="1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horizontal="right"/>
    </xf>
    <xf numFmtId="3" fontId="7" fillId="0" borderId="2" xfId="1" applyNumberFormat="1" applyFont="1" applyFill="1" applyBorder="1" applyAlignment="1">
      <alignment vertical="center" wrapText="1"/>
    </xf>
    <xf numFmtId="0" fontId="7" fillId="0" borderId="0" xfId="0" applyFont="1" applyFill="1"/>
    <xf numFmtId="3" fontId="6" fillId="0" borderId="2" xfId="1" applyNumberFormat="1" applyFont="1" applyFill="1" applyBorder="1" applyAlignment="1"/>
    <xf numFmtId="0" fontId="6" fillId="0" borderId="2" xfId="0" applyFont="1" applyFill="1" applyBorder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/>
    <xf numFmtId="3" fontId="5" fillId="0" borderId="0" xfId="1" applyNumberFormat="1" applyFont="1" applyFill="1" applyBorder="1" applyAlignment="1">
      <alignment wrapText="1"/>
    </xf>
    <xf numFmtId="0" fontId="7" fillId="0" borderId="0" xfId="0" applyFont="1" applyFill="1" applyAlignment="1"/>
    <xf numFmtId="3" fontId="6" fillId="0" borderId="0" xfId="1" applyNumberFormat="1" applyFont="1" applyFill="1" applyBorder="1" applyAlignment="1"/>
    <xf numFmtId="3" fontId="1" fillId="0" borderId="0" xfId="0" applyNumberFormat="1" applyFont="1" applyFill="1" applyAlignment="1"/>
    <xf numFmtId="3" fontId="8" fillId="0" borderId="0" xfId="0" applyNumberFormat="1" applyFont="1" applyFill="1" applyAlignment="1"/>
    <xf numFmtId="3" fontId="6" fillId="0" borderId="0" xfId="0" applyNumberFormat="1" applyFont="1" applyFill="1" applyAlignment="1"/>
    <xf numFmtId="166" fontId="5" fillId="0" borderId="0" xfId="1" applyNumberFormat="1" applyFont="1" applyFill="1" applyBorder="1" applyAlignment="1">
      <alignment wrapText="1"/>
    </xf>
    <xf numFmtId="3" fontId="1" fillId="0" borderId="0" xfId="0" applyNumberFormat="1" applyFont="1" applyFill="1"/>
    <xf numFmtId="3" fontId="5" fillId="0" borderId="0" xfId="0" applyNumberFormat="1" applyFont="1" applyFill="1" applyAlignment="1"/>
    <xf numFmtId="166" fontId="11" fillId="0" borderId="2" xfId="1" applyNumberFormat="1" applyFont="1" applyFill="1" applyBorder="1" applyAlignment="1">
      <alignment horizontal="right" wrapText="1"/>
    </xf>
    <xf numFmtId="3" fontId="10" fillId="0" borderId="2" xfId="1" applyNumberFormat="1" applyFont="1" applyFill="1" applyBorder="1" applyAlignment="1"/>
    <xf numFmtId="3" fontId="11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vertical="center" wrapText="1"/>
    </xf>
    <xf numFmtId="3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0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wrapText="1"/>
    </xf>
    <xf numFmtId="0" fontId="6" fillId="0" borderId="4" xfId="0" applyFont="1" applyFill="1" applyBorder="1" applyAlignment="1"/>
    <xf numFmtId="0" fontId="7" fillId="0" borderId="0" xfId="0" applyFont="1" applyFill="1" applyBorder="1" applyAlignment="1">
      <alignment wrapText="1"/>
    </xf>
    <xf numFmtId="3" fontId="9" fillId="0" borderId="0" xfId="0" applyNumberFormat="1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right" wrapText="1"/>
    </xf>
    <xf numFmtId="0" fontId="9" fillId="0" borderId="0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 applyFill="1"/>
    <xf numFmtId="3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Alignment="1"/>
    <xf numFmtId="3" fontId="7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/>
    <xf numFmtId="10" fontId="9" fillId="0" borderId="0" xfId="3" applyNumberFormat="1" applyFont="1" applyFill="1" applyAlignment="1"/>
    <xf numFmtId="3" fontId="9" fillId="0" borderId="0" xfId="0" applyNumberFormat="1" applyFont="1" applyFill="1" applyAlignment="1">
      <alignment horizontal="right"/>
    </xf>
    <xf numFmtId="166" fontId="7" fillId="0" borderId="9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" fontId="7" fillId="0" borderId="10" xfId="1" applyNumberFormat="1" applyFont="1" applyFill="1" applyBorder="1" applyAlignment="1">
      <alignment horizontal="center" vertical="justify" wrapText="1"/>
    </xf>
    <xf numFmtId="3" fontId="7" fillId="0" borderId="10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right" vertical="center" wrapText="1"/>
    </xf>
    <xf numFmtId="166" fontId="7" fillId="0" borderId="2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 applyAlignment="1">
      <alignment vertical="center" wrapText="1"/>
    </xf>
    <xf numFmtId="3" fontId="9" fillId="0" borderId="6" xfId="1" applyNumberFormat="1" applyFont="1" applyFill="1" applyBorder="1" applyAlignment="1"/>
    <xf numFmtId="3" fontId="7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/>
    <xf numFmtId="0" fontId="9" fillId="0" borderId="2" xfId="0" applyFont="1" applyFill="1" applyBorder="1"/>
    <xf numFmtId="3" fontId="9" fillId="0" borderId="2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wrapText="1"/>
    </xf>
    <xf numFmtId="3" fontId="9" fillId="0" borderId="2" xfId="1" applyNumberFormat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/>
    <xf numFmtId="3" fontId="7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 wrapText="1"/>
    </xf>
    <xf numFmtId="3" fontId="9" fillId="0" borderId="0" xfId="1" applyNumberFormat="1" applyFont="1" applyBorder="1"/>
    <xf numFmtId="166" fontId="9" fillId="0" borderId="0" xfId="1" applyNumberFormat="1" applyFont="1" applyBorder="1"/>
    <xf numFmtId="3" fontId="9" fillId="0" borderId="0" xfId="1" applyNumberFormat="1" applyFont="1" applyBorder="1" applyAlignment="1"/>
    <xf numFmtId="0" fontId="9" fillId="0" borderId="11" xfId="0" applyFont="1" applyBorder="1"/>
    <xf numFmtId="3" fontId="9" fillId="0" borderId="7" xfId="1" applyNumberFormat="1" applyFont="1" applyBorder="1"/>
    <xf numFmtId="166" fontId="9" fillId="0" borderId="7" xfId="1" applyNumberFormat="1" applyFont="1" applyBorder="1"/>
    <xf numFmtId="3" fontId="9" fillId="0" borderId="7" xfId="1" applyNumberFormat="1" applyFont="1" applyFill="1" applyBorder="1" applyAlignment="1"/>
    <xf numFmtId="3" fontId="9" fillId="0" borderId="7" xfId="1" applyNumberFormat="1" applyFont="1" applyBorder="1" applyAlignment="1"/>
    <xf numFmtId="3" fontId="9" fillId="0" borderId="7" xfId="0" applyNumberFormat="1" applyFont="1" applyFill="1" applyBorder="1" applyAlignment="1">
      <alignment horizontal="right"/>
    </xf>
    <xf numFmtId="0" fontId="9" fillId="0" borderId="12" xfId="0" applyFont="1" applyFill="1" applyBorder="1"/>
    <xf numFmtId="0" fontId="9" fillId="0" borderId="13" xfId="0" applyFont="1" applyBorder="1"/>
    <xf numFmtId="0" fontId="9" fillId="0" borderId="3" xfId="0" applyFont="1" applyFill="1" applyBorder="1"/>
    <xf numFmtId="0" fontId="7" fillId="0" borderId="13" xfId="0" applyFont="1" applyBorder="1"/>
    <xf numFmtId="0" fontId="7" fillId="0" borderId="0" xfId="0" applyFont="1" applyBorder="1"/>
    <xf numFmtId="3" fontId="7" fillId="0" borderId="0" xfId="1" applyNumberFormat="1" applyFont="1" applyBorder="1" applyAlignment="1"/>
    <xf numFmtId="0" fontId="9" fillId="0" borderId="14" xfId="0" applyFont="1" applyBorder="1"/>
    <xf numFmtId="3" fontId="9" fillId="0" borderId="8" xfId="1" applyNumberFormat="1" applyFont="1" applyBorder="1"/>
    <xf numFmtId="166" fontId="9" fillId="0" borderId="8" xfId="1" applyNumberFormat="1" applyFont="1" applyBorder="1"/>
    <xf numFmtId="3" fontId="9" fillId="0" borderId="8" xfId="1" applyNumberFormat="1" applyFont="1" applyFill="1" applyBorder="1" applyAlignment="1"/>
    <xf numFmtId="3" fontId="9" fillId="0" borderId="8" xfId="1" applyNumberFormat="1" applyFont="1" applyBorder="1" applyAlignment="1"/>
    <xf numFmtId="3" fontId="9" fillId="0" borderId="8" xfId="0" applyNumberFormat="1" applyFont="1" applyFill="1" applyBorder="1" applyAlignment="1">
      <alignment horizontal="right"/>
    </xf>
    <xf numFmtId="0" fontId="9" fillId="0" borderId="15" xfId="0" applyFont="1" applyFill="1" applyBorder="1"/>
    <xf numFmtId="3" fontId="9" fillId="0" borderId="2" xfId="0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 wrapText="1"/>
    </xf>
    <xf numFmtId="166" fontId="6" fillId="0" borderId="16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wrapText="1"/>
    </xf>
    <xf numFmtId="166" fontId="1" fillId="0" borderId="13" xfId="1" applyNumberFormat="1" applyFont="1" applyFill="1" applyBorder="1" applyAlignment="1">
      <alignment wrapText="1"/>
    </xf>
    <xf numFmtId="166" fontId="6" fillId="0" borderId="13" xfId="1" applyNumberFormat="1" applyFont="1" applyFill="1" applyBorder="1" applyAlignment="1">
      <alignment wrapText="1"/>
    </xf>
    <xf numFmtId="166" fontId="5" fillId="0" borderId="13" xfId="1" applyNumberFormat="1" applyFont="1" applyFill="1" applyBorder="1" applyAlignment="1">
      <alignment wrapText="1"/>
    </xf>
    <xf numFmtId="166" fontId="7" fillId="0" borderId="13" xfId="1" applyNumberFormat="1" applyFont="1" applyFill="1" applyBorder="1" applyAlignment="1">
      <alignment wrapText="1"/>
    </xf>
    <xf numFmtId="3" fontId="6" fillId="0" borderId="3" xfId="1" applyNumberFormat="1" applyFont="1" applyFill="1" applyBorder="1" applyAlignment="1">
      <alignment wrapText="1"/>
    </xf>
    <xf numFmtId="3" fontId="8" fillId="0" borderId="3" xfId="1" applyNumberFormat="1" applyFont="1" applyFill="1" applyBorder="1" applyAlignment="1">
      <alignment wrapText="1"/>
    </xf>
    <xf numFmtId="3" fontId="6" fillId="0" borderId="2" xfId="1" applyNumberFormat="1" applyFont="1" applyFill="1" applyBorder="1" applyAlignment="1">
      <alignment horizontal="center" vertical="center" wrapText="1"/>
    </xf>
    <xf numFmtId="10" fontId="10" fillId="0" borderId="0" xfId="3" applyNumberFormat="1" applyFont="1" applyFill="1"/>
    <xf numFmtId="10" fontId="9" fillId="0" borderId="0" xfId="3" applyNumberFormat="1" applyFont="1" applyFill="1" applyAlignment="1">
      <alignment horizontal="right"/>
    </xf>
    <xf numFmtId="3" fontId="11" fillId="0" borderId="6" xfId="1" applyNumberFormat="1" applyFont="1" applyFill="1" applyBorder="1" applyAlignment="1">
      <alignment vertical="center" wrapText="1"/>
    </xf>
    <xf numFmtId="10" fontId="11" fillId="0" borderId="2" xfId="3" applyNumberFormat="1" applyFont="1" applyFill="1" applyBorder="1" applyAlignment="1">
      <alignment vertical="center" wrapText="1"/>
    </xf>
    <xf numFmtId="2" fontId="7" fillId="0" borderId="2" xfId="3" applyNumberFormat="1" applyFont="1" applyFill="1" applyBorder="1" applyAlignment="1">
      <alignment wrapText="1"/>
    </xf>
    <xf numFmtId="2" fontId="9" fillId="0" borderId="2" xfId="3" applyNumberFormat="1" applyFont="1" applyFill="1" applyBorder="1" applyAlignment="1">
      <alignment wrapText="1"/>
    </xf>
    <xf numFmtId="3" fontId="9" fillId="0" borderId="0" xfId="1" applyNumberFormat="1" applyFont="1" applyFill="1" applyBorder="1" applyAlignment="1">
      <alignment wrapText="1"/>
    </xf>
    <xf numFmtId="3" fontId="7" fillId="0" borderId="0" xfId="1" applyNumberFormat="1" applyFont="1" applyFill="1" applyBorder="1" applyAlignment="1">
      <alignment horizontal="right" wrapText="1"/>
    </xf>
    <xf numFmtId="10" fontId="10" fillId="0" borderId="0" xfId="3" applyNumberFormat="1" applyFont="1" applyFill="1" applyBorder="1"/>
    <xf numFmtId="167" fontId="11" fillId="0" borderId="2" xfId="1" applyNumberFormat="1" applyFont="1" applyFill="1" applyBorder="1" applyAlignment="1">
      <alignment wrapText="1"/>
    </xf>
    <xf numFmtId="3" fontId="10" fillId="0" borderId="0" xfId="1" applyNumberFormat="1" applyFont="1" applyBorder="1" applyAlignment="1"/>
    <xf numFmtId="3" fontId="10" fillId="0" borderId="0" xfId="1" applyNumberFormat="1" applyFont="1" applyFill="1" applyAlignment="1"/>
    <xf numFmtId="168" fontId="9" fillId="0" borderId="0" xfId="3" applyNumberFormat="1" applyFont="1" applyFill="1" applyAlignment="1"/>
    <xf numFmtId="0" fontId="11" fillId="0" borderId="0" xfId="3" applyNumberFormat="1" applyFont="1" applyFill="1" applyBorder="1" applyAlignment="1">
      <alignment wrapText="1"/>
    </xf>
    <xf numFmtId="0" fontId="1" fillId="0" borderId="0" xfId="0" applyFont="1" applyFill="1" applyBorder="1"/>
    <xf numFmtId="164" fontId="10" fillId="0" borderId="2" xfId="1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13" xfId="0" applyFont="1" applyBorder="1"/>
    <xf numFmtId="165" fontId="9" fillId="0" borderId="0" xfId="1" applyFont="1" applyFill="1" applyBorder="1" applyAlignment="1"/>
    <xf numFmtId="165" fontId="9" fillId="0" borderId="3" xfId="1" applyFont="1" applyFill="1" applyBorder="1" applyAlignment="1"/>
    <xf numFmtId="165" fontId="7" fillId="0" borderId="0" xfId="1" applyFont="1" applyBorder="1" applyAlignment="1"/>
    <xf numFmtId="165" fontId="10" fillId="0" borderId="0" xfId="1" applyFont="1" applyBorder="1" applyAlignment="1"/>
    <xf numFmtId="0" fontId="10" fillId="0" borderId="14" xfId="0" applyFont="1" applyBorder="1"/>
    <xf numFmtId="0" fontId="10" fillId="0" borderId="8" xfId="0" applyFont="1" applyBorder="1"/>
    <xf numFmtId="165" fontId="9" fillId="0" borderId="8" xfId="1" applyFont="1" applyFill="1" applyBorder="1" applyAlignment="1"/>
    <xf numFmtId="165" fontId="9" fillId="0" borderId="15" xfId="1" applyFont="1" applyFill="1" applyBorder="1" applyAlignment="1"/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/>
    <xf numFmtId="165" fontId="10" fillId="0" borderId="0" xfId="1" applyFont="1" applyFill="1" applyAlignment="1"/>
    <xf numFmtId="167" fontId="10" fillId="0" borderId="0" xfId="0" applyNumberFormat="1" applyFont="1" applyFill="1" applyAlignment="1">
      <alignment horizontal="right"/>
    </xf>
    <xf numFmtId="168" fontId="10" fillId="0" borderId="0" xfId="3" applyNumberFormat="1" applyFont="1" applyFill="1" applyAlignment="1">
      <alignment horizontal="right"/>
    </xf>
    <xf numFmtId="3" fontId="11" fillId="0" borderId="2" xfId="1" applyNumberFormat="1" applyFont="1" applyFill="1" applyBorder="1" applyAlignment="1">
      <alignment horizontal="right" vertical="center" wrapText="1"/>
    </xf>
    <xf numFmtId="168" fontId="11" fillId="0" borderId="0" xfId="3" applyNumberFormat="1" applyFont="1" applyFill="1" applyAlignment="1">
      <alignment horizontal="right"/>
    </xf>
    <xf numFmtId="3" fontId="11" fillId="0" borderId="0" xfId="0" applyNumberFormat="1" applyFont="1" applyFill="1"/>
    <xf numFmtId="3" fontId="10" fillId="0" borderId="2" xfId="1" applyNumberFormat="1" applyFont="1" applyFill="1" applyBorder="1" applyAlignment="1">
      <alignment horizontal="right" wrapText="1"/>
    </xf>
    <xf numFmtId="3" fontId="10" fillId="0" borderId="0" xfId="1" applyNumberFormat="1" applyFont="1" applyFill="1" applyAlignment="1">
      <alignment horizontal="right"/>
    </xf>
    <xf numFmtId="0" fontId="9" fillId="0" borderId="13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/>
    <xf numFmtId="0" fontId="9" fillId="0" borderId="17" xfId="0" applyFont="1" applyFill="1" applyBorder="1"/>
    <xf numFmtId="0" fontId="9" fillId="0" borderId="14" xfId="0" applyFont="1" applyFill="1" applyBorder="1" applyAlignment="1">
      <alignment wrapText="1"/>
    </xf>
    <xf numFmtId="169" fontId="9" fillId="0" borderId="2" xfId="1" applyNumberFormat="1" applyFont="1" applyFill="1" applyBorder="1" applyAlignment="1">
      <alignment horizontal="right" wrapText="1"/>
    </xf>
    <xf numFmtId="4" fontId="7" fillId="0" borderId="2" xfId="1" applyNumberFormat="1" applyFont="1" applyFill="1" applyBorder="1" applyAlignment="1">
      <alignment horizontal="right" wrapText="1"/>
    </xf>
    <xf numFmtId="3" fontId="6" fillId="0" borderId="2" xfId="1" applyNumberFormat="1" applyFont="1" applyFill="1" applyBorder="1" applyAlignment="1">
      <alignment horizontal="right" wrapText="1"/>
    </xf>
    <xf numFmtId="170" fontId="10" fillId="0" borderId="2" xfId="1" applyNumberFormat="1" applyFont="1" applyFill="1" applyBorder="1" applyAlignment="1">
      <alignment wrapText="1"/>
    </xf>
    <xf numFmtId="166" fontId="9" fillId="0" borderId="0" xfId="2" applyNumberFormat="1" applyFont="1" applyFill="1" applyAlignment="1">
      <alignment horizontal="right"/>
    </xf>
    <xf numFmtId="166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/>
    <xf numFmtId="3" fontId="7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/>
    <xf numFmtId="165" fontId="9" fillId="0" borderId="0" xfId="2" applyFont="1" applyFill="1" applyAlignment="1"/>
    <xf numFmtId="3" fontId="9" fillId="0" borderId="0" xfId="2" applyNumberFormat="1" applyFont="1" applyFill="1" applyAlignment="1">
      <alignment horizontal="right"/>
    </xf>
    <xf numFmtId="166" fontId="7" fillId="0" borderId="9" xfId="2" applyNumberFormat="1" applyFont="1" applyFill="1" applyBorder="1" applyAlignment="1">
      <alignment horizontal="center" vertical="center" wrapText="1"/>
    </xf>
    <xf numFmtId="3" fontId="7" fillId="0" borderId="9" xfId="2" applyNumberFormat="1" applyFont="1" applyFill="1" applyBorder="1" applyAlignment="1">
      <alignment horizontal="center" vertical="center" wrapText="1"/>
    </xf>
    <xf numFmtId="3" fontId="7" fillId="0" borderId="10" xfId="2" applyNumberFormat="1" applyFont="1" applyFill="1" applyBorder="1" applyAlignment="1">
      <alignment horizontal="center" vertical="justify" wrapText="1"/>
    </xf>
    <xf numFmtId="3" fontId="7" fillId="0" borderId="10" xfId="2" applyNumberFormat="1" applyFont="1" applyFill="1" applyBorder="1" applyAlignment="1">
      <alignment horizontal="center" vertical="center" wrapText="1"/>
    </xf>
    <xf numFmtId="3" fontId="7" fillId="0" borderId="18" xfId="2" applyNumberFormat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Font="1" applyFill="1" applyBorder="1" applyAlignment="1">
      <alignment horizontal="center" vertical="center" wrapText="1"/>
    </xf>
    <xf numFmtId="166" fontId="7" fillId="0" borderId="6" xfId="2" applyNumberFormat="1" applyFont="1" applyFill="1" applyBorder="1" applyAlignment="1">
      <alignment horizontal="right" vertical="center" wrapText="1"/>
    </xf>
    <xf numFmtId="166" fontId="7" fillId="0" borderId="2" xfId="2" applyNumberFormat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wrapText="1"/>
    </xf>
    <xf numFmtId="3" fontId="7" fillId="0" borderId="2" xfId="2" applyNumberFormat="1" applyFont="1" applyFill="1" applyBorder="1" applyAlignment="1">
      <alignment vertical="center" wrapText="1"/>
    </xf>
    <xf numFmtId="166" fontId="7" fillId="0" borderId="2" xfId="2" applyNumberFormat="1" applyFont="1" applyFill="1" applyBorder="1" applyAlignment="1">
      <alignment horizontal="right" wrapText="1"/>
    </xf>
    <xf numFmtId="3" fontId="7" fillId="0" borderId="2" xfId="2" applyNumberFormat="1" applyFont="1" applyFill="1" applyBorder="1" applyAlignment="1">
      <alignment wrapText="1"/>
    </xf>
    <xf numFmtId="3" fontId="7" fillId="0" borderId="2" xfId="2" applyNumberFormat="1" applyFont="1" applyFill="1" applyBorder="1" applyAlignment="1"/>
    <xf numFmtId="3" fontId="9" fillId="0" borderId="2" xfId="2" applyNumberFormat="1" applyFont="1" applyFill="1" applyBorder="1" applyAlignment="1"/>
    <xf numFmtId="3" fontId="7" fillId="0" borderId="34" xfId="2" applyNumberFormat="1" applyFont="1" applyFill="1" applyBorder="1" applyAlignment="1">
      <alignment wrapText="1"/>
    </xf>
    <xf numFmtId="166" fontId="9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wrapText="1"/>
    </xf>
    <xf numFmtId="166" fontId="6" fillId="0" borderId="2" xfId="2" applyNumberFormat="1" applyFont="1" applyFill="1" applyBorder="1" applyAlignment="1">
      <alignment horizontal="right" wrapText="1"/>
    </xf>
    <xf numFmtId="166" fontId="7" fillId="0" borderId="2" xfId="2" applyNumberFormat="1" applyFont="1" applyFill="1" applyBorder="1" applyAlignment="1">
      <alignment horizontal="left" wrapText="1"/>
    </xf>
    <xf numFmtId="1" fontId="9" fillId="0" borderId="2" xfId="2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left" wrapText="1"/>
    </xf>
    <xf numFmtId="166" fontId="9" fillId="0" borderId="7" xfId="2" applyNumberFormat="1" applyFont="1" applyBorder="1"/>
    <xf numFmtId="3" fontId="9" fillId="0" borderId="7" xfId="2" applyNumberFormat="1" applyFont="1" applyFill="1" applyBorder="1" applyAlignment="1"/>
    <xf numFmtId="3" fontId="9" fillId="0" borderId="7" xfId="2" applyNumberFormat="1" applyFont="1" applyBorder="1" applyAlignment="1"/>
    <xf numFmtId="165" fontId="9" fillId="0" borderId="7" xfId="2" applyFont="1" applyFill="1" applyBorder="1" applyAlignment="1"/>
    <xf numFmtId="165" fontId="9" fillId="0" borderId="12" xfId="2" applyFont="1" applyFill="1" applyBorder="1" applyAlignment="1"/>
    <xf numFmtId="166" fontId="9" fillId="0" borderId="0" xfId="2" applyNumberFormat="1" applyFont="1" applyBorder="1"/>
    <xf numFmtId="3" fontId="9" fillId="0" borderId="0" xfId="2" applyNumberFormat="1" applyFont="1" applyBorder="1" applyAlignment="1"/>
    <xf numFmtId="166" fontId="9" fillId="0" borderId="8" xfId="2" applyNumberFormat="1" applyFont="1" applyBorder="1"/>
    <xf numFmtId="3" fontId="9" fillId="0" borderId="8" xfId="2" applyNumberFormat="1" applyFont="1" applyFill="1" applyBorder="1" applyAlignment="1"/>
    <xf numFmtId="3" fontId="9" fillId="0" borderId="8" xfId="2" applyNumberFormat="1" applyFont="1" applyBorder="1" applyAlignment="1"/>
    <xf numFmtId="167" fontId="9" fillId="0" borderId="0" xfId="2" applyNumberFormat="1" applyFont="1" applyFill="1" applyAlignment="1"/>
    <xf numFmtId="0" fontId="7" fillId="0" borderId="19" xfId="0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right" vertical="center" wrapText="1"/>
    </xf>
    <xf numFmtId="3" fontId="9" fillId="0" borderId="6" xfId="2" applyNumberFormat="1" applyFont="1" applyFill="1" applyBorder="1" applyAlignment="1"/>
    <xf numFmtId="0" fontId="7" fillId="0" borderId="13" xfId="0" applyFont="1" applyFill="1" applyBorder="1" applyAlignment="1">
      <alignment horizontal="left" vertical="center" wrapText="1"/>
    </xf>
    <xf numFmtId="3" fontId="7" fillId="0" borderId="2" xfId="2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3" fontId="7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horizontal="right" wrapText="1"/>
    </xf>
    <xf numFmtId="166" fontId="9" fillId="0" borderId="21" xfId="2" applyNumberFormat="1" applyFont="1" applyFill="1" applyBorder="1" applyAlignment="1">
      <alignment horizontal="right" wrapText="1"/>
    </xf>
    <xf numFmtId="167" fontId="7" fillId="0" borderId="2" xfId="2" applyNumberFormat="1" applyFont="1" applyFill="1" applyBorder="1" applyAlignment="1">
      <alignment wrapText="1"/>
    </xf>
    <xf numFmtId="3" fontId="9" fillId="0" borderId="17" xfId="2" applyNumberFormat="1" applyFont="1" applyFill="1" applyBorder="1" applyAlignment="1">
      <alignment horizontal="right" wrapText="1"/>
    </xf>
    <xf numFmtId="3" fontId="9" fillId="0" borderId="17" xfId="2" applyNumberFormat="1" applyFont="1" applyFill="1" applyBorder="1" applyAlignment="1"/>
    <xf numFmtId="0" fontId="9" fillId="0" borderId="22" xfId="0" applyFont="1" applyBorder="1"/>
    <xf numFmtId="3" fontId="9" fillId="0" borderId="23" xfId="2" applyNumberFormat="1" applyFont="1" applyBorder="1"/>
    <xf numFmtId="3" fontId="9" fillId="0" borderId="24" xfId="2" applyNumberFormat="1" applyFont="1" applyFill="1" applyBorder="1" applyAlignment="1"/>
    <xf numFmtId="3" fontId="9" fillId="0" borderId="25" xfId="2" applyNumberFormat="1" applyFont="1" applyFill="1" applyBorder="1" applyAlignment="1"/>
    <xf numFmtId="3" fontId="9" fillId="0" borderId="26" xfId="2" applyNumberFormat="1" applyFont="1" applyFill="1" applyBorder="1" applyAlignment="1"/>
    <xf numFmtId="3" fontId="9" fillId="0" borderId="7" xfId="2" applyNumberFormat="1" applyFont="1" applyBorder="1"/>
    <xf numFmtId="3" fontId="9" fillId="0" borderId="12" xfId="2" applyNumberFormat="1" applyFont="1" applyFill="1" applyBorder="1" applyAlignment="1"/>
    <xf numFmtId="3" fontId="9" fillId="0" borderId="0" xfId="2" applyNumberFormat="1" applyFont="1" applyBorder="1"/>
    <xf numFmtId="3" fontId="9" fillId="0" borderId="3" xfId="2" applyNumberFormat="1" applyFont="1" applyFill="1" applyBorder="1" applyAlignment="1"/>
    <xf numFmtId="3" fontId="7" fillId="0" borderId="0" xfId="2" applyNumberFormat="1" applyFont="1" applyBorder="1" applyAlignment="1"/>
    <xf numFmtId="3" fontId="9" fillId="0" borderId="8" xfId="2" applyNumberFormat="1" applyFont="1" applyBorder="1"/>
    <xf numFmtId="3" fontId="9" fillId="0" borderId="15" xfId="2" applyNumberFormat="1" applyFont="1" applyFill="1" applyBorder="1" applyAlignment="1"/>
    <xf numFmtId="169" fontId="9" fillId="0" borderId="2" xfId="2" applyNumberFormat="1" applyFont="1" applyFill="1" applyBorder="1" applyAlignment="1">
      <alignment horizontal="right" wrapText="1"/>
    </xf>
    <xf numFmtId="10" fontId="10" fillId="0" borderId="35" xfId="3" applyNumberFormat="1" applyFont="1" applyFill="1" applyBorder="1"/>
    <xf numFmtId="166" fontId="9" fillId="0" borderId="27" xfId="2" applyNumberFormat="1" applyFont="1" applyFill="1" applyBorder="1" applyAlignment="1">
      <alignment horizontal="right" wrapText="1"/>
    </xf>
    <xf numFmtId="166" fontId="1" fillId="0" borderId="0" xfId="0" applyNumberFormat="1" applyFont="1" applyFill="1"/>
    <xf numFmtId="3" fontId="9" fillId="0" borderId="0" xfId="2" applyNumberFormat="1" applyFont="1" applyFill="1" applyBorder="1" applyAlignment="1">
      <alignment horizontal="right" wrapText="1"/>
    </xf>
    <xf numFmtId="3" fontId="10" fillId="2" borderId="0" xfId="0" applyNumberFormat="1" applyFont="1" applyFill="1" applyAlignment="1">
      <alignment horizontal="right"/>
    </xf>
    <xf numFmtId="3" fontId="9" fillId="2" borderId="0" xfId="1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horizontal="right" vertical="center" wrapText="1" readingOrder="1"/>
      <protection locked="0"/>
    </xf>
    <xf numFmtId="3" fontId="11" fillId="2" borderId="0" xfId="0" applyNumberFormat="1" applyFont="1" applyFill="1" applyAlignment="1">
      <alignment horizontal="right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6" fontId="9" fillId="0" borderId="0" xfId="0" applyNumberFormat="1" applyFont="1" applyFill="1"/>
    <xf numFmtId="3" fontId="1" fillId="0" borderId="2" xfId="1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right" vertical="center" wrapText="1"/>
    </xf>
    <xf numFmtId="166" fontId="9" fillId="2" borderId="2" xfId="2" applyNumberFormat="1" applyFont="1" applyFill="1" applyBorder="1" applyAlignment="1">
      <alignment horizontal="right" wrapText="1"/>
    </xf>
    <xf numFmtId="166" fontId="9" fillId="0" borderId="0" xfId="1" applyNumberFormat="1" applyFont="1" applyFill="1"/>
    <xf numFmtId="166" fontId="9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3" fontId="9" fillId="2" borderId="0" xfId="0" applyNumberFormat="1" applyFont="1" applyFill="1" applyAlignment="1">
      <alignment horizontal="right"/>
    </xf>
    <xf numFmtId="164" fontId="10" fillId="0" borderId="2" xfId="1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left" wrapText="1"/>
    </xf>
    <xf numFmtId="3" fontId="8" fillId="0" borderId="0" xfId="1" applyNumberFormat="1" applyFont="1" applyFill="1" applyBorder="1" applyAlignment="1">
      <alignment wrapText="1"/>
    </xf>
    <xf numFmtId="167" fontId="9" fillId="0" borderId="2" xfId="1" applyNumberFormat="1" applyFont="1" applyFill="1" applyBorder="1" applyAlignment="1">
      <alignment wrapText="1"/>
    </xf>
    <xf numFmtId="3" fontId="9" fillId="0" borderId="3" xfId="2" applyNumberFormat="1" applyFont="1" applyFill="1" applyBorder="1" applyAlignment="1">
      <alignment horizontal="right" wrapText="1"/>
    </xf>
    <xf numFmtId="49" fontId="9" fillId="0" borderId="2" xfId="2" applyNumberFormat="1" applyFont="1" applyFill="1" applyBorder="1" applyAlignment="1">
      <alignment horizontal="right" wrapText="1"/>
    </xf>
    <xf numFmtId="0" fontId="9" fillId="2" borderId="2" xfId="0" applyFont="1" applyFill="1" applyBorder="1"/>
    <xf numFmtId="0" fontId="7" fillId="2" borderId="2" xfId="0" applyFont="1" applyFill="1" applyBorder="1" applyAlignment="1">
      <alignment wrapText="1"/>
    </xf>
    <xf numFmtId="166" fontId="11" fillId="2" borderId="2" xfId="1" applyNumberFormat="1" applyFont="1" applyFill="1" applyBorder="1" applyAlignment="1">
      <alignment horizontal="right" wrapText="1"/>
    </xf>
    <xf numFmtId="166" fontId="6" fillId="2" borderId="13" xfId="1" applyNumberFormat="1" applyFont="1" applyFill="1" applyBorder="1" applyAlignment="1">
      <alignment wrapText="1"/>
    </xf>
    <xf numFmtId="3" fontId="6" fillId="2" borderId="2" xfId="1" applyNumberFormat="1" applyFont="1" applyFill="1" applyBorder="1" applyAlignment="1"/>
    <xf numFmtId="3" fontId="7" fillId="2" borderId="2" xfId="1" applyNumberFormat="1" applyFont="1" applyFill="1" applyBorder="1" applyAlignment="1"/>
    <xf numFmtId="3" fontId="6" fillId="2" borderId="0" xfId="0" applyNumberFormat="1" applyFont="1" applyFill="1" applyAlignment="1"/>
    <xf numFmtId="2" fontId="7" fillId="2" borderId="2" xfId="3" applyNumberFormat="1" applyFont="1" applyFill="1" applyBorder="1" applyAlignment="1">
      <alignment wrapText="1"/>
    </xf>
    <xf numFmtId="3" fontId="1" fillId="2" borderId="0" xfId="0" applyNumberFormat="1" applyFont="1" applyFill="1" applyBorder="1" applyAlignment="1"/>
    <xf numFmtId="3" fontId="1" fillId="2" borderId="0" xfId="0" applyNumberFormat="1" applyFont="1" applyFill="1" applyAlignment="1"/>
    <xf numFmtId="0" fontId="1" fillId="2" borderId="0" xfId="0" applyFont="1" applyFill="1" applyAlignment="1"/>
    <xf numFmtId="0" fontId="9" fillId="2" borderId="2" xfId="0" applyFont="1" applyFill="1" applyBorder="1" applyAlignment="1">
      <alignment wrapText="1"/>
    </xf>
    <xf numFmtId="3" fontId="9" fillId="2" borderId="2" xfId="1" applyNumberFormat="1" applyFont="1" applyFill="1" applyBorder="1" applyAlignment="1">
      <alignment wrapText="1"/>
    </xf>
    <xf numFmtId="166" fontId="5" fillId="2" borderId="13" xfId="1" applyNumberFormat="1" applyFont="1" applyFill="1" applyBorder="1" applyAlignment="1">
      <alignment wrapText="1"/>
    </xf>
    <xf numFmtId="3" fontId="5" fillId="2" borderId="2" xfId="1" applyNumberFormat="1" applyFont="1" applyFill="1" applyBorder="1" applyAlignment="1">
      <alignment wrapText="1"/>
    </xf>
    <xf numFmtId="3" fontId="7" fillId="2" borderId="2" xfId="1" applyNumberFormat="1" applyFont="1" applyFill="1" applyBorder="1" applyAlignment="1">
      <alignment wrapText="1"/>
    </xf>
    <xf numFmtId="3" fontId="6" fillId="2" borderId="3" xfId="1" applyNumberFormat="1" applyFont="1" applyFill="1" applyBorder="1" applyAlignment="1">
      <alignment wrapText="1"/>
    </xf>
    <xf numFmtId="170" fontId="10" fillId="2" borderId="2" xfId="1" applyNumberFormat="1" applyFont="1" applyFill="1" applyBorder="1" applyAlignment="1">
      <alignment wrapText="1"/>
    </xf>
    <xf numFmtId="2" fontId="9" fillId="2" borderId="2" xfId="3" applyNumberFormat="1" applyFont="1" applyFill="1" applyBorder="1" applyAlignment="1">
      <alignment wrapText="1"/>
    </xf>
    <xf numFmtId="0" fontId="8" fillId="2" borderId="0" xfId="0" applyFont="1" applyFill="1" applyAlignment="1"/>
    <xf numFmtId="9" fontId="1" fillId="0" borderId="0" xfId="3" applyFont="1" applyFill="1" applyAlignment="1"/>
    <xf numFmtId="2" fontId="9" fillId="0" borderId="0" xfId="3" applyNumberFormat="1" applyFont="1" applyFill="1" applyBorder="1" applyAlignment="1">
      <alignment wrapText="1"/>
    </xf>
    <xf numFmtId="164" fontId="10" fillId="0" borderId="17" xfId="1" applyNumberFormat="1" applyFont="1" applyFill="1" applyBorder="1" applyAlignment="1">
      <alignment wrapText="1"/>
    </xf>
    <xf numFmtId="166" fontId="9" fillId="0" borderId="17" xfId="2" applyNumberFormat="1" applyFont="1" applyFill="1" applyBorder="1" applyAlignment="1">
      <alignment horizontal="right" wrapText="1"/>
    </xf>
    <xf numFmtId="2" fontId="9" fillId="0" borderId="17" xfId="3" applyNumberFormat="1" applyFont="1" applyFill="1" applyBorder="1" applyAlignment="1">
      <alignment wrapText="1"/>
    </xf>
    <xf numFmtId="0" fontId="9" fillId="0" borderId="36" xfId="0" applyFont="1" applyBorder="1"/>
    <xf numFmtId="0" fontId="1" fillId="0" borderId="36" xfId="0" applyFont="1" applyFill="1" applyBorder="1"/>
    <xf numFmtId="3" fontId="6" fillId="0" borderId="11" xfId="1" applyNumberFormat="1" applyFont="1" applyFill="1" applyBorder="1" applyAlignment="1">
      <alignment horizontal="center" vertical="center" wrapText="1"/>
    </xf>
    <xf numFmtId="3" fontId="7" fillId="0" borderId="37" xfId="1" applyNumberFormat="1" applyFont="1" applyFill="1" applyBorder="1" applyAlignment="1">
      <alignment horizontal="center" vertical="center" wrapText="1"/>
    </xf>
    <xf numFmtId="3" fontId="9" fillId="0" borderId="2" xfId="2" applyNumberFormat="1" applyFont="1" applyFill="1" applyBorder="1" applyAlignment="1">
      <alignment vertical="center" wrapText="1"/>
    </xf>
    <xf numFmtId="166" fontId="1" fillId="0" borderId="2" xfId="2" applyNumberFormat="1" applyFont="1" applyFill="1" applyBorder="1" applyAlignment="1">
      <alignment horizontal="right" wrapText="1"/>
    </xf>
    <xf numFmtId="4" fontId="1" fillId="0" borderId="0" xfId="0" applyNumberFormat="1" applyFont="1" applyFill="1" applyAlignment="1"/>
    <xf numFmtId="3" fontId="7" fillId="2" borderId="2" xfId="1" applyNumberFormat="1" applyFont="1" applyFill="1" applyBorder="1" applyAlignment="1">
      <alignment horizontal="right" wrapText="1"/>
    </xf>
    <xf numFmtId="3" fontId="9" fillId="2" borderId="2" xfId="2" applyNumberFormat="1" applyFont="1" applyFill="1" applyBorder="1" applyAlignment="1">
      <alignment horizontal="right" wrapText="1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5" fontId="9" fillId="2" borderId="0" xfId="1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28" xfId="2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5" fontId="7" fillId="0" borderId="28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3" fontId="7" fillId="0" borderId="28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33" xfId="1" applyNumberFormat="1" applyFont="1" applyFill="1" applyBorder="1" applyAlignment="1">
      <alignment horizontal="center" vertical="center"/>
    </xf>
    <xf numFmtId="10" fontId="16" fillId="0" borderId="5" xfId="3" applyNumberFormat="1" applyFont="1" applyFill="1" applyBorder="1" applyAlignment="1">
      <alignment horizontal="center" vertical="center" wrapText="1"/>
    </xf>
    <xf numFmtId="10" fontId="16" fillId="0" borderId="17" xfId="3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" fontId="7" fillId="0" borderId="38" xfId="1" applyNumberFormat="1" applyFont="1" applyFill="1" applyBorder="1" applyAlignment="1">
      <alignment horizontal="center" vertical="center"/>
    </xf>
    <xf numFmtId="3" fontId="7" fillId="0" borderId="39" xfId="1" applyNumberFormat="1" applyFont="1" applyFill="1" applyBorder="1" applyAlignment="1">
      <alignment horizontal="center" vertical="center"/>
    </xf>
    <xf numFmtId="3" fontId="7" fillId="0" borderId="40" xfId="1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Porcentaje" xfId="3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W89"/>
  <sheetViews>
    <sheetView topLeftCell="A31" zoomScaleNormal="100" workbookViewId="0">
      <selection activeCell="O74" sqref="O74"/>
    </sheetView>
  </sheetViews>
  <sheetFormatPr baseColWidth="10" defaultColWidth="11.5703125" defaultRowHeight="12" x14ac:dyDescent="0.2"/>
  <cols>
    <col min="1" max="1" width="6.28515625" style="11" bestFit="1" customWidth="1"/>
    <col min="2" max="2" width="9.5703125" style="11" bestFit="1" customWidth="1"/>
    <col min="3" max="3" width="4.85546875" style="11" bestFit="1" customWidth="1"/>
    <col min="4" max="4" width="3.42578125" style="11" bestFit="1" customWidth="1"/>
    <col min="5" max="5" width="5.28515625" style="11" customWidth="1"/>
    <col min="6" max="6" width="38.85546875" style="11" customWidth="1"/>
    <col min="7" max="7" width="18.28515625" style="165" bestFit="1" customWidth="1"/>
    <col min="8" max="8" width="1.7109375" style="166" customWidth="1"/>
    <col min="9" max="9" width="13.5703125" style="148" customWidth="1"/>
    <col min="10" max="10" width="13.7109375" style="148" customWidth="1"/>
    <col min="11" max="11" width="14" style="148" customWidth="1"/>
    <col min="12" max="12" width="12.7109375" style="148" customWidth="1"/>
    <col min="13" max="13" width="18.28515625" style="148" customWidth="1"/>
    <col min="14" max="14" width="1.7109375" style="167" customWidth="1"/>
    <col min="15" max="16" width="15.140625" style="168" customWidth="1"/>
    <col min="17" max="17" width="14.140625" style="168" customWidth="1"/>
    <col min="18" max="18" width="13.85546875" style="168" bestFit="1" customWidth="1"/>
    <col min="19" max="19" width="18.85546875" style="58" customWidth="1"/>
    <col min="20" max="20" width="18.7109375" style="255" customWidth="1"/>
    <col min="21" max="22" width="12.28515625" style="255" bestFit="1" customWidth="1"/>
    <col min="23" max="23" width="12.28515625" style="11" bestFit="1" customWidth="1"/>
    <col min="24" max="16384" width="11.5703125" style="11"/>
  </cols>
  <sheetData>
    <row r="1" spans="1:23" x14ac:dyDescent="0.2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</row>
    <row r="2" spans="1:23" x14ac:dyDescent="0.2">
      <c r="A2" s="313" t="s">
        <v>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</row>
    <row r="3" spans="1:23" x14ac:dyDescent="0.2">
      <c r="A3" s="313" t="s">
        <v>2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</row>
    <row r="4" spans="1:23" ht="12.75" thickBot="1" x14ac:dyDescent="0.25">
      <c r="A4" s="74"/>
      <c r="B4" s="74"/>
      <c r="C4" s="74"/>
      <c r="D4" s="74"/>
      <c r="E4" s="74"/>
      <c r="F4" s="74"/>
      <c r="G4" s="185"/>
      <c r="H4" s="186"/>
      <c r="I4" s="187"/>
      <c r="J4" s="187"/>
      <c r="K4" s="188"/>
      <c r="L4" s="188"/>
      <c r="M4" s="187"/>
      <c r="N4" s="189"/>
      <c r="O4" s="190"/>
      <c r="P4" s="190"/>
      <c r="Q4" s="190"/>
      <c r="R4" s="190"/>
      <c r="S4" s="75"/>
      <c r="T4" s="256"/>
    </row>
    <row r="5" spans="1:23" s="154" customFormat="1" ht="12.75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14" t="s">
        <v>8</v>
      </c>
      <c r="G5" s="316" t="s">
        <v>9</v>
      </c>
      <c r="H5" s="192"/>
      <c r="I5" s="321" t="s">
        <v>10</v>
      </c>
      <c r="J5" s="322"/>
      <c r="K5" s="322"/>
      <c r="L5" s="323"/>
      <c r="M5" s="319" t="s">
        <v>13</v>
      </c>
      <c r="N5" s="193"/>
      <c r="O5" s="318" t="s">
        <v>106</v>
      </c>
      <c r="P5" s="318"/>
      <c r="Q5" s="318"/>
      <c r="R5" s="318"/>
      <c r="S5" s="153"/>
      <c r="T5" s="257"/>
      <c r="U5" s="257"/>
      <c r="V5" s="257"/>
    </row>
    <row r="6" spans="1:23" s="154" customFormat="1" ht="24.75" thickBot="1" x14ac:dyDescent="0.25">
      <c r="A6" s="315"/>
      <c r="B6" s="315"/>
      <c r="C6" s="315"/>
      <c r="D6" s="315"/>
      <c r="E6" s="315"/>
      <c r="F6" s="315"/>
      <c r="G6" s="317"/>
      <c r="H6" s="192"/>
      <c r="I6" s="194" t="s">
        <v>14</v>
      </c>
      <c r="J6" s="195" t="s">
        <v>15</v>
      </c>
      <c r="K6" s="196" t="s">
        <v>84</v>
      </c>
      <c r="L6" s="196" t="s">
        <v>12</v>
      </c>
      <c r="M6" s="320"/>
      <c r="N6" s="193"/>
      <c r="O6" s="198" t="s">
        <v>16</v>
      </c>
      <c r="P6" s="198" t="s">
        <v>17</v>
      </c>
      <c r="Q6" s="198" t="s">
        <v>18</v>
      </c>
      <c r="R6" s="198" t="s">
        <v>19</v>
      </c>
      <c r="S6" s="153"/>
      <c r="T6" s="257"/>
      <c r="U6" s="257"/>
      <c r="V6" s="257"/>
    </row>
    <row r="7" spans="1:23" x14ac:dyDescent="0.2">
      <c r="A7" s="67"/>
      <c r="B7" s="67"/>
      <c r="C7" s="67"/>
      <c r="D7" s="67"/>
      <c r="E7" s="67"/>
      <c r="F7" s="67"/>
      <c r="G7" s="199"/>
      <c r="H7" s="200"/>
      <c r="I7" s="201"/>
      <c r="J7" s="201"/>
      <c r="K7" s="201"/>
      <c r="L7" s="201"/>
      <c r="M7" s="201"/>
      <c r="N7" s="202"/>
      <c r="O7" s="201"/>
      <c r="P7" s="201"/>
      <c r="Q7" s="201"/>
      <c r="R7" s="201"/>
    </row>
    <row r="8" spans="1:23" x14ac:dyDescent="0.2">
      <c r="A8" s="69"/>
      <c r="B8" s="69"/>
      <c r="C8" s="69"/>
      <c r="D8" s="69"/>
      <c r="E8" s="69"/>
      <c r="F8" s="68" t="s">
        <v>77</v>
      </c>
      <c r="G8" s="200">
        <f>+G10+G76</f>
        <v>15322277178</v>
      </c>
      <c r="H8" s="200"/>
      <c r="I8" s="200">
        <f>+I10+I76</f>
        <v>2243962384</v>
      </c>
      <c r="J8" s="200">
        <f>+J10+J76</f>
        <v>2243962384</v>
      </c>
      <c r="K8" s="200">
        <f>+K10+K76</f>
        <v>0</v>
      </c>
      <c r="L8" s="200">
        <f>+L10+L76</f>
        <v>0</v>
      </c>
      <c r="M8" s="205">
        <f>+G8-I8+J8-L8-K8</f>
        <v>15322277178</v>
      </c>
      <c r="N8" s="202"/>
      <c r="O8" s="200">
        <f>+O10+O76</f>
        <v>11323100298</v>
      </c>
      <c r="P8" s="200">
        <f>+P10+P76</f>
        <v>9518052292</v>
      </c>
      <c r="Q8" s="200">
        <f>+Q10+Q76</f>
        <v>4605698462</v>
      </c>
      <c r="R8" s="200">
        <f>+R10+R76</f>
        <v>4602805462</v>
      </c>
      <c r="W8" s="58"/>
    </row>
    <row r="9" spans="1:23" x14ac:dyDescent="0.2">
      <c r="A9" s="69"/>
      <c r="B9" s="69"/>
      <c r="C9" s="69"/>
      <c r="D9" s="69"/>
      <c r="E9" s="69"/>
      <c r="F9" s="69"/>
      <c r="G9" s="200"/>
      <c r="H9" s="200"/>
      <c r="I9" s="202"/>
      <c r="J9" s="202"/>
      <c r="K9" s="202"/>
      <c r="L9" s="202"/>
      <c r="M9" s="202"/>
      <c r="N9" s="202"/>
      <c r="O9" s="202"/>
      <c r="P9" s="202"/>
      <c r="Q9" s="202"/>
      <c r="R9" s="202"/>
    </row>
    <row r="10" spans="1:23" s="155" customFormat="1" ht="16.5" customHeight="1" x14ac:dyDescent="0.2">
      <c r="A10" s="33">
        <v>1</v>
      </c>
      <c r="B10" s="69"/>
      <c r="C10" s="69"/>
      <c r="D10" s="69"/>
      <c r="E10" s="69"/>
      <c r="F10" s="68" t="s">
        <v>20</v>
      </c>
      <c r="G10" s="200">
        <f>+G12+G50+G71</f>
        <v>4193477141</v>
      </c>
      <c r="H10" s="200"/>
      <c r="I10" s="200">
        <f>+I12+I50+I71</f>
        <v>2243962384</v>
      </c>
      <c r="J10" s="200">
        <f>+J12+J50+J71</f>
        <v>2243962384</v>
      </c>
      <c r="K10" s="200">
        <f>+K12+K50+K71</f>
        <v>0</v>
      </c>
      <c r="L10" s="200">
        <f>+L12+L50+L71</f>
        <v>0</v>
      </c>
      <c r="M10" s="205">
        <f>+G10-I10+J10-L10-K10</f>
        <v>4193477141</v>
      </c>
      <c r="N10" s="202"/>
      <c r="O10" s="202">
        <f>+O12+O50+O71</f>
        <v>1694417788</v>
      </c>
      <c r="P10" s="202">
        <f>+P12+P50+P71</f>
        <v>376570224</v>
      </c>
      <c r="Q10" s="202">
        <f>+Q12+Q50+Q71</f>
        <v>335754976</v>
      </c>
      <c r="R10" s="202">
        <f>+R12+R50+R71</f>
        <v>335754976</v>
      </c>
      <c r="S10" s="58"/>
      <c r="T10" s="268"/>
      <c r="U10" s="259"/>
      <c r="V10" s="259"/>
    </row>
    <row r="11" spans="1:23" x14ac:dyDescent="0.2">
      <c r="A11" s="69"/>
      <c r="B11" s="69"/>
      <c r="C11" s="69"/>
      <c r="D11" s="69"/>
      <c r="E11" s="69"/>
      <c r="F11" s="69"/>
      <c r="G11" s="200"/>
      <c r="H11" s="200"/>
      <c r="I11" s="202"/>
      <c r="J11" s="202"/>
      <c r="K11" s="202"/>
      <c r="L11" s="202"/>
      <c r="M11" s="202"/>
      <c r="N11" s="202"/>
      <c r="O11" s="202"/>
      <c r="P11" s="202"/>
      <c r="Q11" s="202"/>
      <c r="R11" s="202"/>
    </row>
    <row r="12" spans="1:23" s="155" customFormat="1" ht="18.75" customHeigh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3">
        <f>+G14+G40+G43</f>
        <v>2308439354</v>
      </c>
      <c r="H12" s="203"/>
      <c r="I12" s="203">
        <f>+I14+I40+I43</f>
        <v>2175013825</v>
      </c>
      <c r="J12" s="203">
        <f>+J14+J40+J43</f>
        <v>2175013825</v>
      </c>
      <c r="K12" s="203">
        <f>+K14+K40+K43</f>
        <v>0</v>
      </c>
      <c r="L12" s="203">
        <f>+L14+L40+L43</f>
        <v>0</v>
      </c>
      <c r="M12" s="205">
        <f>+G12-I12+J12-L12-K12</f>
        <v>2308439354</v>
      </c>
      <c r="N12" s="205"/>
      <c r="O12" s="202">
        <f>+O14+O40+O43</f>
        <v>1013881594</v>
      </c>
      <c r="P12" s="202">
        <f>+P14+P40+P43</f>
        <v>220104688</v>
      </c>
      <c r="Q12" s="202">
        <f>+Q14+Q40+Q43</f>
        <v>220104688</v>
      </c>
      <c r="R12" s="202">
        <f>+R14+R40+R43</f>
        <v>220104688</v>
      </c>
      <c r="S12" s="58"/>
      <c r="T12" s="255"/>
      <c r="U12" s="259"/>
      <c r="V12" s="259"/>
    </row>
    <row r="13" spans="1:23" s="155" customFormat="1" x14ac:dyDescent="0.2">
      <c r="A13" s="94"/>
      <c r="B13" s="94"/>
      <c r="C13" s="94"/>
      <c r="D13" s="94"/>
      <c r="E13" s="94"/>
      <c r="F13" s="31"/>
      <c r="G13" s="203"/>
      <c r="H13" s="203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58"/>
      <c r="T13" s="255"/>
      <c r="U13" s="259"/>
      <c r="V13" s="259"/>
    </row>
    <row r="14" spans="1:23" s="155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3">
        <f>+G16+G20+G24+G36+G34</f>
        <v>2308439354</v>
      </c>
      <c r="H14" s="203"/>
      <c r="I14" s="203">
        <f>+I16+I20+I24+I36+I34</f>
        <v>2175013825</v>
      </c>
      <c r="J14" s="203">
        <f>+J16+J20+J24+J36</f>
        <v>1013881594</v>
      </c>
      <c r="K14" s="203">
        <f>+K16+K20+K24+K36</f>
        <v>0</v>
      </c>
      <c r="L14" s="203">
        <f>+L16+L20+L24+L36</f>
        <v>0</v>
      </c>
      <c r="M14" s="205">
        <f>+G14-I14+J14-L14-K14</f>
        <v>1147307123</v>
      </c>
      <c r="N14" s="204"/>
      <c r="O14" s="202">
        <f>+O16+O20+O24+O36</f>
        <v>1013881594</v>
      </c>
      <c r="P14" s="202">
        <f>+P16+P20+P24+P36</f>
        <v>220104688</v>
      </c>
      <c r="Q14" s="202">
        <f>+Q16+Q20+Q24+Q36</f>
        <v>220104688</v>
      </c>
      <c r="R14" s="202">
        <f>+R16+R20+R24+R36</f>
        <v>220104688</v>
      </c>
      <c r="S14" s="58"/>
      <c r="T14" s="255"/>
      <c r="U14" s="259"/>
      <c r="V14" s="259"/>
    </row>
    <row r="15" spans="1:23" x14ac:dyDescent="0.2">
      <c r="A15" s="33"/>
      <c r="B15" s="33"/>
      <c r="C15" s="33"/>
      <c r="D15" s="33"/>
      <c r="E15" s="33"/>
      <c r="F15" s="31"/>
      <c r="G15" s="203"/>
      <c r="H15" s="203"/>
      <c r="I15" s="204"/>
      <c r="J15" s="204"/>
      <c r="K15" s="207"/>
      <c r="L15" s="204"/>
      <c r="M15" s="204"/>
      <c r="N15" s="204"/>
      <c r="O15" s="204"/>
      <c r="P15" s="204"/>
      <c r="Q15" s="204"/>
      <c r="R15" s="204"/>
    </row>
    <row r="16" spans="1:23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3">
        <f>+G17+G18</f>
        <v>0</v>
      </c>
      <c r="H16" s="203"/>
      <c r="I16" s="203">
        <f>+I17+I18</f>
        <v>0</v>
      </c>
      <c r="J16" s="203">
        <f>+J17+J18</f>
        <v>233888666</v>
      </c>
      <c r="K16" s="203">
        <f>+K17+K18</f>
        <v>0</v>
      </c>
      <c r="L16" s="203">
        <f>+L17+L18</f>
        <v>0</v>
      </c>
      <c r="M16" s="205">
        <f>+G16-I16+J16-L16+K16</f>
        <v>233888666</v>
      </c>
      <c r="N16" s="204"/>
      <c r="O16" s="202">
        <f>SUM(O17:O18)</f>
        <v>233888666</v>
      </c>
      <c r="P16" s="202">
        <f>SUM(P17:P18)</f>
        <v>0</v>
      </c>
      <c r="Q16" s="202">
        <f>SUM(Q17:Q18)</f>
        <v>0</v>
      </c>
      <c r="R16" s="202">
        <f>SUM(R17:R18)</f>
        <v>0</v>
      </c>
    </row>
    <row r="17" spans="1:22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208">
        <v>0</v>
      </c>
      <c r="H17" s="208"/>
      <c r="I17" s="206"/>
      <c r="J17" s="208">
        <v>233888666</v>
      </c>
      <c r="K17" s="206"/>
      <c r="L17" s="206"/>
      <c r="M17" s="206">
        <f>+G17-I17+J17-L17+K17</f>
        <v>233888666</v>
      </c>
      <c r="N17" s="206"/>
      <c r="O17" s="250">
        <v>233888666</v>
      </c>
      <c r="P17" s="250"/>
      <c r="Q17" s="250"/>
      <c r="R17" s="250"/>
    </row>
    <row r="18" spans="1:22" s="155" customFormat="1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208">
        <v>0</v>
      </c>
      <c r="H18" s="208"/>
      <c r="I18" s="206"/>
      <c r="J18" s="206"/>
      <c r="K18" s="206">
        <v>0</v>
      </c>
      <c r="L18" s="206"/>
      <c r="M18" s="206">
        <f>+G18-I18+J18-L18+K18</f>
        <v>0</v>
      </c>
      <c r="N18" s="206"/>
      <c r="O18" s="250"/>
      <c r="P18" s="250"/>
      <c r="Q18" s="250"/>
      <c r="R18" s="250"/>
      <c r="S18" s="58"/>
      <c r="T18" s="255"/>
      <c r="U18" s="259"/>
      <c r="V18" s="259"/>
    </row>
    <row r="19" spans="1:22" x14ac:dyDescent="0.2">
      <c r="A19" s="94"/>
      <c r="B19" s="94"/>
      <c r="C19" s="94"/>
      <c r="D19" s="94"/>
      <c r="E19" s="94"/>
      <c r="F19" s="22"/>
      <c r="G19" s="208"/>
      <c r="H19" s="208"/>
      <c r="I19" s="206"/>
      <c r="J19" s="206"/>
      <c r="K19" s="206"/>
      <c r="L19" s="206"/>
      <c r="M19" s="206"/>
      <c r="N19" s="206"/>
      <c r="O19" s="206"/>
      <c r="P19" s="206"/>
      <c r="Q19" s="206"/>
      <c r="R19" s="206"/>
    </row>
    <row r="20" spans="1:22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203">
        <f>+G21+G22</f>
        <v>0</v>
      </c>
      <c r="H20" s="203"/>
      <c r="I20" s="203">
        <f>+I21+I22</f>
        <v>0</v>
      </c>
      <c r="J20" s="203">
        <f>+J21+J22</f>
        <v>145633572</v>
      </c>
      <c r="K20" s="203">
        <f>+K21+K22</f>
        <v>0</v>
      </c>
      <c r="L20" s="203">
        <f>+L21+L22</f>
        <v>0</v>
      </c>
      <c r="M20" s="205">
        <f>+G20-I20+J20-L20+K20</f>
        <v>145633572</v>
      </c>
      <c r="N20" s="204"/>
      <c r="O20" s="202">
        <f>SUM(O21:O22)</f>
        <v>145633572</v>
      </c>
      <c r="P20" s="202">
        <f>SUM(P21:P22)</f>
        <v>137735546</v>
      </c>
      <c r="Q20" s="202">
        <f>SUM(Q21:Q22)</f>
        <v>137735546</v>
      </c>
      <c r="R20" s="202">
        <f>SUM(R21:R22)</f>
        <v>137735546</v>
      </c>
    </row>
    <row r="21" spans="1:22" x14ac:dyDescent="0.2">
      <c r="A21" s="94">
        <v>1</v>
      </c>
      <c r="B21" s="94">
        <v>0</v>
      </c>
      <c r="C21" s="94">
        <v>1</v>
      </c>
      <c r="D21" s="94">
        <v>4</v>
      </c>
      <c r="E21" s="94">
        <v>1</v>
      </c>
      <c r="F21" s="22" t="s">
        <v>47</v>
      </c>
      <c r="G21" s="208">
        <v>0</v>
      </c>
      <c r="H21" s="208"/>
      <c r="I21" s="206"/>
      <c r="J21" s="206"/>
      <c r="K21" s="206"/>
      <c r="L21" s="206"/>
      <c r="M21" s="206">
        <f>+G21-I21+J21-L21+K21</f>
        <v>0</v>
      </c>
      <c r="N21" s="206"/>
      <c r="O21" s="208"/>
      <c r="P21" s="208"/>
      <c r="Q21" s="208"/>
      <c r="R21" s="208"/>
    </row>
    <row r="22" spans="1:22" x14ac:dyDescent="0.2">
      <c r="A22" s="94">
        <v>1</v>
      </c>
      <c r="B22" s="94">
        <v>0</v>
      </c>
      <c r="C22" s="94">
        <v>1</v>
      </c>
      <c r="D22" s="94">
        <v>4</v>
      </c>
      <c r="E22" s="94">
        <v>2</v>
      </c>
      <c r="F22" s="22" t="s">
        <v>48</v>
      </c>
      <c r="G22" s="208">
        <v>0</v>
      </c>
      <c r="H22" s="208"/>
      <c r="I22" s="206"/>
      <c r="J22" s="208">
        <v>145633572</v>
      </c>
      <c r="K22" s="206"/>
      <c r="L22" s="206"/>
      <c r="M22" s="206">
        <f>+G22-I22+J22-L22+K22</f>
        <v>145633572</v>
      </c>
      <c r="N22" s="206"/>
      <c r="O22" s="208">
        <v>145633572</v>
      </c>
      <c r="P22" s="208">
        <v>137735546</v>
      </c>
      <c r="Q22" s="208">
        <v>137735546</v>
      </c>
      <c r="R22" s="208">
        <v>137735546</v>
      </c>
    </row>
    <row r="23" spans="1:22" x14ac:dyDescent="0.2">
      <c r="A23" s="94"/>
      <c r="B23" s="94"/>
      <c r="C23" s="94"/>
      <c r="D23" s="94"/>
      <c r="E23" s="94"/>
      <c r="F23" s="22"/>
      <c r="G23" s="208"/>
      <c r="H23" s="208"/>
      <c r="I23" s="206"/>
      <c r="J23" s="206"/>
      <c r="K23" s="206"/>
      <c r="L23" s="206"/>
      <c r="M23" s="206"/>
      <c r="N23" s="206"/>
      <c r="O23" s="206"/>
      <c r="P23" s="206"/>
      <c r="Q23" s="206"/>
      <c r="R23" s="206"/>
    </row>
    <row r="24" spans="1:22" x14ac:dyDescent="0.2">
      <c r="A24" s="94">
        <v>1</v>
      </c>
      <c r="B24" s="94">
        <v>0</v>
      </c>
      <c r="C24" s="94">
        <v>1</v>
      </c>
      <c r="D24" s="94">
        <v>5</v>
      </c>
      <c r="E24" s="94"/>
      <c r="F24" s="31" t="s">
        <v>25</v>
      </c>
      <c r="G24" s="203">
        <f>SUM(G25:G32)</f>
        <v>0</v>
      </c>
      <c r="H24" s="203"/>
      <c r="I24" s="203">
        <f>SUM(I25:I32)</f>
        <v>0</v>
      </c>
      <c r="J24" s="203">
        <f>SUM(J25:J32)</f>
        <v>634359356</v>
      </c>
      <c r="K24" s="203">
        <f>SUM(K25:K32)</f>
        <v>0</v>
      </c>
      <c r="L24" s="203">
        <f>SUM(L25:L32)</f>
        <v>0</v>
      </c>
      <c r="M24" s="205">
        <f>+G24-I24+J24-L24+K24</f>
        <v>634359356</v>
      </c>
      <c r="N24" s="204"/>
      <c r="O24" s="202">
        <f>SUM(O25:O32)</f>
        <v>634359356</v>
      </c>
      <c r="P24" s="202">
        <f>SUM(P25:P32)</f>
        <v>82369142</v>
      </c>
      <c r="Q24" s="202">
        <f>SUM(Q25:Q32)</f>
        <v>82369142</v>
      </c>
      <c r="R24" s="202">
        <f>SUM(R25:R32)</f>
        <v>82369142</v>
      </c>
    </row>
    <row r="25" spans="1:22" x14ac:dyDescent="0.2">
      <c r="A25" s="94">
        <v>1</v>
      </c>
      <c r="B25" s="94">
        <v>0</v>
      </c>
      <c r="C25" s="94">
        <v>1</v>
      </c>
      <c r="D25" s="94">
        <v>5</v>
      </c>
      <c r="E25" s="94">
        <v>2</v>
      </c>
      <c r="F25" s="22" t="s">
        <v>49</v>
      </c>
      <c r="G25" s="208"/>
      <c r="H25" s="208"/>
      <c r="I25" s="206"/>
      <c r="J25" s="208">
        <v>81083864</v>
      </c>
      <c r="K25" s="206"/>
      <c r="L25" s="206"/>
      <c r="M25" s="206">
        <f t="shared" ref="M25:O34" si="0">+G25-I25+J25-L25+K25</f>
        <v>81083864</v>
      </c>
      <c r="N25" s="206"/>
      <c r="O25" s="206">
        <f t="shared" si="0"/>
        <v>81083864</v>
      </c>
      <c r="P25" s="208">
        <v>18622821</v>
      </c>
      <c r="Q25" s="208">
        <v>18622821</v>
      </c>
      <c r="R25" s="208">
        <v>18622821</v>
      </c>
    </row>
    <row r="26" spans="1:22" x14ac:dyDescent="0.2">
      <c r="A26" s="94">
        <v>1</v>
      </c>
      <c r="B26" s="94">
        <v>0</v>
      </c>
      <c r="C26" s="94">
        <v>1</v>
      </c>
      <c r="D26" s="94">
        <v>5</v>
      </c>
      <c r="E26" s="94">
        <v>5</v>
      </c>
      <c r="F26" s="22" t="s">
        <v>50</v>
      </c>
      <c r="G26" s="208"/>
      <c r="H26" s="208"/>
      <c r="I26" s="206"/>
      <c r="J26" s="208">
        <v>15444546</v>
      </c>
      <c r="K26" s="206"/>
      <c r="L26" s="206"/>
      <c r="M26" s="206">
        <f t="shared" si="0"/>
        <v>15444546</v>
      </c>
      <c r="N26" s="206"/>
      <c r="O26" s="206">
        <f t="shared" si="0"/>
        <v>15444546</v>
      </c>
      <c r="P26" s="208">
        <v>3181138</v>
      </c>
      <c r="Q26" s="208">
        <v>3181138</v>
      </c>
      <c r="R26" s="208">
        <v>3181138</v>
      </c>
    </row>
    <row r="27" spans="1:22" x14ac:dyDescent="0.2">
      <c r="A27" s="94">
        <v>1</v>
      </c>
      <c r="B27" s="94">
        <v>0</v>
      </c>
      <c r="C27" s="94">
        <v>1</v>
      </c>
      <c r="D27" s="94">
        <v>5</v>
      </c>
      <c r="E27" s="94">
        <v>12</v>
      </c>
      <c r="F27" s="22" t="s">
        <v>51</v>
      </c>
      <c r="G27" s="208"/>
      <c r="H27" s="208"/>
      <c r="I27" s="206"/>
      <c r="J27" s="208">
        <v>0</v>
      </c>
      <c r="K27" s="206"/>
      <c r="L27" s="206"/>
      <c r="M27" s="206">
        <f t="shared" si="0"/>
        <v>0</v>
      </c>
      <c r="N27" s="206"/>
      <c r="O27" s="206">
        <f t="shared" si="0"/>
        <v>0</v>
      </c>
      <c r="P27" s="208"/>
      <c r="Q27" s="208"/>
      <c r="R27" s="208"/>
    </row>
    <row r="28" spans="1:22" x14ac:dyDescent="0.2">
      <c r="A28" s="94">
        <v>1</v>
      </c>
      <c r="B28" s="94">
        <v>0</v>
      </c>
      <c r="C28" s="94">
        <v>1</v>
      </c>
      <c r="D28" s="94">
        <v>5</v>
      </c>
      <c r="E28" s="94">
        <v>13</v>
      </c>
      <c r="F28" s="22" t="s">
        <v>52</v>
      </c>
      <c r="G28" s="208"/>
      <c r="H28" s="208"/>
      <c r="I28" s="206"/>
      <c r="J28" s="208">
        <v>0</v>
      </c>
      <c r="K28" s="206"/>
      <c r="L28" s="206"/>
      <c r="M28" s="206">
        <f t="shared" si="0"/>
        <v>0</v>
      </c>
      <c r="N28" s="206"/>
      <c r="O28" s="206">
        <f t="shared" si="0"/>
        <v>0</v>
      </c>
      <c r="P28" s="208"/>
      <c r="Q28" s="208"/>
      <c r="R28" s="208"/>
    </row>
    <row r="29" spans="1:22" x14ac:dyDescent="0.2">
      <c r="A29" s="94">
        <v>1</v>
      </c>
      <c r="B29" s="94">
        <v>0</v>
      </c>
      <c r="C29" s="94">
        <v>1</v>
      </c>
      <c r="D29" s="94">
        <v>5</v>
      </c>
      <c r="E29" s="94">
        <v>14</v>
      </c>
      <c r="F29" s="22" t="s">
        <v>53</v>
      </c>
      <c r="G29" s="208"/>
      <c r="H29" s="208"/>
      <c r="I29" s="206"/>
      <c r="J29" s="208">
        <v>119212586</v>
      </c>
      <c r="K29" s="206"/>
      <c r="L29" s="206"/>
      <c r="M29" s="206">
        <f t="shared" si="0"/>
        <v>119212586</v>
      </c>
      <c r="N29" s="206"/>
      <c r="O29" s="206">
        <f t="shared" si="0"/>
        <v>119212586</v>
      </c>
      <c r="P29" s="208">
        <v>45002718</v>
      </c>
      <c r="Q29" s="208">
        <v>45002718</v>
      </c>
      <c r="R29" s="208">
        <v>45002718</v>
      </c>
    </row>
    <row r="30" spans="1:22" x14ac:dyDescent="0.2">
      <c r="A30" s="94">
        <v>1</v>
      </c>
      <c r="B30" s="94">
        <v>0</v>
      </c>
      <c r="C30" s="94">
        <v>1</v>
      </c>
      <c r="D30" s="94">
        <v>5</v>
      </c>
      <c r="E30" s="94">
        <v>15</v>
      </c>
      <c r="F30" s="22" t="s">
        <v>54</v>
      </c>
      <c r="G30" s="208"/>
      <c r="H30" s="208"/>
      <c r="I30" s="206"/>
      <c r="J30" s="208">
        <v>124179777</v>
      </c>
      <c r="K30" s="206"/>
      <c r="L30" s="206"/>
      <c r="M30" s="206">
        <f t="shared" si="0"/>
        <v>124179777</v>
      </c>
      <c r="N30" s="206"/>
      <c r="O30" s="206">
        <f t="shared" si="0"/>
        <v>124179777</v>
      </c>
      <c r="P30" s="208">
        <v>14517766</v>
      </c>
      <c r="Q30" s="208">
        <v>14517766</v>
      </c>
      <c r="R30" s="208">
        <v>14517766</v>
      </c>
    </row>
    <row r="31" spans="1:22" x14ac:dyDescent="0.2">
      <c r="A31" s="94">
        <v>1</v>
      </c>
      <c r="B31" s="94">
        <v>0</v>
      </c>
      <c r="C31" s="94">
        <v>1</v>
      </c>
      <c r="D31" s="94">
        <v>5</v>
      </c>
      <c r="E31" s="94">
        <v>16</v>
      </c>
      <c r="F31" s="22" t="s">
        <v>55</v>
      </c>
      <c r="G31" s="208"/>
      <c r="H31" s="208"/>
      <c r="I31" s="206"/>
      <c r="J31" s="208">
        <v>258707870</v>
      </c>
      <c r="K31" s="206"/>
      <c r="L31" s="206"/>
      <c r="M31" s="206">
        <f t="shared" si="0"/>
        <v>258707870</v>
      </c>
      <c r="N31" s="206"/>
      <c r="O31" s="206">
        <f t="shared" si="0"/>
        <v>258707870</v>
      </c>
      <c r="P31" s="208"/>
      <c r="Q31" s="208"/>
      <c r="R31" s="208"/>
    </row>
    <row r="32" spans="1:22" x14ac:dyDescent="0.2">
      <c r="A32" s="94">
        <v>1</v>
      </c>
      <c r="B32" s="94">
        <v>0</v>
      </c>
      <c r="C32" s="94">
        <v>1</v>
      </c>
      <c r="D32" s="94">
        <v>5</v>
      </c>
      <c r="E32" s="94">
        <v>47</v>
      </c>
      <c r="F32" s="22" t="s">
        <v>56</v>
      </c>
      <c r="G32" s="208"/>
      <c r="H32" s="208"/>
      <c r="I32" s="206"/>
      <c r="J32" s="208">
        <v>35730713</v>
      </c>
      <c r="K32" s="206"/>
      <c r="L32" s="206"/>
      <c r="M32" s="206">
        <f t="shared" si="0"/>
        <v>35730713</v>
      </c>
      <c r="N32" s="206"/>
      <c r="O32" s="206">
        <f t="shared" si="0"/>
        <v>35730713</v>
      </c>
      <c r="P32" s="208">
        <v>1044699</v>
      </c>
      <c r="Q32" s="208">
        <v>1044699</v>
      </c>
      <c r="R32" s="208">
        <v>1044699</v>
      </c>
    </row>
    <row r="33" spans="1:22" x14ac:dyDescent="0.2">
      <c r="A33" s="94"/>
      <c r="B33" s="94"/>
      <c r="C33" s="94"/>
      <c r="D33" s="94"/>
      <c r="E33" s="94"/>
      <c r="F33" s="22"/>
      <c r="G33" s="208"/>
      <c r="H33" s="208"/>
      <c r="I33" s="206"/>
      <c r="J33" s="206"/>
      <c r="K33" s="206"/>
      <c r="L33" s="206"/>
      <c r="M33" s="206"/>
      <c r="N33" s="206"/>
      <c r="O33" s="208"/>
      <c r="P33" s="208"/>
      <c r="Q33" s="208"/>
      <c r="R33" s="208"/>
    </row>
    <row r="34" spans="1:22" ht="24" x14ac:dyDescent="0.2">
      <c r="A34" s="94">
        <v>1</v>
      </c>
      <c r="B34" s="94">
        <v>0</v>
      </c>
      <c r="C34" s="94">
        <v>1</v>
      </c>
      <c r="D34" s="94">
        <v>10</v>
      </c>
      <c r="E34" s="94"/>
      <c r="F34" s="31" t="s">
        <v>91</v>
      </c>
      <c r="G34" s="232">
        <v>2308439354</v>
      </c>
      <c r="H34" s="203"/>
      <c r="I34" s="232">
        <v>2175013825</v>
      </c>
      <c r="J34" s="232">
        <v>0</v>
      </c>
      <c r="K34" s="232">
        <v>0</v>
      </c>
      <c r="L34" s="232">
        <v>0</v>
      </c>
      <c r="M34" s="205">
        <f t="shared" si="0"/>
        <v>133425529</v>
      </c>
      <c r="N34" s="204"/>
      <c r="O34" s="204">
        <v>0</v>
      </c>
      <c r="P34" s="204">
        <v>0</v>
      </c>
      <c r="Q34" s="204">
        <v>0</v>
      </c>
      <c r="R34" s="204">
        <v>0</v>
      </c>
    </row>
    <row r="35" spans="1:22" x14ac:dyDescent="0.2">
      <c r="A35" s="94"/>
      <c r="B35" s="94"/>
      <c r="C35" s="94"/>
      <c r="D35" s="94"/>
      <c r="E35" s="94"/>
      <c r="F35" s="22"/>
      <c r="G35" s="208" t="s">
        <v>93</v>
      </c>
      <c r="H35" s="208"/>
      <c r="I35" s="206"/>
      <c r="J35" s="206"/>
      <c r="K35" s="206"/>
      <c r="L35" s="206"/>
      <c r="M35" s="206"/>
      <c r="N35" s="206"/>
      <c r="O35" s="208"/>
      <c r="P35" s="208"/>
      <c r="Q35" s="208"/>
      <c r="R35" s="208"/>
    </row>
    <row r="36" spans="1:22" ht="24" x14ac:dyDescent="0.2">
      <c r="A36" s="33">
        <v>1</v>
      </c>
      <c r="B36" s="33">
        <v>0</v>
      </c>
      <c r="C36" s="33">
        <v>1</v>
      </c>
      <c r="D36" s="33">
        <v>9</v>
      </c>
      <c r="E36" s="33"/>
      <c r="F36" s="31" t="s">
        <v>26</v>
      </c>
      <c r="G36" s="203">
        <f>+G37+G38</f>
        <v>0</v>
      </c>
      <c r="H36" s="203"/>
      <c r="I36" s="203">
        <f>+I37+I38</f>
        <v>0</v>
      </c>
      <c r="J36" s="203">
        <f>+J37+J38</f>
        <v>0</v>
      </c>
      <c r="K36" s="203">
        <f>+K37+K38</f>
        <v>0</v>
      </c>
      <c r="L36" s="203">
        <f>+L37+L38</f>
        <v>0</v>
      </c>
      <c r="M36" s="205">
        <f>+G36-I36+J36-L36+K36</f>
        <v>0</v>
      </c>
      <c r="N36" s="205"/>
      <c r="O36" s="202">
        <f>SUM(O37:O38)</f>
        <v>0</v>
      </c>
      <c r="P36" s="202">
        <f>SUM(P37:P38)</f>
        <v>0</v>
      </c>
      <c r="Q36" s="202">
        <f>SUM(Q37:Q38)</f>
        <v>0</v>
      </c>
      <c r="R36" s="202">
        <f>SUM(R37:R38)</f>
        <v>0</v>
      </c>
    </row>
    <row r="37" spans="1:22" x14ac:dyDescent="0.2">
      <c r="A37" s="94">
        <v>1</v>
      </c>
      <c r="B37" s="94">
        <v>0</v>
      </c>
      <c r="C37" s="94">
        <v>1</v>
      </c>
      <c r="D37" s="94">
        <v>9</v>
      </c>
      <c r="E37" s="94">
        <v>1</v>
      </c>
      <c r="F37" s="22" t="s">
        <v>57</v>
      </c>
      <c r="G37" s="208">
        <v>0</v>
      </c>
      <c r="H37" s="208"/>
      <c r="I37" s="206"/>
      <c r="J37" s="206"/>
      <c r="K37" s="203">
        <f>+K38+K39</f>
        <v>0</v>
      </c>
      <c r="L37" s="206"/>
      <c r="M37" s="206">
        <f>+G37-I37+J37-L37+K37</f>
        <v>0</v>
      </c>
      <c r="N37" s="206"/>
      <c r="O37" s="208"/>
      <c r="P37" s="208"/>
      <c r="Q37" s="208"/>
      <c r="R37" s="208"/>
    </row>
    <row r="38" spans="1:22" s="155" customFormat="1" x14ac:dyDescent="0.2">
      <c r="A38" s="94">
        <v>1</v>
      </c>
      <c r="B38" s="94">
        <v>0</v>
      </c>
      <c r="C38" s="94">
        <v>1</v>
      </c>
      <c r="D38" s="94">
        <v>9</v>
      </c>
      <c r="E38" s="94">
        <v>3</v>
      </c>
      <c r="F38" s="22" t="s">
        <v>58</v>
      </c>
      <c r="G38" s="208">
        <v>0</v>
      </c>
      <c r="H38" s="208"/>
      <c r="I38" s="206"/>
      <c r="J38" s="206"/>
      <c r="K38" s="206"/>
      <c r="L38" s="206"/>
      <c r="M38" s="208">
        <f>+G38-I38+J38-L38+K38</f>
        <v>0</v>
      </c>
      <c r="N38" s="206"/>
      <c r="O38" s="208"/>
      <c r="P38" s="208"/>
      <c r="Q38" s="208"/>
      <c r="R38" s="208"/>
      <c r="S38" s="58"/>
      <c r="T38" s="255"/>
      <c r="U38" s="259"/>
      <c r="V38" s="259"/>
    </row>
    <row r="39" spans="1:22" x14ac:dyDescent="0.2">
      <c r="A39" s="94"/>
      <c r="B39" s="94"/>
      <c r="C39" s="94"/>
      <c r="D39" s="94"/>
      <c r="E39" s="94"/>
      <c r="F39" s="22"/>
      <c r="G39" s="208"/>
      <c r="H39" s="208"/>
      <c r="I39" s="206"/>
      <c r="J39" s="206"/>
      <c r="K39" s="206"/>
      <c r="L39" s="206"/>
      <c r="M39" s="206"/>
      <c r="N39" s="206"/>
      <c r="O39" s="206"/>
      <c r="P39" s="206"/>
      <c r="Q39" s="206"/>
      <c r="R39" s="206"/>
    </row>
    <row r="40" spans="1:22" ht="13.5" x14ac:dyDescent="0.2">
      <c r="A40" s="33">
        <v>1</v>
      </c>
      <c r="B40" s="33">
        <v>0</v>
      </c>
      <c r="C40" s="33">
        <v>2</v>
      </c>
      <c r="D40" s="33"/>
      <c r="E40" s="33"/>
      <c r="F40" s="31" t="s">
        <v>27</v>
      </c>
      <c r="G40" s="203">
        <f>+G41</f>
        <v>0</v>
      </c>
      <c r="H40" s="203"/>
      <c r="I40" s="203">
        <f>+I41</f>
        <v>0</v>
      </c>
      <c r="J40" s="203">
        <f>+J41</f>
        <v>0</v>
      </c>
      <c r="K40" s="203">
        <f>+K41</f>
        <v>0</v>
      </c>
      <c r="L40" s="203">
        <f>+L41</f>
        <v>0</v>
      </c>
      <c r="M40" s="205">
        <f>+G40-I40+J40+L40-K40</f>
        <v>0</v>
      </c>
      <c r="N40" s="204"/>
      <c r="O40" s="202">
        <f>+O41</f>
        <v>0</v>
      </c>
      <c r="P40" s="202">
        <f>+P41</f>
        <v>0</v>
      </c>
      <c r="Q40" s="202">
        <f>+Q41</f>
        <v>0</v>
      </c>
      <c r="R40" s="202">
        <f>+R41</f>
        <v>0</v>
      </c>
      <c r="T40" s="258"/>
    </row>
    <row r="41" spans="1:22" s="155" customFormat="1" x14ac:dyDescent="0.2">
      <c r="A41" s="94">
        <v>1</v>
      </c>
      <c r="B41" s="94">
        <v>0</v>
      </c>
      <c r="C41" s="94">
        <v>2</v>
      </c>
      <c r="D41" s="94">
        <v>14</v>
      </c>
      <c r="E41" s="94"/>
      <c r="F41" s="22" t="s">
        <v>59</v>
      </c>
      <c r="G41" s="208">
        <v>0</v>
      </c>
      <c r="H41" s="208"/>
      <c r="I41" s="206"/>
      <c r="J41" s="206"/>
      <c r="K41" s="206">
        <v>0</v>
      </c>
      <c r="L41" s="206">
        <v>0</v>
      </c>
      <c r="M41" s="206">
        <f>+G41-I41+J41+L41-K41</f>
        <v>0</v>
      </c>
      <c r="N41" s="206"/>
      <c r="O41" s="208">
        <v>0</v>
      </c>
      <c r="P41" s="208">
        <v>0</v>
      </c>
      <c r="Q41" s="208"/>
      <c r="R41" s="208"/>
      <c r="S41" s="58"/>
      <c r="T41" s="255"/>
      <c r="U41" s="259"/>
      <c r="V41" s="259"/>
    </row>
    <row r="42" spans="1:22" ht="12" customHeight="1" x14ac:dyDescent="0.2">
      <c r="A42" s="94"/>
      <c r="B42" s="94"/>
      <c r="C42" s="94"/>
      <c r="D42" s="94"/>
      <c r="E42" s="94"/>
      <c r="F42" s="22"/>
      <c r="G42" s="208"/>
      <c r="H42" s="208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T42" s="258"/>
    </row>
    <row r="43" spans="1:22" s="155" customFormat="1" ht="22.5" customHeight="1" x14ac:dyDescent="0.2">
      <c r="A43" s="33">
        <v>1</v>
      </c>
      <c r="B43" s="33">
        <v>0</v>
      </c>
      <c r="C43" s="33">
        <v>5</v>
      </c>
      <c r="D43" s="33"/>
      <c r="E43" s="33"/>
      <c r="F43" s="31" t="s">
        <v>28</v>
      </c>
      <c r="G43" s="203">
        <f>SUM(G45:G48)</f>
        <v>0</v>
      </c>
      <c r="H43" s="203"/>
      <c r="I43" s="203">
        <v>0</v>
      </c>
      <c r="J43" s="203">
        <v>1161132231</v>
      </c>
      <c r="K43" s="203">
        <f>SUM(K45:K48)</f>
        <v>0</v>
      </c>
      <c r="L43" s="203">
        <f>SUM(L45:L48)</f>
        <v>0</v>
      </c>
      <c r="M43" s="205">
        <f t="shared" ref="M43" si="1">+G43-I43+J43-L43+K43</f>
        <v>1161132231</v>
      </c>
      <c r="N43" s="204"/>
      <c r="O43" s="205">
        <f>SUM(O45:O48)</f>
        <v>0</v>
      </c>
      <c r="P43" s="205">
        <f>SUM(P45:P48)</f>
        <v>0</v>
      </c>
      <c r="Q43" s="205">
        <f>SUM(Q45:Q48)</f>
        <v>0</v>
      </c>
      <c r="R43" s="205">
        <f>SUM(R45:R48)</f>
        <v>0</v>
      </c>
      <c r="S43" s="58"/>
      <c r="T43" s="255"/>
      <c r="U43" s="259"/>
      <c r="V43" s="259"/>
    </row>
    <row r="44" spans="1:22" s="155" customFormat="1" ht="15" customHeight="1" x14ac:dyDescent="0.2">
      <c r="A44" s="33"/>
      <c r="B44" s="33"/>
      <c r="C44" s="33"/>
      <c r="D44" s="33"/>
      <c r="E44" s="33"/>
      <c r="F44" s="31"/>
      <c r="G44" s="203"/>
      <c r="H44" s="203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58"/>
      <c r="T44" s="255"/>
      <c r="U44" s="259"/>
      <c r="V44" s="259"/>
    </row>
    <row r="45" spans="1:22" x14ac:dyDescent="0.2">
      <c r="A45" s="94">
        <v>1</v>
      </c>
      <c r="B45" s="94">
        <v>0</v>
      </c>
      <c r="C45" s="94">
        <v>5</v>
      </c>
      <c r="D45" s="94">
        <v>1</v>
      </c>
      <c r="E45" s="94"/>
      <c r="F45" s="22" t="s">
        <v>29</v>
      </c>
      <c r="G45" s="208">
        <v>0</v>
      </c>
      <c r="H45" s="208"/>
      <c r="I45" s="209"/>
      <c r="J45" s="209"/>
      <c r="K45" s="209"/>
      <c r="L45" s="209"/>
      <c r="M45" s="206">
        <f>+G45-I45+J45-L45+K45</f>
        <v>0</v>
      </c>
      <c r="N45" s="209"/>
      <c r="O45" s="208"/>
      <c r="P45" s="208"/>
      <c r="Q45" s="208"/>
      <c r="R45" s="208"/>
    </row>
    <row r="46" spans="1:22" x14ac:dyDescent="0.2">
      <c r="A46" s="94">
        <v>1</v>
      </c>
      <c r="B46" s="94">
        <v>0</v>
      </c>
      <c r="C46" s="94">
        <v>5</v>
      </c>
      <c r="D46" s="94">
        <v>2</v>
      </c>
      <c r="E46" s="33"/>
      <c r="F46" s="22" t="s">
        <v>30</v>
      </c>
      <c r="G46" s="208">
        <v>0</v>
      </c>
      <c r="H46" s="203"/>
      <c r="I46" s="209">
        <v>0</v>
      </c>
      <c r="J46" s="209">
        <v>0</v>
      </c>
      <c r="K46" s="204"/>
      <c r="L46" s="204"/>
      <c r="M46" s="206">
        <f>+G46-I46+J46-L46+K46</f>
        <v>0</v>
      </c>
      <c r="N46" s="204"/>
      <c r="O46" s="208"/>
      <c r="P46" s="208"/>
      <c r="Q46" s="208"/>
      <c r="R46" s="208"/>
    </row>
    <row r="47" spans="1:22" x14ac:dyDescent="0.2">
      <c r="A47" s="94">
        <v>1</v>
      </c>
      <c r="B47" s="94">
        <v>0</v>
      </c>
      <c r="C47" s="94">
        <v>5</v>
      </c>
      <c r="D47" s="94">
        <v>6</v>
      </c>
      <c r="E47" s="69"/>
      <c r="F47" s="22" t="s">
        <v>60</v>
      </c>
      <c r="G47" s="208">
        <v>0</v>
      </c>
      <c r="H47" s="208"/>
      <c r="I47" s="202"/>
      <c r="J47" s="202"/>
      <c r="K47" s="202"/>
      <c r="L47" s="202"/>
      <c r="M47" s="206">
        <f>+G47-I47+J47-L47+K47</f>
        <v>0</v>
      </c>
      <c r="N47" s="202"/>
      <c r="O47" s="208"/>
      <c r="P47" s="208"/>
      <c r="Q47" s="208"/>
      <c r="R47" s="208"/>
    </row>
    <row r="48" spans="1:22" s="155" customFormat="1" x14ac:dyDescent="0.2">
      <c r="A48" s="94">
        <v>1</v>
      </c>
      <c r="B48" s="94">
        <v>0</v>
      </c>
      <c r="C48" s="94">
        <v>5</v>
      </c>
      <c r="D48" s="94">
        <v>7</v>
      </c>
      <c r="E48" s="69"/>
      <c r="F48" s="22" t="s">
        <v>61</v>
      </c>
      <c r="G48" s="208">
        <v>0</v>
      </c>
      <c r="H48" s="208"/>
      <c r="I48" s="202"/>
      <c r="J48" s="202"/>
      <c r="K48" s="202"/>
      <c r="L48" s="202"/>
      <c r="M48" s="206">
        <f>+G48-I48+J48-L48+K48</f>
        <v>0</v>
      </c>
      <c r="N48" s="202"/>
      <c r="O48" s="208"/>
      <c r="P48" s="208"/>
      <c r="Q48" s="208"/>
      <c r="R48" s="208"/>
      <c r="S48" s="58"/>
      <c r="T48" s="255"/>
      <c r="U48" s="259"/>
      <c r="V48" s="259"/>
    </row>
    <row r="49" spans="1:22" x14ac:dyDescent="0.2">
      <c r="A49" s="69"/>
      <c r="B49" s="69"/>
      <c r="C49" s="69"/>
      <c r="D49" s="69"/>
      <c r="E49" s="69"/>
      <c r="F49" s="69"/>
      <c r="G49" s="208"/>
      <c r="H49" s="208"/>
      <c r="I49" s="202"/>
      <c r="J49" s="202"/>
      <c r="K49" s="202"/>
      <c r="L49" s="202"/>
      <c r="M49" s="202"/>
      <c r="N49" s="202"/>
      <c r="O49" s="202"/>
      <c r="P49" s="202"/>
      <c r="Q49" s="202"/>
      <c r="R49" s="202"/>
    </row>
    <row r="50" spans="1:22" s="155" customFormat="1" x14ac:dyDescent="0.2">
      <c r="A50" s="33">
        <v>2</v>
      </c>
      <c r="B50" s="33">
        <v>0</v>
      </c>
      <c r="C50" s="33"/>
      <c r="D50" s="33"/>
      <c r="E50" s="33"/>
      <c r="F50" s="31" t="s">
        <v>31</v>
      </c>
      <c r="G50" s="203">
        <f>+G52+G55</f>
        <v>793154886</v>
      </c>
      <c r="H50" s="203"/>
      <c r="I50" s="203">
        <f>+I52+I55</f>
        <v>68948559</v>
      </c>
      <c r="J50" s="203">
        <f>+J52+J55</f>
        <v>68948559</v>
      </c>
      <c r="K50" s="203">
        <f>+K52+K55</f>
        <v>0</v>
      </c>
      <c r="L50" s="203">
        <f>+L52+L55</f>
        <v>0</v>
      </c>
      <c r="M50" s="205">
        <f>+G50-I50+J50-L50+K50</f>
        <v>793154886</v>
      </c>
      <c r="N50" s="204"/>
      <c r="O50" s="202">
        <f>+O52+O55</f>
        <v>679187484</v>
      </c>
      <c r="P50" s="202">
        <f>+P52+P55</f>
        <v>155116826</v>
      </c>
      <c r="Q50" s="202">
        <f>+Q52+Q55</f>
        <v>114301578</v>
      </c>
      <c r="R50" s="202">
        <f>+R52+R55</f>
        <v>114301578</v>
      </c>
      <c r="S50" s="58"/>
      <c r="T50" s="255"/>
      <c r="U50" s="259"/>
      <c r="V50" s="259"/>
    </row>
    <row r="51" spans="1:22" x14ac:dyDescent="0.2">
      <c r="A51" s="33"/>
      <c r="B51" s="33"/>
      <c r="C51" s="33"/>
      <c r="D51" s="33"/>
      <c r="E51" s="33"/>
      <c r="F51" s="31"/>
      <c r="G51" s="203"/>
      <c r="H51" s="203"/>
      <c r="I51" s="204"/>
      <c r="J51" s="204"/>
      <c r="K51" s="204"/>
      <c r="L51" s="204"/>
      <c r="M51" s="204"/>
      <c r="N51" s="204"/>
      <c r="O51" s="204"/>
      <c r="P51" s="204"/>
      <c r="Q51" s="204"/>
      <c r="R51" s="204"/>
    </row>
    <row r="52" spans="1:22" x14ac:dyDescent="0.2">
      <c r="A52" s="33">
        <v>2</v>
      </c>
      <c r="B52" s="33">
        <v>0</v>
      </c>
      <c r="C52" s="33">
        <v>3</v>
      </c>
      <c r="D52" s="33"/>
      <c r="E52" s="33"/>
      <c r="F52" s="31" t="s">
        <v>75</v>
      </c>
      <c r="G52" s="203">
        <f>+G53</f>
        <v>66950000</v>
      </c>
      <c r="H52" s="203"/>
      <c r="I52" s="203">
        <f>+I53</f>
        <v>0</v>
      </c>
      <c r="J52" s="203">
        <f>+J53</f>
        <v>3888000</v>
      </c>
      <c r="K52" s="203">
        <f>+K53</f>
        <v>0</v>
      </c>
      <c r="L52" s="203">
        <f>+L53</f>
        <v>0</v>
      </c>
      <c r="M52" s="205">
        <f>+G52-I52+J52-L52+K52</f>
        <v>70838000</v>
      </c>
      <c r="N52" s="204"/>
      <c r="O52" s="202">
        <f>+O53</f>
        <v>70838000</v>
      </c>
      <c r="P52" s="202">
        <f>+P53</f>
        <v>70838000</v>
      </c>
      <c r="Q52" s="202">
        <f>+Q53</f>
        <v>70838000</v>
      </c>
      <c r="R52" s="202">
        <f>+R53</f>
        <v>70838000</v>
      </c>
    </row>
    <row r="53" spans="1:22" s="155" customFormat="1" x14ac:dyDescent="0.2">
      <c r="A53" s="94">
        <v>2</v>
      </c>
      <c r="B53" s="94">
        <v>0</v>
      </c>
      <c r="C53" s="94">
        <v>3</v>
      </c>
      <c r="D53" s="94">
        <v>50</v>
      </c>
      <c r="E53" s="94"/>
      <c r="F53" s="22" t="s">
        <v>62</v>
      </c>
      <c r="G53" s="208">
        <v>66950000</v>
      </c>
      <c r="H53" s="208"/>
      <c r="I53" s="155">
        <v>0</v>
      </c>
      <c r="J53" s="206">
        <v>3888000</v>
      </c>
      <c r="K53" s="206"/>
      <c r="L53" s="206"/>
      <c r="M53" s="206">
        <f t="shared" ref="M53" si="2">+G53-I53+J53-L53+K53</f>
        <v>70838000</v>
      </c>
      <c r="N53" s="206"/>
      <c r="O53" s="208">
        <v>70838000</v>
      </c>
      <c r="P53" s="208">
        <v>70838000</v>
      </c>
      <c r="Q53" s="208">
        <v>70838000</v>
      </c>
      <c r="R53" s="208">
        <v>70838000</v>
      </c>
      <c r="S53" s="58"/>
      <c r="T53" s="255"/>
      <c r="U53" s="259"/>
      <c r="V53" s="259"/>
    </row>
    <row r="54" spans="1:22" s="155" customFormat="1" x14ac:dyDescent="0.2">
      <c r="A54" s="94"/>
      <c r="B54" s="94"/>
      <c r="C54" s="94"/>
      <c r="D54" s="94"/>
      <c r="E54" s="94"/>
      <c r="F54" s="22"/>
      <c r="G54" s="208"/>
      <c r="H54" s="208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58"/>
      <c r="T54" s="255"/>
      <c r="U54" s="259"/>
      <c r="V54" s="259"/>
    </row>
    <row r="55" spans="1:22" s="155" customFormat="1" ht="15" customHeight="1" x14ac:dyDescent="0.2">
      <c r="A55" s="33">
        <v>2</v>
      </c>
      <c r="B55" s="33">
        <v>0</v>
      </c>
      <c r="C55" s="33">
        <v>4</v>
      </c>
      <c r="D55" s="33"/>
      <c r="E55" s="33"/>
      <c r="F55" s="31" t="s">
        <v>33</v>
      </c>
      <c r="G55" s="203">
        <f>SUM(G56:G69)</f>
        <v>726204886</v>
      </c>
      <c r="H55" s="203"/>
      <c r="I55" s="203">
        <f>SUM(I56:I69)</f>
        <v>68948559</v>
      </c>
      <c r="J55" s="203">
        <f>SUM(J56:J69)</f>
        <v>65060559</v>
      </c>
      <c r="K55" s="203">
        <f>SUM(K56:K69)</f>
        <v>0</v>
      </c>
      <c r="L55" s="203">
        <f>SUM(L56:L69)</f>
        <v>0</v>
      </c>
      <c r="M55" s="205">
        <f>+G55-I55+J55-L55+K55</f>
        <v>722316886</v>
      </c>
      <c r="N55" s="204"/>
      <c r="O55" s="202">
        <f>SUM(O56:O69)</f>
        <v>608349484</v>
      </c>
      <c r="P55" s="202">
        <f>SUM(P56:P69)</f>
        <v>84278826</v>
      </c>
      <c r="Q55" s="202">
        <f>SUM(Q56:Q69)</f>
        <v>43463578</v>
      </c>
      <c r="R55" s="202">
        <f>SUM(R56:R69)</f>
        <v>43463578</v>
      </c>
      <c r="S55" s="58"/>
      <c r="T55" s="255"/>
      <c r="U55" s="259"/>
      <c r="V55" s="259"/>
    </row>
    <row r="56" spans="1:22" s="155" customFormat="1" ht="15" customHeight="1" x14ac:dyDescent="0.2">
      <c r="A56" s="94">
        <v>2</v>
      </c>
      <c r="B56" s="94">
        <v>0</v>
      </c>
      <c r="C56" s="94">
        <v>4</v>
      </c>
      <c r="D56" s="94">
        <v>1</v>
      </c>
      <c r="E56" s="33"/>
      <c r="F56" s="22" t="s">
        <v>105</v>
      </c>
      <c r="G56" s="208">
        <v>0</v>
      </c>
      <c r="H56" s="208"/>
      <c r="I56" s="209">
        <v>0</v>
      </c>
      <c r="J56" s="209">
        <v>3060559</v>
      </c>
      <c r="K56" s="204"/>
      <c r="L56" s="204"/>
      <c r="M56" s="206">
        <f t="shared" ref="M56:M69" si="3">+G56-I56+J56-L56+K56</f>
        <v>3060559</v>
      </c>
      <c r="N56" s="204"/>
      <c r="O56" s="206">
        <v>3060559</v>
      </c>
      <c r="P56" s="206">
        <v>3060559</v>
      </c>
      <c r="Q56" s="206">
        <v>3060559</v>
      </c>
      <c r="R56" s="206">
        <v>3060559</v>
      </c>
      <c r="S56" s="58"/>
      <c r="T56" s="255"/>
      <c r="U56" s="259"/>
      <c r="V56" s="259"/>
    </row>
    <row r="57" spans="1:22" s="155" customFormat="1" ht="15" customHeight="1" x14ac:dyDescent="0.2">
      <c r="A57" s="94">
        <v>2</v>
      </c>
      <c r="B57" s="94">
        <v>0</v>
      </c>
      <c r="C57" s="94">
        <v>4</v>
      </c>
      <c r="D57" s="94">
        <v>2</v>
      </c>
      <c r="E57" s="33"/>
      <c r="F57" s="22" t="s">
        <v>92</v>
      </c>
      <c r="G57" s="208">
        <v>186814475</v>
      </c>
      <c r="H57" s="208"/>
      <c r="I57" s="209">
        <f>3060559+3888000</f>
        <v>6948559</v>
      </c>
      <c r="J57" s="209">
        <v>62000000</v>
      </c>
      <c r="K57" s="204"/>
      <c r="L57" s="204"/>
      <c r="M57" s="206">
        <f t="shared" si="3"/>
        <v>241865916</v>
      </c>
      <c r="N57" s="204"/>
      <c r="O57" s="208">
        <v>241809727</v>
      </c>
      <c r="P57" s="208"/>
      <c r="Q57" s="208"/>
      <c r="R57" s="208"/>
      <c r="S57" s="58"/>
      <c r="T57" s="255"/>
      <c r="U57" s="259"/>
      <c r="V57" s="259"/>
    </row>
    <row r="58" spans="1:22" s="155" customFormat="1" ht="15" customHeight="1" x14ac:dyDescent="0.2">
      <c r="A58" s="94">
        <v>2</v>
      </c>
      <c r="B58" s="94">
        <v>0</v>
      </c>
      <c r="C58" s="94">
        <v>4</v>
      </c>
      <c r="D58" s="94">
        <v>4</v>
      </c>
      <c r="E58" s="33"/>
      <c r="F58" s="22" t="s">
        <v>34</v>
      </c>
      <c r="G58" s="208">
        <v>0</v>
      </c>
      <c r="H58" s="208"/>
      <c r="I58" s="209"/>
      <c r="J58" s="209"/>
      <c r="K58" s="204"/>
      <c r="L58" s="204"/>
      <c r="M58" s="206">
        <f t="shared" si="3"/>
        <v>0</v>
      </c>
      <c r="N58" s="204"/>
      <c r="O58" s="206"/>
      <c r="P58" s="208"/>
      <c r="Q58" s="208"/>
      <c r="R58" s="208"/>
      <c r="S58" s="58"/>
      <c r="T58" s="255"/>
      <c r="U58" s="259"/>
      <c r="V58" s="259"/>
    </row>
    <row r="59" spans="1:22" s="155" customFormat="1" ht="15" customHeight="1" x14ac:dyDescent="0.2">
      <c r="A59" s="94">
        <v>2</v>
      </c>
      <c r="B59" s="94">
        <v>0</v>
      </c>
      <c r="C59" s="94">
        <v>4</v>
      </c>
      <c r="D59" s="94">
        <v>5</v>
      </c>
      <c r="E59" s="33"/>
      <c r="F59" s="22" t="s">
        <v>35</v>
      </c>
      <c r="G59" s="208">
        <v>523390411</v>
      </c>
      <c r="H59" s="208"/>
      <c r="I59" s="209">
        <v>62000000</v>
      </c>
      <c r="J59" s="209"/>
      <c r="K59" s="204"/>
      <c r="L59" s="204"/>
      <c r="M59" s="206">
        <f t="shared" si="3"/>
        <v>461390411</v>
      </c>
      <c r="N59" s="204"/>
      <c r="O59" s="206">
        <v>351479198</v>
      </c>
      <c r="P59" s="206">
        <v>69218267</v>
      </c>
      <c r="Q59" s="208">
        <v>37320000</v>
      </c>
      <c r="R59" s="208">
        <v>37320000</v>
      </c>
      <c r="S59" s="58">
        <v>436390411</v>
      </c>
      <c r="T59" s="255"/>
      <c r="U59" s="259"/>
      <c r="V59" s="259"/>
    </row>
    <row r="60" spans="1:22" s="155" customFormat="1" ht="15" customHeight="1" x14ac:dyDescent="0.2">
      <c r="A60" s="94">
        <v>2</v>
      </c>
      <c r="B60" s="94">
        <v>0</v>
      </c>
      <c r="C60" s="94">
        <v>4</v>
      </c>
      <c r="D60" s="94">
        <v>6</v>
      </c>
      <c r="E60" s="33"/>
      <c r="F60" s="22" t="s">
        <v>36</v>
      </c>
      <c r="G60" s="208">
        <v>0</v>
      </c>
      <c r="H60" s="208"/>
      <c r="I60" s="204"/>
      <c r="J60" s="204"/>
      <c r="K60" s="204"/>
      <c r="L60" s="204"/>
      <c r="M60" s="206">
        <f t="shared" si="3"/>
        <v>0</v>
      </c>
      <c r="N60" s="204"/>
      <c r="O60" s="208"/>
      <c r="P60" s="208"/>
      <c r="Q60" s="208"/>
      <c r="R60" s="208"/>
      <c r="S60" s="58">
        <f>+S59-M59</f>
        <v>-25000000</v>
      </c>
      <c r="T60" s="255"/>
      <c r="U60" s="260"/>
      <c r="V60" s="259"/>
    </row>
    <row r="61" spans="1:22" s="155" customFormat="1" ht="15" customHeight="1" x14ac:dyDescent="0.2">
      <c r="A61" s="94">
        <v>2</v>
      </c>
      <c r="B61" s="94">
        <v>0</v>
      </c>
      <c r="C61" s="94">
        <v>4</v>
      </c>
      <c r="D61" s="94">
        <v>7</v>
      </c>
      <c r="E61" s="33"/>
      <c r="F61" s="22" t="s">
        <v>37</v>
      </c>
      <c r="G61" s="208">
        <v>0</v>
      </c>
      <c r="H61" s="208"/>
      <c r="I61" s="204"/>
      <c r="J61" s="204"/>
      <c r="K61" s="204"/>
      <c r="L61" s="204"/>
      <c r="M61" s="206">
        <f t="shared" si="3"/>
        <v>0</v>
      </c>
      <c r="N61" s="204"/>
      <c r="O61" s="208"/>
      <c r="P61" s="208"/>
      <c r="Q61" s="208"/>
      <c r="R61" s="208"/>
      <c r="S61" s="58"/>
      <c r="T61" s="255"/>
      <c r="U61" s="259"/>
      <c r="V61" s="259"/>
    </row>
    <row r="62" spans="1:22" s="155" customFormat="1" ht="15" customHeight="1" x14ac:dyDescent="0.2">
      <c r="A62" s="94">
        <v>2</v>
      </c>
      <c r="B62" s="94">
        <v>0</v>
      </c>
      <c r="C62" s="94">
        <v>4</v>
      </c>
      <c r="D62" s="94">
        <v>8</v>
      </c>
      <c r="E62" s="33"/>
      <c r="F62" s="22" t="s">
        <v>38</v>
      </c>
      <c r="G62" s="208">
        <v>0</v>
      </c>
      <c r="H62" s="208"/>
      <c r="I62" s="204"/>
      <c r="J62" s="204"/>
      <c r="K62" s="204"/>
      <c r="L62" s="204"/>
      <c r="M62" s="206">
        <f t="shared" si="3"/>
        <v>0</v>
      </c>
      <c r="N62" s="204"/>
      <c r="O62" s="208"/>
      <c r="P62" s="208"/>
      <c r="Q62" s="208"/>
      <c r="R62" s="208"/>
      <c r="S62" s="58"/>
      <c r="T62" s="255"/>
      <c r="U62" s="259"/>
      <c r="V62" s="259"/>
    </row>
    <row r="63" spans="1:22" ht="15" customHeight="1" x14ac:dyDescent="0.2">
      <c r="A63" s="94">
        <v>2</v>
      </c>
      <c r="B63" s="94">
        <v>0</v>
      </c>
      <c r="C63" s="94">
        <v>4</v>
      </c>
      <c r="D63" s="94">
        <v>9</v>
      </c>
      <c r="E63" s="33"/>
      <c r="F63" s="22" t="s">
        <v>39</v>
      </c>
      <c r="G63" s="208">
        <v>0</v>
      </c>
      <c r="H63" s="208"/>
      <c r="I63" s="209"/>
      <c r="J63" s="209"/>
      <c r="K63" s="204"/>
      <c r="L63" s="204"/>
      <c r="M63" s="206">
        <f t="shared" si="3"/>
        <v>0</v>
      </c>
      <c r="N63" s="204"/>
      <c r="O63" s="208"/>
      <c r="P63" s="208"/>
      <c r="Q63" s="208"/>
      <c r="R63" s="208"/>
      <c r="U63" s="310"/>
      <c r="V63" s="311"/>
    </row>
    <row r="64" spans="1:22" ht="15" customHeight="1" x14ac:dyDescent="0.2">
      <c r="A64" s="94">
        <v>2</v>
      </c>
      <c r="B64" s="94">
        <v>0</v>
      </c>
      <c r="C64" s="94">
        <v>4</v>
      </c>
      <c r="D64" s="94">
        <v>11</v>
      </c>
      <c r="E64" s="33"/>
      <c r="F64" s="22" t="s">
        <v>40</v>
      </c>
      <c r="G64" s="208">
        <v>0</v>
      </c>
      <c r="H64" s="208"/>
      <c r="I64" s="209"/>
      <c r="J64" s="209"/>
      <c r="K64" s="204"/>
      <c r="L64" s="204"/>
      <c r="M64" s="206">
        <f t="shared" si="3"/>
        <v>0</v>
      </c>
      <c r="N64" s="204"/>
      <c r="O64" s="206"/>
      <c r="P64" s="206"/>
      <c r="Q64" s="206"/>
      <c r="R64" s="206"/>
    </row>
    <row r="65" spans="1:22" s="155" customFormat="1" ht="15" customHeight="1" x14ac:dyDescent="0.2">
      <c r="A65" s="94">
        <v>2</v>
      </c>
      <c r="B65" s="94">
        <v>0</v>
      </c>
      <c r="C65" s="94">
        <v>4</v>
      </c>
      <c r="D65" s="94">
        <v>14</v>
      </c>
      <c r="E65" s="94"/>
      <c r="F65" s="22" t="s">
        <v>79</v>
      </c>
      <c r="G65" s="208">
        <v>16000000</v>
      </c>
      <c r="H65" s="208"/>
      <c r="I65" s="204"/>
      <c r="J65" s="204"/>
      <c r="K65" s="204"/>
      <c r="L65" s="204"/>
      <c r="M65" s="206">
        <f t="shared" si="3"/>
        <v>16000000</v>
      </c>
      <c r="N65" s="204"/>
      <c r="O65" s="208">
        <v>12000000</v>
      </c>
      <c r="P65" s="208">
        <v>12000000</v>
      </c>
      <c r="Q65" s="208">
        <v>3083019</v>
      </c>
      <c r="R65" s="208">
        <v>3083019</v>
      </c>
      <c r="S65" s="58"/>
      <c r="T65" s="255"/>
      <c r="U65" s="259"/>
      <c r="V65" s="259"/>
    </row>
    <row r="66" spans="1:22" s="155" customFormat="1" ht="15" customHeight="1" x14ac:dyDescent="0.2">
      <c r="A66" s="94">
        <v>2</v>
      </c>
      <c r="B66" s="94">
        <v>0</v>
      </c>
      <c r="C66" s="94">
        <v>4</v>
      </c>
      <c r="D66" s="94">
        <v>17</v>
      </c>
      <c r="E66" s="94"/>
      <c r="F66" s="22" t="s">
        <v>42</v>
      </c>
      <c r="G66" s="208">
        <v>0</v>
      </c>
      <c r="H66" s="208"/>
      <c r="I66" s="204"/>
      <c r="J66" s="204"/>
      <c r="K66" s="204"/>
      <c r="L66" s="204"/>
      <c r="M66" s="206">
        <f t="shared" si="3"/>
        <v>0</v>
      </c>
      <c r="N66" s="204"/>
      <c r="O66" s="208"/>
      <c r="P66" s="208"/>
      <c r="Q66" s="208"/>
      <c r="R66" s="208"/>
      <c r="S66" s="58"/>
      <c r="T66" s="255"/>
      <c r="U66" s="259"/>
      <c r="V66" s="259"/>
    </row>
    <row r="67" spans="1:22" ht="15" customHeight="1" x14ac:dyDescent="0.2">
      <c r="A67" s="94">
        <v>2</v>
      </c>
      <c r="B67" s="94">
        <v>0</v>
      </c>
      <c r="C67" s="94">
        <v>4</v>
      </c>
      <c r="D67" s="94">
        <v>21</v>
      </c>
      <c r="E67" s="33"/>
      <c r="F67" s="99" t="s">
        <v>63</v>
      </c>
      <c r="G67" s="208">
        <v>0</v>
      </c>
      <c r="H67" s="208"/>
      <c r="I67" s="204"/>
      <c r="J67" s="204"/>
      <c r="K67" s="204"/>
      <c r="L67" s="204"/>
      <c r="M67" s="206">
        <f t="shared" si="3"/>
        <v>0</v>
      </c>
      <c r="N67" s="204"/>
      <c r="O67" s="264"/>
      <c r="P67" s="264"/>
      <c r="Q67" s="264"/>
      <c r="R67" s="264"/>
    </row>
    <row r="68" spans="1:22" ht="15" customHeight="1" x14ac:dyDescent="0.2">
      <c r="A68" s="94">
        <v>2</v>
      </c>
      <c r="B68" s="94">
        <v>0</v>
      </c>
      <c r="C68" s="94">
        <v>4</v>
      </c>
      <c r="D68" s="94">
        <v>40</v>
      </c>
      <c r="E68" s="33"/>
      <c r="F68" s="22" t="s">
        <v>43</v>
      </c>
      <c r="G68" s="208">
        <v>0</v>
      </c>
      <c r="H68" s="208"/>
      <c r="I68" s="204"/>
      <c r="J68" s="209"/>
      <c r="K68" s="204"/>
      <c r="L68" s="204"/>
      <c r="M68" s="206">
        <f t="shared" si="3"/>
        <v>0</v>
      </c>
      <c r="N68" s="205"/>
      <c r="O68" s="208"/>
      <c r="P68" s="208"/>
      <c r="Q68" s="208"/>
      <c r="R68" s="208"/>
    </row>
    <row r="69" spans="1:22" ht="15" customHeight="1" x14ac:dyDescent="0.2">
      <c r="A69" s="94">
        <v>2</v>
      </c>
      <c r="B69" s="94">
        <v>0</v>
      </c>
      <c r="C69" s="94">
        <v>4</v>
      </c>
      <c r="D69" s="94">
        <v>41</v>
      </c>
      <c r="E69" s="94"/>
      <c r="F69" s="22" t="s">
        <v>44</v>
      </c>
      <c r="G69" s="208">
        <v>0</v>
      </c>
      <c r="H69" s="208"/>
      <c r="I69" s="77"/>
      <c r="J69" s="204"/>
      <c r="K69" s="206">
        <v>0</v>
      </c>
      <c r="L69" s="206"/>
      <c r="M69" s="206">
        <f t="shared" si="3"/>
        <v>0</v>
      </c>
      <c r="N69" s="206"/>
      <c r="O69" s="208"/>
      <c r="P69" s="208"/>
      <c r="Q69" s="208"/>
      <c r="R69" s="208"/>
    </row>
    <row r="70" spans="1:22" ht="15" customHeight="1" x14ac:dyDescent="0.2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</row>
    <row r="71" spans="1:22" ht="15" customHeight="1" x14ac:dyDescent="0.2">
      <c r="A71" s="64">
        <v>3</v>
      </c>
      <c r="B71" s="41"/>
      <c r="C71" s="41"/>
      <c r="D71" s="41"/>
      <c r="E71" s="41"/>
      <c r="F71" s="65" t="s">
        <v>71</v>
      </c>
      <c r="G71" s="210">
        <f>+G72+G73+G74</f>
        <v>1091882901</v>
      </c>
      <c r="H71" s="208"/>
      <c r="I71" s="210">
        <f>+I72+I73</f>
        <v>0</v>
      </c>
      <c r="J71" s="210">
        <f>+J72+J73</f>
        <v>0</v>
      </c>
      <c r="K71" s="210">
        <f>+K72+K73+K74</f>
        <v>0</v>
      </c>
      <c r="L71" s="210">
        <f>+L72+L73</f>
        <v>0</v>
      </c>
      <c r="M71" s="205">
        <f>+G71-I71+J71-L71-K71</f>
        <v>1091882901</v>
      </c>
      <c r="N71" s="208"/>
      <c r="O71" s="210">
        <f>+O72+O73</f>
        <v>1348710</v>
      </c>
      <c r="P71" s="210">
        <f>+P72+P73</f>
        <v>1348710</v>
      </c>
      <c r="Q71" s="210">
        <f>+Q72+Q73</f>
        <v>1348710</v>
      </c>
      <c r="R71" s="210">
        <f>+R72+R73</f>
        <v>1348710</v>
      </c>
    </row>
    <row r="72" spans="1:22" ht="15" customHeight="1" x14ac:dyDescent="0.2">
      <c r="A72" s="22">
        <v>3</v>
      </c>
      <c r="B72" s="22">
        <v>2</v>
      </c>
      <c r="C72" s="22">
        <v>1</v>
      </c>
      <c r="D72" s="22">
        <v>1</v>
      </c>
      <c r="E72" s="22">
        <v>20</v>
      </c>
      <c r="F72" s="22" t="s">
        <v>72</v>
      </c>
      <c r="G72" s="208">
        <v>27810000</v>
      </c>
      <c r="H72" s="208"/>
      <c r="I72" s="208"/>
      <c r="J72" s="208"/>
      <c r="K72" s="208"/>
      <c r="L72" s="208"/>
      <c r="M72" s="206">
        <f>+G72-I72+J72-L72+K72</f>
        <v>27810000</v>
      </c>
      <c r="N72" s="208"/>
      <c r="O72" s="208"/>
      <c r="P72" s="208"/>
      <c r="Q72" s="208"/>
      <c r="R72" s="208"/>
    </row>
    <row r="73" spans="1:22" ht="15" customHeight="1" x14ac:dyDescent="0.2">
      <c r="A73" s="22">
        <v>3</v>
      </c>
      <c r="B73" s="22">
        <v>6</v>
      </c>
      <c r="C73" s="22">
        <v>1</v>
      </c>
      <c r="D73" s="22">
        <v>1</v>
      </c>
      <c r="E73" s="22">
        <v>20</v>
      </c>
      <c r="F73" s="22" t="s">
        <v>73</v>
      </c>
      <c r="G73" s="208">
        <v>215270000</v>
      </c>
      <c r="H73" s="208"/>
      <c r="I73" s="208"/>
      <c r="J73" s="208"/>
      <c r="K73" s="208"/>
      <c r="L73" s="208"/>
      <c r="M73" s="206">
        <f>+G73-I73+J73-L73+K73</f>
        <v>215270000</v>
      </c>
      <c r="N73" s="208"/>
      <c r="O73" s="208">
        <v>1348710</v>
      </c>
      <c r="P73" s="208">
        <v>1348710</v>
      </c>
      <c r="Q73" s="208">
        <v>1348710</v>
      </c>
      <c r="R73" s="208">
        <v>1348710</v>
      </c>
    </row>
    <row r="74" spans="1:22" ht="24.75" customHeight="1" x14ac:dyDescent="0.2">
      <c r="A74" s="22">
        <v>3</v>
      </c>
      <c r="B74" s="22">
        <v>6</v>
      </c>
      <c r="C74" s="22">
        <v>3</v>
      </c>
      <c r="D74" s="22">
        <v>20</v>
      </c>
      <c r="E74" s="22">
        <v>20</v>
      </c>
      <c r="F74" s="22" t="s">
        <v>87</v>
      </c>
      <c r="G74" s="208">
        <v>848802901</v>
      </c>
      <c r="H74" s="208"/>
      <c r="I74" s="208"/>
      <c r="J74" s="208"/>
      <c r="K74" s="208"/>
      <c r="L74" s="208"/>
      <c r="M74" s="206">
        <f>+G74-I74+J74-L74-K74</f>
        <v>848802901</v>
      </c>
      <c r="N74" s="208"/>
      <c r="O74" s="208"/>
      <c r="P74" s="208"/>
      <c r="Q74" s="208"/>
      <c r="R74" s="208"/>
    </row>
    <row r="75" spans="1:22" ht="15" customHeight="1" x14ac:dyDescent="0.2">
      <c r="A75" s="208"/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</row>
    <row r="76" spans="1:22" ht="15" customHeight="1" x14ac:dyDescent="0.2">
      <c r="A76" s="208"/>
      <c r="B76" s="208"/>
      <c r="C76" s="208"/>
      <c r="D76" s="208"/>
      <c r="E76" s="208"/>
      <c r="F76" s="211" t="s">
        <v>74</v>
      </c>
      <c r="G76" s="203">
        <f>SUM(G78:G84)</f>
        <v>11128800037</v>
      </c>
      <c r="H76" s="208"/>
      <c r="I76" s="203">
        <f>SUM(I78:I80)</f>
        <v>0</v>
      </c>
      <c r="J76" s="203">
        <f>SUM(J78:J80)</f>
        <v>0</v>
      </c>
      <c r="K76" s="203">
        <f>SUM(K78:K84)</f>
        <v>0</v>
      </c>
      <c r="L76" s="203">
        <f>SUM(L78:L80)</f>
        <v>0</v>
      </c>
      <c r="M76" s="203">
        <f>+G76-I76+J76+L76-K76</f>
        <v>11128800037</v>
      </c>
      <c r="N76" s="208"/>
      <c r="O76" s="202">
        <f>SUM(O78:O84)</f>
        <v>9628682510</v>
      </c>
      <c r="P76" s="202">
        <f t="shared" ref="P76:R76" si="4">SUM(P78:P84)</f>
        <v>9141482068</v>
      </c>
      <c r="Q76" s="202">
        <f t="shared" si="4"/>
        <v>4269943486</v>
      </c>
      <c r="R76" s="202">
        <f t="shared" si="4"/>
        <v>4267050486</v>
      </c>
    </row>
    <row r="77" spans="1:22" ht="15" customHeight="1" x14ac:dyDescent="0.2">
      <c r="A77" s="208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</row>
    <row r="78" spans="1:22" ht="40.5" customHeight="1" x14ac:dyDescent="0.2">
      <c r="A78" s="275">
        <v>1304</v>
      </c>
      <c r="B78" s="275">
        <v>1000</v>
      </c>
      <c r="C78" s="275">
        <v>1</v>
      </c>
      <c r="D78" s="208"/>
      <c r="E78" s="208">
        <v>20</v>
      </c>
      <c r="F78" s="213" t="s">
        <v>85</v>
      </c>
      <c r="G78" s="208">
        <v>3611955613</v>
      </c>
      <c r="H78" s="208"/>
      <c r="I78" s="208">
        <v>0</v>
      </c>
      <c r="J78" s="208"/>
      <c r="K78" s="208">
        <v>0</v>
      </c>
      <c r="L78" s="208">
        <v>0</v>
      </c>
      <c r="M78" s="206">
        <f>+G78-I78+J78+L78-K78</f>
        <v>3611955613</v>
      </c>
      <c r="N78" s="208"/>
      <c r="O78" s="96">
        <v>3503140769</v>
      </c>
      <c r="P78" s="96">
        <v>3503128769</v>
      </c>
      <c r="Q78" s="96">
        <v>1831595000</v>
      </c>
      <c r="R78" s="96">
        <v>1828702000</v>
      </c>
    </row>
    <row r="79" spans="1:22" ht="36" customHeight="1" x14ac:dyDescent="0.2">
      <c r="A79" s="275">
        <v>1304</v>
      </c>
      <c r="B79" s="275">
        <v>1000</v>
      </c>
      <c r="C79" s="275" t="s">
        <v>99</v>
      </c>
      <c r="D79" s="208"/>
      <c r="E79" s="208">
        <v>20</v>
      </c>
      <c r="F79" s="213" t="s">
        <v>90</v>
      </c>
      <c r="G79" s="208">
        <v>1230575857</v>
      </c>
      <c r="H79" s="208"/>
      <c r="I79" s="208"/>
      <c r="J79" s="208"/>
      <c r="K79" s="208"/>
      <c r="L79" s="208">
        <v>0</v>
      </c>
      <c r="M79" s="206">
        <f>+G79-I79+J79+L79-K79</f>
        <v>1230575857</v>
      </c>
      <c r="N79" s="208"/>
      <c r="O79" s="96">
        <v>1209579567</v>
      </c>
      <c r="P79" s="96">
        <v>1209579567</v>
      </c>
      <c r="Q79" s="96">
        <v>542104000</v>
      </c>
      <c r="R79" s="96">
        <v>542104000</v>
      </c>
    </row>
    <row r="80" spans="1:22" ht="44.25" customHeight="1" x14ac:dyDescent="0.2">
      <c r="A80" s="275">
        <v>1304</v>
      </c>
      <c r="B80" s="275">
        <v>1000</v>
      </c>
      <c r="C80" s="275" t="s">
        <v>100</v>
      </c>
      <c r="D80" s="208"/>
      <c r="E80" s="208">
        <v>20</v>
      </c>
      <c r="F80" s="213" t="s">
        <v>89</v>
      </c>
      <c r="G80" s="208">
        <v>1016461810</v>
      </c>
      <c r="H80" s="208"/>
      <c r="I80" s="208">
        <v>0</v>
      </c>
      <c r="J80" s="208"/>
      <c r="K80" s="208">
        <v>0</v>
      </c>
      <c r="L80" s="208">
        <v>0</v>
      </c>
      <c r="M80" s="206">
        <f>+G80-I80+J80+L80-K80</f>
        <v>1016461810</v>
      </c>
      <c r="N80" s="208"/>
      <c r="O80" s="96">
        <v>969401800</v>
      </c>
      <c r="P80" s="96">
        <v>969401800</v>
      </c>
      <c r="Q80" s="96">
        <v>468322000</v>
      </c>
      <c r="R80" s="96">
        <v>468322000</v>
      </c>
    </row>
    <row r="81" spans="1:18" ht="44.25" customHeight="1" x14ac:dyDescent="0.2">
      <c r="A81" s="275">
        <v>1399</v>
      </c>
      <c r="B81" s="212">
        <v>1000</v>
      </c>
      <c r="C81" s="208">
        <v>1</v>
      </c>
      <c r="D81" s="208"/>
      <c r="E81" s="208">
        <v>20</v>
      </c>
      <c r="F81" s="213" t="s">
        <v>80</v>
      </c>
      <c r="G81" s="208">
        <v>150792000</v>
      </c>
      <c r="H81" s="208"/>
      <c r="I81" s="208"/>
      <c r="J81" s="208"/>
      <c r="K81" s="208">
        <v>0</v>
      </c>
      <c r="L81" s="208"/>
      <c r="M81" s="206">
        <f>+G81-I81+J81+L81-K81</f>
        <v>150792000</v>
      </c>
      <c r="N81" s="270"/>
      <c r="O81" s="96">
        <v>53992598</v>
      </c>
      <c r="P81" s="96">
        <v>53992598</v>
      </c>
      <c r="Q81" s="96">
        <v>12569708</v>
      </c>
      <c r="R81" s="96">
        <v>12569708</v>
      </c>
    </row>
    <row r="82" spans="1:18" ht="48.75" customHeight="1" x14ac:dyDescent="0.2">
      <c r="A82" s="275">
        <v>1399</v>
      </c>
      <c r="B82" s="212">
        <v>1000</v>
      </c>
      <c r="C82" s="208">
        <v>2</v>
      </c>
      <c r="D82" s="208"/>
      <c r="E82" s="208">
        <v>20</v>
      </c>
      <c r="F82" s="271" t="s">
        <v>88</v>
      </c>
      <c r="G82" s="208">
        <v>1926560000</v>
      </c>
      <c r="H82" s="208"/>
      <c r="I82" s="208"/>
      <c r="J82" s="208"/>
      <c r="K82" s="208">
        <v>0</v>
      </c>
      <c r="L82" s="208"/>
      <c r="M82" s="206">
        <f>+G82-I82+J82-L82+K82</f>
        <v>1926560000</v>
      </c>
      <c r="N82" s="270"/>
      <c r="O82" s="96">
        <v>1818366458</v>
      </c>
      <c r="P82" s="96">
        <v>1818366458</v>
      </c>
      <c r="Q82" s="96">
        <v>397810284</v>
      </c>
      <c r="R82" s="96">
        <v>397810284</v>
      </c>
    </row>
    <row r="83" spans="1:18" ht="39" customHeight="1" thickBot="1" x14ac:dyDescent="0.25">
      <c r="A83" s="275">
        <v>1399</v>
      </c>
      <c r="B83" s="212">
        <v>1000</v>
      </c>
      <c r="C83" s="208">
        <v>3</v>
      </c>
      <c r="D83" s="208"/>
      <c r="E83" s="208">
        <v>20</v>
      </c>
      <c r="F83" s="213" t="s">
        <v>94</v>
      </c>
      <c r="G83" s="208">
        <v>3192454757</v>
      </c>
      <c r="H83" s="208"/>
      <c r="I83" s="208"/>
      <c r="J83" s="208"/>
      <c r="K83" s="208">
        <v>0</v>
      </c>
      <c r="L83" s="208"/>
      <c r="M83" s="206">
        <f>+G83-I83+J83+L83-K83</f>
        <v>3192454757</v>
      </c>
      <c r="N83" s="208"/>
      <c r="O83" s="96">
        <v>2074201318</v>
      </c>
      <c r="P83" s="96">
        <v>1587012876</v>
      </c>
      <c r="Q83" s="96">
        <v>1017542494</v>
      </c>
      <c r="R83" s="96">
        <v>1017542494</v>
      </c>
    </row>
    <row r="84" spans="1:18" ht="6.75" hidden="1" customHeight="1" thickBot="1" x14ac:dyDescent="0.25">
      <c r="A84" s="275"/>
      <c r="B84" s="212"/>
      <c r="C84" s="208"/>
      <c r="D84" s="208"/>
      <c r="E84" s="208"/>
      <c r="F84" s="271"/>
      <c r="G84" s="208"/>
      <c r="H84" s="208"/>
      <c r="I84" s="208"/>
      <c r="J84" s="208"/>
      <c r="K84" s="208"/>
      <c r="L84" s="208"/>
      <c r="M84" s="206"/>
      <c r="N84" s="270"/>
      <c r="O84" s="208"/>
      <c r="P84" s="208"/>
      <c r="Q84" s="208"/>
      <c r="R84" s="208"/>
    </row>
    <row r="85" spans="1:18" ht="42" customHeight="1" x14ac:dyDescent="0.2">
      <c r="A85" s="106"/>
      <c r="B85" s="72"/>
      <c r="C85" s="72"/>
      <c r="D85" s="72"/>
      <c r="E85" s="72"/>
      <c r="F85" s="72"/>
      <c r="G85" s="214"/>
      <c r="H85" s="214"/>
      <c r="I85" s="215"/>
      <c r="J85" s="215"/>
      <c r="K85" s="215"/>
      <c r="L85" s="215"/>
      <c r="M85" s="216"/>
      <c r="N85" s="216"/>
      <c r="O85" s="217"/>
      <c r="P85" s="217"/>
      <c r="Q85" s="217"/>
      <c r="R85" s="218"/>
    </row>
    <row r="86" spans="1:18" x14ac:dyDescent="0.2">
      <c r="A86" s="156"/>
      <c r="B86" s="24"/>
      <c r="C86" s="24"/>
      <c r="D86" s="24"/>
      <c r="E86" s="24"/>
      <c r="F86" s="24"/>
      <c r="G86" s="104"/>
      <c r="H86" s="104"/>
      <c r="I86" s="79"/>
      <c r="J86" s="79"/>
      <c r="K86" s="79"/>
      <c r="L86" s="79"/>
      <c r="M86" s="105"/>
      <c r="N86" s="105"/>
      <c r="O86" s="157"/>
      <c r="P86" s="157"/>
      <c r="Q86" s="157"/>
      <c r="R86" s="158"/>
    </row>
    <row r="87" spans="1:18" x14ac:dyDescent="0.2">
      <c r="A87" s="115"/>
      <c r="B87" s="24"/>
      <c r="C87" s="24"/>
      <c r="D87" s="24"/>
      <c r="E87" s="116" t="s">
        <v>95</v>
      </c>
      <c r="F87" s="24"/>
      <c r="G87" s="104"/>
      <c r="H87" s="104"/>
      <c r="I87" s="79"/>
      <c r="J87" s="79"/>
      <c r="K87" s="79"/>
      <c r="L87" s="79"/>
      <c r="M87" s="116" t="s">
        <v>81</v>
      </c>
      <c r="N87" s="105"/>
      <c r="O87" s="157"/>
      <c r="P87" s="159"/>
      <c r="Q87" s="157"/>
      <c r="R87" s="158"/>
    </row>
    <row r="88" spans="1:18" x14ac:dyDescent="0.2">
      <c r="A88" s="156"/>
      <c r="B88" s="24"/>
      <c r="C88" s="24"/>
      <c r="D88" s="24"/>
      <c r="E88" s="105" t="s">
        <v>96</v>
      </c>
      <c r="F88" s="24"/>
      <c r="G88" s="104"/>
      <c r="H88" s="104"/>
      <c r="I88" s="79"/>
      <c r="J88" s="79"/>
      <c r="K88" s="79"/>
      <c r="L88" s="79"/>
      <c r="M88" s="105" t="s">
        <v>82</v>
      </c>
      <c r="N88" s="105"/>
      <c r="O88" s="157"/>
      <c r="P88" s="160"/>
      <c r="Q88" s="157"/>
      <c r="R88" s="158"/>
    </row>
    <row r="89" spans="1:18" ht="12.75" thickBot="1" x14ac:dyDescent="0.25">
      <c r="A89" s="161"/>
      <c r="B89" s="162"/>
      <c r="C89" s="162"/>
      <c r="D89" s="162"/>
      <c r="E89" s="122"/>
      <c r="F89" s="162"/>
      <c r="G89" s="120"/>
      <c r="H89" s="120"/>
      <c r="I89" s="121"/>
      <c r="J89" s="121"/>
      <c r="K89" s="121"/>
      <c r="L89" s="121"/>
      <c r="M89" s="122" t="s">
        <v>83</v>
      </c>
      <c r="N89" s="122"/>
      <c r="O89" s="163"/>
      <c r="P89" s="163"/>
      <c r="Q89" s="163"/>
      <c r="R89" s="164"/>
    </row>
  </sheetData>
  <sortState ref="A79:R84">
    <sortCondition ref="A79:A84"/>
  </sortState>
  <mergeCells count="14">
    <mergeCell ref="U63:V63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0" type="noConversion"/>
  <printOptions horizontalCentered="1" verticalCentered="1"/>
  <pageMargins left="0.31496062992125984" right="0.19685039370078741" top="0.15748031496062992" bottom="0.27559055118110237" header="0" footer="0.27559055118110237"/>
  <pageSetup paperSize="14" scale="70" orientation="landscape" r:id="rId1"/>
  <headerFooter alignWithMargins="0">
    <oddFooter>&amp;R
HOJA &amp;PDE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Y76"/>
  <sheetViews>
    <sheetView topLeftCell="C1" zoomScaleNormal="100" workbookViewId="0">
      <selection activeCell="Q26" sqref="Q26:R26"/>
    </sheetView>
  </sheetViews>
  <sheetFormatPr baseColWidth="10" defaultColWidth="11.5703125" defaultRowHeight="12" x14ac:dyDescent="0.2"/>
  <cols>
    <col min="1" max="1" width="4.7109375" style="11" customWidth="1"/>
    <col min="2" max="2" width="5" style="11" customWidth="1"/>
    <col min="3" max="3" width="4.85546875" style="11" bestFit="1" customWidth="1"/>
    <col min="4" max="4" width="4.7109375" style="11" customWidth="1"/>
    <col min="5" max="5" width="5.28515625" style="11" customWidth="1"/>
    <col min="6" max="6" width="35.140625" style="11" customWidth="1"/>
    <col min="7" max="7" width="18.28515625" style="175" bestFit="1" customWidth="1"/>
    <col min="8" max="8" width="1.7109375" style="166" customWidth="1"/>
    <col min="9" max="9" width="15" style="148" customWidth="1"/>
    <col min="10" max="10" width="12.7109375" style="148" customWidth="1"/>
    <col min="11" max="11" width="14.7109375" style="148" customWidth="1"/>
    <col min="12" max="12" width="9.5703125" style="148" customWidth="1"/>
    <col min="13" max="13" width="18.28515625" style="148" customWidth="1"/>
    <col min="14" max="14" width="1.7109375" style="167" customWidth="1"/>
    <col min="15" max="16" width="15.140625" style="148" customWidth="1"/>
    <col min="17" max="17" width="15.42578125" style="148" customWidth="1"/>
    <col min="18" max="18" width="15" style="148" customWidth="1"/>
    <col min="19" max="19" width="15.42578125" style="58" customWidth="1"/>
    <col min="20" max="20" width="13.85546875" style="58" customWidth="1"/>
    <col min="21" max="21" width="15.140625" style="58" customWidth="1"/>
    <col min="22" max="22" width="12.28515625" style="58" bestFit="1" customWidth="1"/>
    <col min="23" max="16384" width="11.5703125" style="11"/>
  </cols>
  <sheetData>
    <row r="1" spans="1:25" x14ac:dyDescent="0.2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</row>
    <row r="2" spans="1:25" x14ac:dyDescent="0.2">
      <c r="A2" s="313" t="s">
        <v>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</row>
    <row r="3" spans="1:25" x14ac:dyDescent="0.2">
      <c r="A3" s="313" t="s">
        <v>64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169"/>
    </row>
    <row r="4" spans="1:25" ht="12.75" thickBot="1" x14ac:dyDescent="0.25">
      <c r="A4" s="74"/>
      <c r="B4" s="74"/>
      <c r="C4" s="74"/>
      <c r="D4" s="74"/>
      <c r="E4" s="74"/>
      <c r="F4" s="66"/>
      <c r="G4" s="191"/>
      <c r="H4" s="186"/>
      <c r="I4" s="187"/>
      <c r="J4" s="187"/>
      <c r="K4" s="188"/>
      <c r="L4" s="188"/>
      <c r="M4" s="187"/>
      <c r="N4" s="189"/>
      <c r="O4" s="187"/>
      <c r="P4" s="187"/>
      <c r="Q4" s="187"/>
      <c r="R4" s="224"/>
      <c r="S4" s="75"/>
      <c r="T4" s="75"/>
    </row>
    <row r="5" spans="1:25" s="154" customFormat="1" ht="12.75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24" t="s">
        <v>8</v>
      </c>
      <c r="G5" s="319" t="s">
        <v>9</v>
      </c>
      <c r="H5" s="192"/>
      <c r="I5" s="321" t="s">
        <v>10</v>
      </c>
      <c r="J5" s="322"/>
      <c r="K5" s="322"/>
      <c r="L5" s="323"/>
      <c r="M5" s="319" t="s">
        <v>13</v>
      </c>
      <c r="N5" s="193"/>
      <c r="O5" s="319" t="str">
        <f>+'REC20'!O5:R5</f>
        <v>EJECUCION ACUMULADA JULIO DE 2018</v>
      </c>
      <c r="P5" s="319"/>
      <c r="Q5" s="319"/>
      <c r="R5" s="319"/>
      <c r="S5" s="153"/>
      <c r="T5" s="153"/>
      <c r="U5" s="58"/>
      <c r="V5" s="153"/>
    </row>
    <row r="6" spans="1:25" s="154" customFormat="1" ht="24.75" thickBot="1" x14ac:dyDescent="0.25">
      <c r="A6" s="315"/>
      <c r="B6" s="315"/>
      <c r="C6" s="315"/>
      <c r="D6" s="315"/>
      <c r="E6" s="315"/>
      <c r="F6" s="325"/>
      <c r="G6" s="320"/>
      <c r="H6" s="192"/>
      <c r="I6" s="194" t="s">
        <v>14</v>
      </c>
      <c r="J6" s="195" t="s">
        <v>15</v>
      </c>
      <c r="K6" s="196" t="s">
        <v>11</v>
      </c>
      <c r="L6" s="196" t="s">
        <v>12</v>
      </c>
      <c r="M6" s="320"/>
      <c r="N6" s="193"/>
      <c r="O6" s="197" t="s">
        <v>16</v>
      </c>
      <c r="P6" s="197" t="s">
        <v>17</v>
      </c>
      <c r="Q6" s="197" t="s">
        <v>18</v>
      </c>
      <c r="R6" s="197" t="s">
        <v>19</v>
      </c>
      <c r="S6" s="153"/>
      <c r="T6" s="153"/>
      <c r="U6" s="153"/>
      <c r="V6" s="153"/>
    </row>
    <row r="7" spans="1:25" x14ac:dyDescent="0.2">
      <c r="A7" s="67"/>
      <c r="B7" s="67"/>
      <c r="C7" s="67"/>
      <c r="D7" s="67"/>
      <c r="E7" s="67"/>
      <c r="F7" s="225"/>
      <c r="G7" s="226"/>
      <c r="H7" s="200"/>
      <c r="I7" s="201"/>
      <c r="J7" s="201"/>
      <c r="K7" s="201"/>
      <c r="L7" s="201"/>
      <c r="M7" s="201"/>
      <c r="N7" s="202"/>
      <c r="O7" s="201"/>
      <c r="P7" s="201"/>
      <c r="Q7" s="227"/>
      <c r="R7" s="227"/>
      <c r="U7" s="169"/>
      <c r="V7" s="170"/>
    </row>
    <row r="8" spans="1:25" x14ac:dyDescent="0.2">
      <c r="A8" s="33">
        <v>1</v>
      </c>
      <c r="B8" s="69"/>
      <c r="C8" s="69"/>
      <c r="D8" s="69"/>
      <c r="E8" s="69"/>
      <c r="F8" s="228" t="s">
        <v>20</v>
      </c>
      <c r="G8" s="229">
        <f>+G10+G48</f>
        <v>11128800037</v>
      </c>
      <c r="H8" s="200"/>
      <c r="I8" s="229">
        <f>+I10+I48</f>
        <v>2574873219</v>
      </c>
      <c r="J8" s="229">
        <f>+J10+J48</f>
        <v>2574873219</v>
      </c>
      <c r="K8" s="229">
        <f>+K10+K48</f>
        <v>0</v>
      </c>
      <c r="L8" s="229">
        <f>+L10+L48</f>
        <v>0</v>
      </c>
      <c r="M8" s="229">
        <f>+G8+I8-J8</f>
        <v>11128800037</v>
      </c>
      <c r="N8" s="202"/>
      <c r="O8" s="202">
        <f>+O10+O48</f>
        <v>9505668746</v>
      </c>
      <c r="P8" s="202">
        <f>+P10+P48</f>
        <v>5257021652</v>
      </c>
      <c r="Q8" s="202">
        <f>+Q10+Q48</f>
        <v>4652828026</v>
      </c>
      <c r="R8" s="202">
        <f>+R10+R48</f>
        <v>4652828026</v>
      </c>
      <c r="W8" s="58"/>
      <c r="X8" s="58"/>
    </row>
    <row r="9" spans="1:25" x14ac:dyDescent="0.2">
      <c r="A9" s="69"/>
      <c r="B9" s="69"/>
      <c r="C9" s="69"/>
      <c r="D9" s="69"/>
      <c r="E9" s="69"/>
      <c r="F9" s="230"/>
      <c r="G9" s="229"/>
      <c r="H9" s="200"/>
      <c r="I9" s="202"/>
      <c r="J9" s="202"/>
      <c r="K9" s="202"/>
      <c r="L9" s="202"/>
      <c r="M9" s="229"/>
      <c r="N9" s="202"/>
      <c r="O9" s="202"/>
      <c r="P9" s="202"/>
      <c r="Q9" s="202"/>
      <c r="R9" s="202"/>
      <c r="W9" s="58"/>
      <c r="X9" s="58"/>
      <c r="Y9" s="58"/>
    </row>
    <row r="10" spans="1:25" s="155" customFormat="1" x14ac:dyDescent="0.2">
      <c r="A10" s="33">
        <v>1</v>
      </c>
      <c r="B10" s="33">
        <v>0</v>
      </c>
      <c r="C10" s="33"/>
      <c r="D10" s="33"/>
      <c r="E10" s="33"/>
      <c r="F10" s="231" t="s">
        <v>21</v>
      </c>
      <c r="G10" s="232">
        <f>+G12+G39+G42</f>
        <v>9334664512</v>
      </c>
      <c r="H10" s="203"/>
      <c r="I10" s="232">
        <f>+I12+I39+I42</f>
        <v>2554268219</v>
      </c>
      <c r="J10" s="232">
        <f>+J12+J39+J42</f>
        <v>2554268219</v>
      </c>
      <c r="K10" s="232">
        <f>+K12+K39+K42</f>
        <v>0</v>
      </c>
      <c r="L10" s="232">
        <f>+L12+L39+L42</f>
        <v>0</v>
      </c>
      <c r="M10" s="229">
        <f>+G10+I10-J10</f>
        <v>9334664512</v>
      </c>
      <c r="N10" s="205"/>
      <c r="O10" s="204">
        <f>+O12+O39+O42</f>
        <v>8172941989</v>
      </c>
      <c r="P10" s="204">
        <f>+P12+P39+P42</f>
        <v>4208091934</v>
      </c>
      <c r="Q10" s="204">
        <f>+Q12+Q39+Q42</f>
        <v>4039705876</v>
      </c>
      <c r="R10" s="204">
        <f>+R12+R39+R42</f>
        <v>4039705876</v>
      </c>
      <c r="S10" s="59"/>
      <c r="T10" s="172"/>
      <c r="U10" s="153"/>
      <c r="V10" s="59"/>
      <c r="W10" s="173"/>
      <c r="X10" s="173"/>
    </row>
    <row r="11" spans="1:25" x14ac:dyDescent="0.2">
      <c r="A11" s="94"/>
      <c r="B11" s="94"/>
      <c r="C11" s="94"/>
      <c r="D11" s="94"/>
      <c r="E11" s="94"/>
      <c r="F11" s="231"/>
      <c r="G11" s="232"/>
      <c r="H11" s="203"/>
      <c r="I11" s="206"/>
      <c r="J11" s="206"/>
      <c r="K11" s="206"/>
      <c r="L11" s="206"/>
      <c r="M11" s="232"/>
      <c r="N11" s="206"/>
      <c r="O11" s="206"/>
      <c r="P11" s="206"/>
      <c r="Q11" s="206"/>
      <c r="R11" s="206"/>
    </row>
    <row r="12" spans="1:25" s="155" customFormat="1" ht="24" x14ac:dyDescent="0.2">
      <c r="A12" s="33">
        <v>1</v>
      </c>
      <c r="B12" s="33">
        <v>0</v>
      </c>
      <c r="C12" s="33">
        <v>1</v>
      </c>
      <c r="D12" s="33"/>
      <c r="E12" s="33"/>
      <c r="F12" s="231" t="s">
        <v>22</v>
      </c>
      <c r="G12" s="232">
        <f>+G14+G19+G23++G35+G33</f>
        <v>7449080108</v>
      </c>
      <c r="H12" s="203"/>
      <c r="I12" s="232">
        <f>+I14+I19+I23+I35+I39+I33</f>
        <v>2554268219</v>
      </c>
      <c r="J12" s="232">
        <f>+J14+J19+J23+J35</f>
        <v>2554268219</v>
      </c>
      <c r="K12" s="232">
        <f>+K14+K19+K23++K35+K39+K42</f>
        <v>0</v>
      </c>
      <c r="L12" s="232">
        <f>+L14+L19+L23++L35+L39+L42</f>
        <v>0</v>
      </c>
      <c r="M12" s="232">
        <f>+G12+I12-J12</f>
        <v>7449080108</v>
      </c>
      <c r="N12" s="204"/>
      <c r="O12" s="204">
        <f>+O14+O19+O23++O35</f>
        <v>6968423825</v>
      </c>
      <c r="P12" s="204">
        <f>+P14+P19+P23++P35</f>
        <v>3003574070</v>
      </c>
      <c r="Q12" s="204">
        <f>+Q14+Q19+Q23++Q35</f>
        <v>3002031612</v>
      </c>
      <c r="R12" s="204">
        <f>+R14+R19+R23++R35</f>
        <v>3002031612</v>
      </c>
      <c r="S12" s="59"/>
      <c r="T12" s="59"/>
      <c r="U12" s="59"/>
      <c r="V12" s="59"/>
    </row>
    <row r="13" spans="1:25" s="155" customFormat="1" x14ac:dyDescent="0.2">
      <c r="A13" s="33"/>
      <c r="B13" s="33"/>
      <c r="C13" s="33"/>
      <c r="D13" s="33"/>
      <c r="E13" s="33"/>
      <c r="F13" s="231"/>
      <c r="G13" s="232"/>
      <c r="H13" s="203"/>
      <c r="I13" s="204"/>
      <c r="J13" s="204"/>
      <c r="K13" s="204"/>
      <c r="L13" s="204"/>
      <c r="M13" s="232"/>
      <c r="N13" s="204"/>
      <c r="O13" s="204"/>
      <c r="P13" s="204"/>
      <c r="Q13" s="204"/>
      <c r="R13" s="204"/>
      <c r="S13" s="59"/>
      <c r="T13" s="59"/>
      <c r="U13" s="59"/>
      <c r="V13" s="59"/>
    </row>
    <row r="14" spans="1:25" s="155" customFormat="1" x14ac:dyDescent="0.2">
      <c r="A14" s="33">
        <v>1</v>
      </c>
      <c r="B14" s="33">
        <v>0</v>
      </c>
      <c r="C14" s="33">
        <v>1</v>
      </c>
      <c r="D14" s="33">
        <v>1</v>
      </c>
      <c r="E14" s="33"/>
      <c r="F14" s="231" t="s">
        <v>23</v>
      </c>
      <c r="G14" s="232">
        <f>SUM(G15:G17)</f>
        <v>3573480372</v>
      </c>
      <c r="H14" s="203"/>
      <c r="I14" s="232">
        <f>SUM(I15:I16)</f>
        <v>8138678</v>
      </c>
      <c r="J14" s="232">
        <f>SUM(J15:J17)</f>
        <v>2546129541</v>
      </c>
      <c r="K14" s="232">
        <f>SUM(K15:K16)</f>
        <v>0</v>
      </c>
      <c r="L14" s="232">
        <f>SUM(L15:L16)</f>
        <v>0</v>
      </c>
      <c r="M14" s="232">
        <f>+G14-I14+J14</f>
        <v>6111471235</v>
      </c>
      <c r="N14" s="204"/>
      <c r="O14" s="204">
        <f>SUM(O15:O17)</f>
        <v>5762261875</v>
      </c>
      <c r="P14" s="204">
        <f>SUM(P15:P17)</f>
        <v>2582403807</v>
      </c>
      <c r="Q14" s="204">
        <f t="shared" ref="Q14:R14" si="0">SUM(Q15:Q17)</f>
        <v>2580861349</v>
      </c>
      <c r="R14" s="204">
        <f t="shared" si="0"/>
        <v>2580861349</v>
      </c>
      <c r="S14" s="59"/>
      <c r="T14" s="59"/>
      <c r="U14" s="59"/>
      <c r="V14" s="59"/>
    </row>
    <row r="15" spans="1:25" x14ac:dyDescent="0.2">
      <c r="A15" s="94">
        <v>1</v>
      </c>
      <c r="B15" s="94">
        <v>0</v>
      </c>
      <c r="C15" s="94">
        <v>1</v>
      </c>
      <c r="D15" s="94">
        <v>1</v>
      </c>
      <c r="E15" s="94">
        <v>1</v>
      </c>
      <c r="F15" s="176" t="s">
        <v>45</v>
      </c>
      <c r="G15" s="233">
        <v>3326480372</v>
      </c>
      <c r="H15" s="208"/>
      <c r="I15" s="234">
        <v>8138678</v>
      </c>
      <c r="J15" s="206">
        <v>2333999201</v>
      </c>
      <c r="K15" s="206"/>
      <c r="L15" s="206"/>
      <c r="M15" s="233">
        <f>+G15-I15+J15</f>
        <v>5652340895</v>
      </c>
      <c r="N15" s="206"/>
      <c r="O15" s="206">
        <v>5327831535</v>
      </c>
      <c r="P15" s="206">
        <v>2486465657</v>
      </c>
      <c r="Q15" s="206">
        <v>2486465657</v>
      </c>
      <c r="R15" s="206">
        <v>2486465657</v>
      </c>
    </row>
    <row r="16" spans="1:25" x14ac:dyDescent="0.2">
      <c r="A16" s="94">
        <v>1</v>
      </c>
      <c r="B16" s="94">
        <v>0</v>
      </c>
      <c r="C16" s="94">
        <v>1</v>
      </c>
      <c r="D16" s="94">
        <v>1</v>
      </c>
      <c r="E16" s="94">
        <v>2</v>
      </c>
      <c r="F16" s="176" t="s">
        <v>46</v>
      </c>
      <c r="G16" s="233">
        <v>207000000</v>
      </c>
      <c r="H16" s="208"/>
      <c r="I16" s="206"/>
      <c r="J16" s="206">
        <v>182130340</v>
      </c>
      <c r="K16" s="206"/>
      <c r="L16" s="206"/>
      <c r="M16" s="233">
        <f>+G16-I16+J16</f>
        <v>389130340</v>
      </c>
      <c r="N16" s="206"/>
      <c r="O16" s="234">
        <v>368430340</v>
      </c>
      <c r="P16" s="234">
        <v>88880956</v>
      </c>
      <c r="Q16" s="234">
        <v>88880956</v>
      </c>
      <c r="R16" s="234">
        <v>88880956</v>
      </c>
    </row>
    <row r="17" spans="1:22" ht="23.25" customHeight="1" x14ac:dyDescent="0.2">
      <c r="A17" s="94">
        <v>1</v>
      </c>
      <c r="B17" s="94">
        <v>0</v>
      </c>
      <c r="C17" s="94">
        <v>1</v>
      </c>
      <c r="D17" s="94">
        <v>1</v>
      </c>
      <c r="E17" s="94">
        <v>4</v>
      </c>
      <c r="F17" s="176" t="s">
        <v>101</v>
      </c>
      <c r="G17" s="233">
        <v>40000000</v>
      </c>
      <c r="H17" s="208"/>
      <c r="I17" s="206"/>
      <c r="J17" s="206">
        <v>30000000</v>
      </c>
      <c r="K17" s="206"/>
      <c r="L17" s="206"/>
      <c r="M17" s="233">
        <f>+G17-I17+J17</f>
        <v>70000000</v>
      </c>
      <c r="N17" s="206"/>
      <c r="O17" s="234">
        <v>66000000</v>
      </c>
      <c r="P17" s="234">
        <v>7057194</v>
      </c>
      <c r="Q17" s="234">
        <v>5514736</v>
      </c>
      <c r="R17" s="234">
        <v>5514736</v>
      </c>
    </row>
    <row r="18" spans="1:22" x14ac:dyDescent="0.2">
      <c r="A18" s="94"/>
      <c r="B18" s="94"/>
      <c r="C18" s="94"/>
      <c r="D18" s="94"/>
      <c r="E18" s="94"/>
      <c r="F18" s="176"/>
      <c r="G18" s="233"/>
      <c r="H18" s="208"/>
      <c r="I18" s="206"/>
      <c r="J18" s="206"/>
      <c r="K18" s="206"/>
      <c r="L18" s="206"/>
      <c r="M18" s="233"/>
      <c r="N18" s="206"/>
      <c r="O18" s="206"/>
      <c r="P18" s="206"/>
      <c r="Q18" s="206"/>
      <c r="R18" s="206"/>
    </row>
    <row r="19" spans="1:22" s="155" customFormat="1" x14ac:dyDescent="0.2">
      <c r="A19" s="33">
        <v>1</v>
      </c>
      <c r="B19" s="33">
        <v>0</v>
      </c>
      <c r="C19" s="33">
        <v>1</v>
      </c>
      <c r="D19" s="33">
        <v>4</v>
      </c>
      <c r="E19" s="33"/>
      <c r="F19" s="231" t="s">
        <v>24</v>
      </c>
      <c r="G19" s="232">
        <f>+G20+G21</f>
        <v>453720036</v>
      </c>
      <c r="H19" s="203"/>
      <c r="I19" s="232">
        <f>+I20+I21</f>
        <v>0</v>
      </c>
      <c r="J19" s="232">
        <f>+J20+J21</f>
        <v>0</v>
      </c>
      <c r="K19" s="232">
        <f>+K20+K21</f>
        <v>0</v>
      </c>
      <c r="L19" s="232">
        <f>+L20+L21</f>
        <v>0</v>
      </c>
      <c r="M19" s="232">
        <f>+G19+I19-J19</f>
        <v>453720036</v>
      </c>
      <c r="N19" s="204"/>
      <c r="O19" s="204">
        <f>SUM(O20:O21)</f>
        <v>408348032</v>
      </c>
      <c r="P19" s="204">
        <f>SUM(P20:P21)</f>
        <v>155002848</v>
      </c>
      <c r="Q19" s="204">
        <f>SUM(Q20:Q21)</f>
        <v>155002848</v>
      </c>
      <c r="R19" s="204">
        <f>SUM(R20:R21)</f>
        <v>155002848</v>
      </c>
      <c r="S19" s="59"/>
      <c r="T19" s="59"/>
      <c r="U19" s="58"/>
      <c r="V19" s="59"/>
    </row>
    <row r="20" spans="1:22" x14ac:dyDescent="0.2">
      <c r="A20" s="94">
        <v>1</v>
      </c>
      <c r="B20" s="94">
        <v>0</v>
      </c>
      <c r="C20" s="94">
        <v>1</v>
      </c>
      <c r="D20" s="94">
        <v>4</v>
      </c>
      <c r="E20" s="94">
        <v>1</v>
      </c>
      <c r="F20" s="176" t="s">
        <v>47</v>
      </c>
      <c r="G20" s="233">
        <v>0</v>
      </c>
      <c r="H20" s="208"/>
      <c r="I20" s="206"/>
      <c r="J20" s="206"/>
      <c r="K20" s="206"/>
      <c r="L20" s="206"/>
      <c r="M20" s="233">
        <f t="shared" ref="M20:M21" si="1">+G20-I20+J20</f>
        <v>0</v>
      </c>
      <c r="N20" s="206"/>
      <c r="O20" s="206">
        <v>0</v>
      </c>
      <c r="P20" s="206">
        <v>0</v>
      </c>
      <c r="Q20" s="206">
        <v>0</v>
      </c>
      <c r="R20" s="206">
        <v>0</v>
      </c>
    </row>
    <row r="21" spans="1:22" x14ac:dyDescent="0.2">
      <c r="A21" s="94">
        <v>1</v>
      </c>
      <c r="B21" s="94">
        <v>0</v>
      </c>
      <c r="C21" s="94">
        <v>1</v>
      </c>
      <c r="D21" s="94">
        <v>4</v>
      </c>
      <c r="E21" s="94">
        <v>2</v>
      </c>
      <c r="F21" s="176" t="s">
        <v>48</v>
      </c>
      <c r="G21" s="233">
        <v>453720036</v>
      </c>
      <c r="H21" s="208"/>
      <c r="I21" s="206"/>
      <c r="J21" s="206"/>
      <c r="K21" s="206"/>
      <c r="L21" s="206"/>
      <c r="M21" s="233">
        <f t="shared" si="1"/>
        <v>453720036</v>
      </c>
      <c r="N21" s="206"/>
      <c r="O21" s="206">
        <v>408348032</v>
      </c>
      <c r="P21" s="206">
        <v>155002848</v>
      </c>
      <c r="Q21" s="206">
        <v>155002848</v>
      </c>
      <c r="R21" s="206">
        <v>155002848</v>
      </c>
    </row>
    <row r="22" spans="1:22" x14ac:dyDescent="0.2">
      <c r="A22" s="94"/>
      <c r="B22" s="94"/>
      <c r="C22" s="94"/>
      <c r="D22" s="94"/>
      <c r="E22" s="94"/>
      <c r="F22" s="176"/>
      <c r="G22" s="233"/>
      <c r="H22" s="208"/>
      <c r="I22" s="206"/>
      <c r="J22" s="206"/>
      <c r="K22" s="206"/>
      <c r="L22" s="206"/>
      <c r="M22" s="233"/>
      <c r="N22" s="206"/>
      <c r="O22" s="206"/>
      <c r="P22" s="206"/>
      <c r="Q22" s="206"/>
      <c r="R22" s="206"/>
    </row>
    <row r="23" spans="1:22" x14ac:dyDescent="0.2">
      <c r="A23" s="94">
        <v>1</v>
      </c>
      <c r="B23" s="94">
        <v>0</v>
      </c>
      <c r="C23" s="94">
        <v>1</v>
      </c>
      <c r="D23" s="94">
        <v>5</v>
      </c>
      <c r="E23" s="94"/>
      <c r="F23" s="231" t="s">
        <v>25</v>
      </c>
      <c r="G23" s="232">
        <f>SUM(G24:G31)</f>
        <v>860750159</v>
      </c>
      <c r="H23" s="203"/>
      <c r="I23" s="232">
        <f>SUM(I24:I31)</f>
        <v>0</v>
      </c>
      <c r="J23" s="232">
        <f>SUM(J24:J31)</f>
        <v>0</v>
      </c>
      <c r="K23" s="232">
        <f>SUM(K24:K31)</f>
        <v>0</v>
      </c>
      <c r="L23" s="232">
        <f>SUM(L24:L31)</f>
        <v>0</v>
      </c>
      <c r="M23" s="232">
        <f>+G23-I23+J23</f>
        <v>860750159</v>
      </c>
      <c r="N23" s="204"/>
      <c r="O23" s="204">
        <f>SUM(O24:O31)</f>
        <v>774675240</v>
      </c>
      <c r="P23" s="204">
        <f>SUM(P24:P31)</f>
        <v>246540866</v>
      </c>
      <c r="Q23" s="204">
        <f>SUM(Q24:Q31)</f>
        <v>246540866</v>
      </c>
      <c r="R23" s="204">
        <f>SUM(R24:R31)</f>
        <v>246540866</v>
      </c>
    </row>
    <row r="24" spans="1:22" ht="24" x14ac:dyDescent="0.2">
      <c r="A24" s="94">
        <v>1</v>
      </c>
      <c r="B24" s="94">
        <v>0</v>
      </c>
      <c r="C24" s="94">
        <v>1</v>
      </c>
      <c r="D24" s="94">
        <v>5</v>
      </c>
      <c r="E24" s="94">
        <v>2</v>
      </c>
      <c r="F24" s="176" t="s">
        <v>49</v>
      </c>
      <c r="G24" s="233">
        <v>108129269</v>
      </c>
      <c r="H24" s="208"/>
      <c r="I24" s="206"/>
      <c r="J24" s="206"/>
      <c r="K24" s="206"/>
      <c r="L24" s="206"/>
      <c r="M24" s="233">
        <f t="shared" ref="M24:M25" si="2">+G24-I24+J24</f>
        <v>108129269</v>
      </c>
      <c r="N24" s="206"/>
      <c r="O24" s="206">
        <v>97316342</v>
      </c>
      <c r="P24" s="206">
        <v>47321262</v>
      </c>
      <c r="Q24" s="206">
        <v>47321262</v>
      </c>
      <c r="R24" s="206">
        <v>47321262</v>
      </c>
    </row>
    <row r="25" spans="1:22" ht="24" x14ac:dyDescent="0.2">
      <c r="A25" s="94">
        <v>1</v>
      </c>
      <c r="B25" s="94">
        <v>0</v>
      </c>
      <c r="C25" s="94">
        <v>1</v>
      </c>
      <c r="D25" s="94">
        <v>5</v>
      </c>
      <c r="E25" s="94">
        <v>5</v>
      </c>
      <c r="F25" s="176" t="s">
        <v>50</v>
      </c>
      <c r="G25" s="233">
        <v>20224612</v>
      </c>
      <c r="H25" s="208"/>
      <c r="I25" s="206"/>
      <c r="J25" s="206"/>
      <c r="K25" s="206"/>
      <c r="L25" s="206"/>
      <c r="M25" s="233">
        <f t="shared" si="2"/>
        <v>20224612</v>
      </c>
      <c r="N25" s="206"/>
      <c r="O25" s="206">
        <v>18202150</v>
      </c>
      <c r="P25" s="206">
        <v>4996328</v>
      </c>
      <c r="Q25" s="206">
        <v>4996328</v>
      </c>
      <c r="R25" s="206">
        <v>4996328</v>
      </c>
    </row>
    <row r="26" spans="1:22" x14ac:dyDescent="0.2">
      <c r="A26" s="94">
        <v>1</v>
      </c>
      <c r="B26" s="94">
        <v>0</v>
      </c>
      <c r="C26" s="94">
        <v>1</v>
      </c>
      <c r="D26" s="94">
        <v>5</v>
      </c>
      <c r="E26" s="94">
        <v>12</v>
      </c>
      <c r="F26" s="176" t="s">
        <v>51</v>
      </c>
      <c r="G26" s="233">
        <v>7010338</v>
      </c>
      <c r="H26" s="208"/>
      <c r="I26" s="206"/>
      <c r="J26" s="206"/>
      <c r="K26" s="206"/>
      <c r="L26" s="206"/>
      <c r="M26" s="233">
        <f t="shared" ref="M26:M31" si="3">+G26+I26-J26</f>
        <v>7010338</v>
      </c>
      <c r="N26" s="206"/>
      <c r="O26" s="206">
        <v>6309304</v>
      </c>
      <c r="P26" s="206">
        <v>4464924</v>
      </c>
      <c r="Q26" s="206">
        <v>4464924</v>
      </c>
      <c r="R26" s="206">
        <v>4464924</v>
      </c>
    </row>
    <row r="27" spans="1:22" x14ac:dyDescent="0.2">
      <c r="A27" s="94">
        <v>1</v>
      </c>
      <c r="B27" s="94">
        <v>0</v>
      </c>
      <c r="C27" s="94">
        <v>1</v>
      </c>
      <c r="D27" s="94">
        <v>5</v>
      </c>
      <c r="E27" s="94">
        <v>13</v>
      </c>
      <c r="F27" s="176" t="s">
        <v>52</v>
      </c>
      <c r="G27" s="233">
        <v>7193256</v>
      </c>
      <c r="H27" s="208"/>
      <c r="I27" s="206"/>
      <c r="J27" s="206"/>
      <c r="K27" s="206"/>
      <c r="L27" s="206"/>
      <c r="M27" s="233">
        <f t="shared" si="3"/>
        <v>7193256</v>
      </c>
      <c r="N27" s="206"/>
      <c r="O27" s="206">
        <v>6473930</v>
      </c>
      <c r="P27" s="206">
        <v>4665942</v>
      </c>
      <c r="Q27" s="206">
        <v>4665942</v>
      </c>
      <c r="R27" s="206">
        <v>4665942</v>
      </c>
    </row>
    <row r="28" spans="1:22" x14ac:dyDescent="0.2">
      <c r="A28" s="94">
        <v>1</v>
      </c>
      <c r="B28" s="94">
        <v>0</v>
      </c>
      <c r="C28" s="94">
        <v>1</v>
      </c>
      <c r="D28" s="94">
        <v>5</v>
      </c>
      <c r="E28" s="94">
        <v>14</v>
      </c>
      <c r="F28" s="176" t="s">
        <v>53</v>
      </c>
      <c r="G28" s="233">
        <v>156781793</v>
      </c>
      <c r="H28" s="208"/>
      <c r="I28" s="206"/>
      <c r="J28" s="206"/>
      <c r="K28" s="206"/>
      <c r="L28" s="206"/>
      <c r="M28" s="233">
        <f t="shared" si="3"/>
        <v>156781793</v>
      </c>
      <c r="N28" s="206"/>
      <c r="O28" s="206">
        <v>141103613</v>
      </c>
      <c r="P28" s="206">
        <v>119909102</v>
      </c>
      <c r="Q28" s="206">
        <v>119909102</v>
      </c>
      <c r="R28" s="206">
        <v>119909102</v>
      </c>
    </row>
    <row r="29" spans="1:22" x14ac:dyDescent="0.2">
      <c r="A29" s="94">
        <v>1</v>
      </c>
      <c r="B29" s="94">
        <v>0</v>
      </c>
      <c r="C29" s="94">
        <v>1</v>
      </c>
      <c r="D29" s="94">
        <v>5</v>
      </c>
      <c r="E29" s="94">
        <v>15</v>
      </c>
      <c r="F29" s="176" t="s">
        <v>54</v>
      </c>
      <c r="G29" s="233">
        <v>163314368</v>
      </c>
      <c r="H29" s="208"/>
      <c r="I29" s="206"/>
      <c r="J29" s="206"/>
      <c r="K29" s="206"/>
      <c r="L29" s="206"/>
      <c r="M29" s="233">
        <f t="shared" ref="M29" si="4">+G29-I29+J29</f>
        <v>163314368</v>
      </c>
      <c r="N29" s="206"/>
      <c r="O29" s="206">
        <v>146982931</v>
      </c>
      <c r="P29" s="206">
        <v>51040872</v>
      </c>
      <c r="Q29" s="206">
        <v>51040872</v>
      </c>
      <c r="R29" s="206">
        <v>51040872</v>
      </c>
    </row>
    <row r="30" spans="1:22" x14ac:dyDescent="0.2">
      <c r="A30" s="94">
        <v>1</v>
      </c>
      <c r="B30" s="94">
        <v>0</v>
      </c>
      <c r="C30" s="94">
        <v>1</v>
      </c>
      <c r="D30" s="94">
        <v>5</v>
      </c>
      <c r="E30" s="94">
        <v>16</v>
      </c>
      <c r="F30" s="176" t="s">
        <v>55</v>
      </c>
      <c r="G30" s="233">
        <v>313536499</v>
      </c>
      <c r="H30" s="208"/>
      <c r="I30" s="206"/>
      <c r="J30" s="206"/>
      <c r="K30" s="206"/>
      <c r="L30" s="206"/>
      <c r="M30" s="233">
        <f t="shared" ref="M30" si="5">+G30-I30+J30</f>
        <v>313536499</v>
      </c>
      <c r="N30" s="206"/>
      <c r="O30" s="206">
        <v>282182949</v>
      </c>
      <c r="P30" s="206">
        <v>1099250</v>
      </c>
      <c r="Q30" s="206">
        <v>1099250</v>
      </c>
      <c r="R30" s="206">
        <v>1099250</v>
      </c>
    </row>
    <row r="31" spans="1:22" x14ac:dyDescent="0.2">
      <c r="A31" s="94">
        <v>1</v>
      </c>
      <c r="B31" s="94">
        <v>0</v>
      </c>
      <c r="C31" s="94">
        <v>1</v>
      </c>
      <c r="D31" s="94">
        <v>5</v>
      </c>
      <c r="E31" s="94">
        <v>47</v>
      </c>
      <c r="F31" s="176" t="s">
        <v>56</v>
      </c>
      <c r="G31" s="233">
        <v>84560024</v>
      </c>
      <c r="H31" s="208"/>
      <c r="I31" s="206"/>
      <c r="J31" s="206"/>
      <c r="K31" s="206"/>
      <c r="L31" s="206"/>
      <c r="M31" s="233">
        <f t="shared" si="3"/>
        <v>84560024</v>
      </c>
      <c r="N31" s="206"/>
      <c r="O31" s="206">
        <v>76104021</v>
      </c>
      <c r="P31" s="206">
        <v>13043186</v>
      </c>
      <c r="Q31" s="206">
        <v>13043186</v>
      </c>
      <c r="R31" s="206">
        <v>13043186</v>
      </c>
    </row>
    <row r="32" spans="1:22" x14ac:dyDescent="0.2">
      <c r="A32" s="94"/>
      <c r="B32" s="94"/>
      <c r="C32" s="94"/>
      <c r="D32" s="94"/>
      <c r="E32" s="94"/>
      <c r="F32" s="176"/>
      <c r="G32" s="233"/>
      <c r="H32" s="208"/>
      <c r="I32" s="206"/>
      <c r="J32" s="206"/>
      <c r="K32" s="206"/>
      <c r="L32" s="206"/>
      <c r="M32" s="233"/>
      <c r="N32" s="206"/>
      <c r="O32" s="206"/>
      <c r="P32" s="206"/>
      <c r="Q32" s="206"/>
      <c r="R32" s="206"/>
    </row>
    <row r="33" spans="1:22" ht="24" x14ac:dyDescent="0.2">
      <c r="A33" s="94">
        <v>1</v>
      </c>
      <c r="B33" s="94">
        <v>0</v>
      </c>
      <c r="C33" s="94">
        <v>1</v>
      </c>
      <c r="D33" s="94">
        <v>10</v>
      </c>
      <c r="E33" s="94"/>
      <c r="F33" s="31" t="s">
        <v>91</v>
      </c>
      <c r="G33" s="232">
        <v>2546129541</v>
      </c>
      <c r="H33" s="203"/>
      <c r="I33" s="232">
        <v>2546129541</v>
      </c>
      <c r="J33" s="232">
        <v>0</v>
      </c>
      <c r="K33" s="232">
        <v>0</v>
      </c>
      <c r="L33" s="232">
        <v>0</v>
      </c>
      <c r="M33" s="232">
        <f>+G33-I33+J33</f>
        <v>0</v>
      </c>
      <c r="N33" s="204"/>
      <c r="O33" s="204">
        <v>0</v>
      </c>
      <c r="P33" s="204">
        <v>0</v>
      </c>
      <c r="Q33" s="204">
        <v>0</v>
      </c>
      <c r="R33" s="204">
        <v>0</v>
      </c>
      <c r="T33" s="255"/>
      <c r="U33" s="255"/>
      <c r="V33" s="255"/>
    </row>
    <row r="34" spans="1:22" x14ac:dyDescent="0.2">
      <c r="A34" s="94"/>
      <c r="B34" s="94"/>
      <c r="C34" s="94"/>
      <c r="D34" s="94"/>
      <c r="E34" s="94"/>
      <c r="F34" s="176"/>
      <c r="G34" s="233"/>
      <c r="H34" s="208"/>
      <c r="I34" s="206"/>
      <c r="J34" s="206"/>
      <c r="K34" s="206"/>
      <c r="L34" s="206"/>
      <c r="M34" s="233"/>
      <c r="N34" s="206"/>
      <c r="O34" s="206"/>
      <c r="P34" s="206"/>
      <c r="Q34" s="206"/>
      <c r="R34" s="206"/>
    </row>
    <row r="35" spans="1:22" ht="24" x14ac:dyDescent="0.2">
      <c r="A35" s="33">
        <v>1</v>
      </c>
      <c r="B35" s="33">
        <v>0</v>
      </c>
      <c r="C35" s="33">
        <v>1</v>
      </c>
      <c r="D35" s="33">
        <v>9</v>
      </c>
      <c r="E35" s="33"/>
      <c r="F35" s="231" t="s">
        <v>26</v>
      </c>
      <c r="G35" s="232">
        <f>+G36</f>
        <v>15000000</v>
      </c>
      <c r="H35" s="203"/>
      <c r="I35" s="232">
        <v>0</v>
      </c>
      <c r="J35" s="232">
        <f>+J36+J37</f>
        <v>8138678</v>
      </c>
      <c r="K35" s="232">
        <f>+K36</f>
        <v>0</v>
      </c>
      <c r="L35" s="232">
        <f>+L36</f>
        <v>0</v>
      </c>
      <c r="M35" s="232">
        <f t="shared" ref="M35" si="6">+G35-I35+J35</f>
        <v>23138678</v>
      </c>
      <c r="N35" s="205"/>
      <c r="O35" s="204">
        <f>+O36+O37</f>
        <v>23138678</v>
      </c>
      <c r="P35" s="204">
        <f>+P36+P37</f>
        <v>19626549</v>
      </c>
      <c r="Q35" s="204">
        <f>+Q36+Q37</f>
        <v>19626549</v>
      </c>
      <c r="R35" s="204">
        <f>+R36+R37</f>
        <v>19626549</v>
      </c>
    </row>
    <row r="36" spans="1:22" x14ac:dyDescent="0.2">
      <c r="A36" s="94">
        <v>1</v>
      </c>
      <c r="B36" s="94">
        <v>0</v>
      </c>
      <c r="C36" s="94">
        <v>1</v>
      </c>
      <c r="D36" s="94">
        <v>9</v>
      </c>
      <c r="E36" s="94">
        <v>1</v>
      </c>
      <c r="F36" s="176" t="s">
        <v>57</v>
      </c>
      <c r="G36" s="233">
        <v>15000000</v>
      </c>
      <c r="H36" s="208"/>
      <c r="I36" s="77">
        <v>0</v>
      </c>
      <c r="J36" s="206"/>
      <c r="K36" s="206"/>
      <c r="L36" s="206"/>
      <c r="M36" s="233">
        <f>+G36-I36+J36</f>
        <v>15000000</v>
      </c>
      <c r="N36" s="206"/>
      <c r="O36" s="234">
        <v>15000000</v>
      </c>
      <c r="P36" s="234">
        <v>11487871</v>
      </c>
      <c r="Q36" s="234">
        <v>11487871</v>
      </c>
      <c r="R36" s="234">
        <v>11487871</v>
      </c>
    </row>
    <row r="37" spans="1:22" x14ac:dyDescent="0.2">
      <c r="A37" s="94">
        <v>1</v>
      </c>
      <c r="B37" s="94">
        <v>0</v>
      </c>
      <c r="C37" s="94">
        <v>1</v>
      </c>
      <c r="D37" s="94">
        <v>9</v>
      </c>
      <c r="E37" s="94">
        <v>3</v>
      </c>
      <c r="F37" s="176" t="s">
        <v>58</v>
      </c>
      <c r="G37" s="233">
        <v>0</v>
      </c>
      <c r="H37" s="208"/>
      <c r="I37" s="234">
        <v>0</v>
      </c>
      <c r="J37" s="234">
        <v>8138678</v>
      </c>
      <c r="K37" s="206"/>
      <c r="L37" s="206"/>
      <c r="M37" s="233">
        <f>+G37-I37+J37</f>
        <v>8138678</v>
      </c>
      <c r="N37" s="206"/>
      <c r="O37" s="234">
        <v>8138678</v>
      </c>
      <c r="P37" s="234">
        <v>8138678</v>
      </c>
      <c r="Q37" s="234">
        <v>8138678</v>
      </c>
      <c r="R37" s="234">
        <v>8138678</v>
      </c>
    </row>
    <row r="38" spans="1:22" x14ac:dyDescent="0.2">
      <c r="A38" s="94"/>
      <c r="B38" s="94"/>
      <c r="C38" s="94"/>
      <c r="D38" s="94"/>
      <c r="E38" s="94"/>
      <c r="F38" s="176"/>
      <c r="G38" s="233"/>
      <c r="H38" s="208"/>
      <c r="I38" s="206"/>
      <c r="J38" s="206"/>
      <c r="K38" s="206"/>
      <c r="L38" s="206"/>
      <c r="M38" s="233"/>
      <c r="N38" s="206"/>
      <c r="O38" s="206"/>
      <c r="P38" s="206"/>
      <c r="Q38" s="206"/>
      <c r="R38" s="206"/>
    </row>
    <row r="39" spans="1:22" s="155" customFormat="1" x14ac:dyDescent="0.2">
      <c r="A39" s="33">
        <v>1</v>
      </c>
      <c r="B39" s="33">
        <v>0</v>
      </c>
      <c r="C39" s="33">
        <v>2</v>
      </c>
      <c r="D39" s="33"/>
      <c r="E39" s="33"/>
      <c r="F39" s="231" t="s">
        <v>27</v>
      </c>
      <c r="G39" s="232">
        <f>+G40</f>
        <v>382556118</v>
      </c>
      <c r="H39" s="203"/>
      <c r="I39" s="232">
        <f>+I40</f>
        <v>0</v>
      </c>
      <c r="J39" s="232">
        <f t="shared" ref="J39:M39" si="7">+J40</f>
        <v>0</v>
      </c>
      <c r="K39" s="232">
        <f t="shared" si="7"/>
        <v>0</v>
      </c>
      <c r="L39" s="232">
        <f t="shared" si="7"/>
        <v>0</v>
      </c>
      <c r="M39" s="232">
        <f t="shared" si="7"/>
        <v>382556118</v>
      </c>
      <c r="N39" s="204"/>
      <c r="O39" s="204">
        <f>+O40</f>
        <v>301047600</v>
      </c>
      <c r="P39" s="204">
        <f t="shared" ref="P39:R39" si="8">+P40</f>
        <v>301047600</v>
      </c>
      <c r="Q39" s="204">
        <f t="shared" si="8"/>
        <v>134204000</v>
      </c>
      <c r="R39" s="204">
        <f t="shared" si="8"/>
        <v>134204000</v>
      </c>
      <c r="S39" s="58"/>
      <c r="T39" s="59"/>
      <c r="U39" s="58"/>
      <c r="V39" s="59"/>
    </row>
    <row r="40" spans="1:22" x14ac:dyDescent="0.2">
      <c r="A40" s="94">
        <v>1</v>
      </c>
      <c r="B40" s="94">
        <v>0</v>
      </c>
      <c r="C40" s="94">
        <v>2</v>
      </c>
      <c r="D40" s="94">
        <v>14</v>
      </c>
      <c r="E40" s="94"/>
      <c r="F40" s="176" t="s">
        <v>59</v>
      </c>
      <c r="G40" s="233">
        <v>382556118</v>
      </c>
      <c r="H40" s="208"/>
      <c r="I40" s="206">
        <v>0</v>
      </c>
      <c r="J40" s="206">
        <v>0</v>
      </c>
      <c r="K40" s="206">
        <v>0</v>
      </c>
      <c r="L40" s="206"/>
      <c r="M40" s="233">
        <f>+G40+I40-J40-K40+L40</f>
        <v>382556118</v>
      </c>
      <c r="N40" s="206"/>
      <c r="O40" s="234">
        <v>301047600</v>
      </c>
      <c r="P40" s="234">
        <v>301047600</v>
      </c>
      <c r="Q40" s="234">
        <v>134204000</v>
      </c>
      <c r="R40" s="234">
        <v>134204000</v>
      </c>
    </row>
    <row r="41" spans="1:22" x14ac:dyDescent="0.2">
      <c r="A41" s="94"/>
      <c r="B41" s="94"/>
      <c r="C41" s="94"/>
      <c r="D41" s="94"/>
      <c r="E41" s="94"/>
      <c r="F41" s="176"/>
      <c r="G41" s="233"/>
      <c r="H41" s="208"/>
      <c r="I41" s="206"/>
      <c r="J41" s="206"/>
      <c r="K41" s="206"/>
      <c r="L41" s="206"/>
      <c r="M41" s="233"/>
      <c r="N41" s="206"/>
      <c r="O41" s="206"/>
      <c r="P41" s="206"/>
      <c r="Q41" s="206"/>
      <c r="R41" s="206"/>
    </row>
    <row r="42" spans="1:22" s="155" customFormat="1" ht="24" x14ac:dyDescent="0.2">
      <c r="A42" s="33">
        <v>1</v>
      </c>
      <c r="B42" s="33">
        <v>0</v>
      </c>
      <c r="C42" s="33">
        <v>5</v>
      </c>
      <c r="D42" s="33"/>
      <c r="E42" s="33"/>
      <c r="F42" s="231" t="s">
        <v>28</v>
      </c>
      <c r="G42" s="232">
        <f>SUM(G43:G46)</f>
        <v>1503028286</v>
      </c>
      <c r="H42" s="203"/>
      <c r="I42" s="232">
        <f>SUM(I43:I46)</f>
        <v>0</v>
      </c>
      <c r="J42" s="232">
        <f>SUM(J43:J46)</f>
        <v>0</v>
      </c>
      <c r="K42" s="232">
        <f>SUM(K43:K46)</f>
        <v>0</v>
      </c>
      <c r="L42" s="232">
        <f>SUM(L43:L46)</f>
        <v>0</v>
      </c>
      <c r="M42" s="232">
        <f t="shared" ref="M42" si="9">+G42-I42+J42</f>
        <v>1503028286</v>
      </c>
      <c r="N42" s="204"/>
      <c r="O42" s="232">
        <f>SUM(O43:O46)</f>
        <v>903470564</v>
      </c>
      <c r="P42" s="232">
        <f>SUM(P43:P46)</f>
        <v>903470264</v>
      </c>
      <c r="Q42" s="232">
        <f>SUM(Q43:Q46)</f>
        <v>903470264</v>
      </c>
      <c r="R42" s="232">
        <f>SUM(R43:R46)</f>
        <v>903470264</v>
      </c>
      <c r="S42" s="58"/>
      <c r="T42" s="59"/>
      <c r="U42" s="58"/>
      <c r="V42" s="59"/>
    </row>
    <row r="43" spans="1:22" s="155" customFormat="1" ht="24" x14ac:dyDescent="0.2">
      <c r="A43" s="94">
        <v>1</v>
      </c>
      <c r="B43" s="94">
        <v>0</v>
      </c>
      <c r="C43" s="94">
        <v>5</v>
      </c>
      <c r="D43" s="94">
        <v>1</v>
      </c>
      <c r="E43" s="94"/>
      <c r="F43" s="176" t="s">
        <v>29</v>
      </c>
      <c r="G43" s="309">
        <f>465258894+153626638</f>
        <v>618885532</v>
      </c>
      <c r="H43" s="203"/>
      <c r="I43" s="209">
        <v>0</v>
      </c>
      <c r="J43" s="209"/>
      <c r="K43" s="204"/>
      <c r="L43" s="204"/>
      <c r="M43" s="233">
        <f t="shared" ref="M43:M45" si="10">+G43-I43+J43</f>
        <v>618885532</v>
      </c>
      <c r="N43" s="204"/>
      <c r="O43" s="209">
        <v>399208149</v>
      </c>
      <c r="P43" s="209">
        <v>399207849</v>
      </c>
      <c r="Q43" s="209">
        <v>399207849</v>
      </c>
      <c r="R43" s="209">
        <v>399207849</v>
      </c>
      <c r="S43" s="58"/>
      <c r="T43" s="59"/>
      <c r="U43" s="58"/>
      <c r="V43" s="59"/>
    </row>
    <row r="44" spans="1:22" s="155" customFormat="1" ht="24" x14ac:dyDescent="0.2">
      <c r="A44" s="94">
        <v>1</v>
      </c>
      <c r="B44" s="94">
        <v>0</v>
      </c>
      <c r="C44" s="94">
        <v>5</v>
      </c>
      <c r="D44" s="94">
        <v>2</v>
      </c>
      <c r="E44" s="94"/>
      <c r="F44" s="176" t="s">
        <v>30</v>
      </c>
      <c r="G44" s="233">
        <v>679609457</v>
      </c>
      <c r="H44" s="203"/>
      <c r="I44" s="209">
        <v>0</v>
      </c>
      <c r="J44" s="209"/>
      <c r="K44" s="204"/>
      <c r="L44" s="204"/>
      <c r="M44" s="233">
        <f t="shared" si="10"/>
        <v>679609457</v>
      </c>
      <c r="N44" s="204"/>
      <c r="O44" s="209">
        <v>389280911</v>
      </c>
      <c r="P44" s="209">
        <v>389280911</v>
      </c>
      <c r="Q44" s="209">
        <v>389280911</v>
      </c>
      <c r="R44" s="209">
        <v>389280911</v>
      </c>
      <c r="S44" s="58"/>
      <c r="T44" s="59"/>
      <c r="U44" s="58"/>
      <c r="V44" s="59"/>
    </row>
    <row r="45" spans="1:22" x14ac:dyDescent="0.2">
      <c r="A45" s="94">
        <v>1</v>
      </c>
      <c r="B45" s="94">
        <v>0</v>
      </c>
      <c r="C45" s="94">
        <v>5</v>
      </c>
      <c r="D45" s="94">
        <v>6</v>
      </c>
      <c r="E45" s="177"/>
      <c r="F45" s="176" t="s">
        <v>60</v>
      </c>
      <c r="G45" s="233">
        <v>122719978</v>
      </c>
      <c r="H45" s="208"/>
      <c r="I45" s="202"/>
      <c r="J45" s="305"/>
      <c r="K45" s="202"/>
      <c r="L45" s="202"/>
      <c r="M45" s="233">
        <f t="shared" si="10"/>
        <v>122719978</v>
      </c>
      <c r="N45" s="202"/>
      <c r="O45" s="209">
        <v>68982718</v>
      </c>
      <c r="P45" s="209">
        <v>68982718</v>
      </c>
      <c r="Q45" s="209">
        <v>68982718</v>
      </c>
      <c r="R45" s="209">
        <v>68982718</v>
      </c>
    </row>
    <row r="46" spans="1:22" x14ac:dyDescent="0.2">
      <c r="A46" s="94">
        <v>1</v>
      </c>
      <c r="B46" s="94">
        <v>0</v>
      </c>
      <c r="C46" s="94">
        <v>5</v>
      </c>
      <c r="D46" s="94">
        <v>7</v>
      </c>
      <c r="E46" s="177"/>
      <c r="F46" s="176" t="s">
        <v>61</v>
      </c>
      <c r="G46" s="233">
        <v>81813319</v>
      </c>
      <c r="H46" s="208"/>
      <c r="I46" s="202"/>
      <c r="J46" s="202"/>
      <c r="K46" s="202"/>
      <c r="L46" s="202"/>
      <c r="M46" s="233">
        <f>+G46+I46-J46</f>
        <v>81813319</v>
      </c>
      <c r="N46" s="202"/>
      <c r="O46" s="209">
        <v>45998786</v>
      </c>
      <c r="P46" s="209">
        <v>45998786</v>
      </c>
      <c r="Q46" s="209">
        <v>45998786</v>
      </c>
      <c r="R46" s="209">
        <v>45998786</v>
      </c>
    </row>
    <row r="47" spans="1:22" x14ac:dyDescent="0.2">
      <c r="A47" s="69"/>
      <c r="B47" s="69"/>
      <c r="C47" s="69"/>
      <c r="D47" s="69"/>
      <c r="E47" s="69"/>
      <c r="F47" s="230"/>
      <c r="G47" s="233"/>
      <c r="H47" s="208"/>
      <c r="I47" s="202"/>
      <c r="J47" s="202"/>
      <c r="K47" s="202"/>
      <c r="L47" s="202"/>
      <c r="M47" s="233"/>
      <c r="N47" s="202"/>
      <c r="O47" s="202"/>
      <c r="P47" s="202"/>
      <c r="Q47" s="202"/>
      <c r="R47" s="202"/>
    </row>
    <row r="48" spans="1:22" s="155" customFormat="1" x14ac:dyDescent="0.2">
      <c r="A48" s="33">
        <v>2</v>
      </c>
      <c r="B48" s="33">
        <v>0</v>
      </c>
      <c r="C48" s="33"/>
      <c r="D48" s="33"/>
      <c r="E48" s="33"/>
      <c r="F48" s="231" t="s">
        <v>31</v>
      </c>
      <c r="G48" s="232">
        <f>+G50+G53</f>
        <v>1794135525</v>
      </c>
      <c r="H48" s="203"/>
      <c r="I48" s="232">
        <f>+I50+I53</f>
        <v>20605000</v>
      </c>
      <c r="J48" s="232">
        <f>+J50+J53</f>
        <v>20605000</v>
      </c>
      <c r="K48" s="232">
        <f>+K50+K53</f>
        <v>0</v>
      </c>
      <c r="L48" s="232">
        <f>+L50+L53</f>
        <v>0</v>
      </c>
      <c r="M48" s="232">
        <f>+G48-I48+J48</f>
        <v>1794135525</v>
      </c>
      <c r="N48" s="204"/>
      <c r="O48" s="204">
        <f>+O50+O53</f>
        <v>1332726757</v>
      </c>
      <c r="P48" s="204">
        <f>+P50+P53</f>
        <v>1048929718</v>
      </c>
      <c r="Q48" s="204">
        <f>+Q50+Q53</f>
        <v>613122150</v>
      </c>
      <c r="R48" s="204">
        <f>+R50+R53</f>
        <v>613122150</v>
      </c>
      <c r="S48" s="58"/>
      <c r="T48" s="59"/>
      <c r="U48" s="58"/>
      <c r="V48" s="59"/>
    </row>
    <row r="49" spans="1:22" x14ac:dyDescent="0.2">
      <c r="A49" s="33"/>
      <c r="B49" s="33"/>
      <c r="C49" s="33"/>
      <c r="D49" s="33"/>
      <c r="E49" s="33"/>
      <c r="F49" s="231"/>
      <c r="G49" s="232"/>
      <c r="H49" s="203"/>
      <c r="I49" s="204"/>
      <c r="J49" s="204"/>
      <c r="K49" s="204"/>
      <c r="L49" s="204"/>
      <c r="M49" s="232"/>
      <c r="N49" s="204"/>
      <c r="O49" s="204"/>
      <c r="P49" s="204"/>
      <c r="Q49" s="204"/>
      <c r="R49" s="204"/>
    </row>
    <row r="50" spans="1:22" s="155" customFormat="1" x14ac:dyDescent="0.2">
      <c r="A50" s="33">
        <v>2</v>
      </c>
      <c r="B50" s="33">
        <v>0</v>
      </c>
      <c r="C50" s="33">
        <v>3</v>
      </c>
      <c r="D50" s="33"/>
      <c r="E50" s="33"/>
      <c r="F50" s="231" t="s">
        <v>32</v>
      </c>
      <c r="G50" s="232">
        <f>+G51</f>
        <v>0</v>
      </c>
      <c r="H50" s="203"/>
      <c r="I50" s="204"/>
      <c r="J50" s="204"/>
      <c r="K50" s="204"/>
      <c r="L50" s="204"/>
      <c r="M50" s="232">
        <f>+G50+I50-J50</f>
        <v>0</v>
      </c>
      <c r="N50" s="204"/>
      <c r="O50" s="204">
        <f>+O51</f>
        <v>0</v>
      </c>
      <c r="P50" s="204">
        <f>+P51</f>
        <v>0</v>
      </c>
      <c r="Q50" s="204">
        <f>+Q51</f>
        <v>0</v>
      </c>
      <c r="R50" s="204">
        <f>+R51</f>
        <v>0</v>
      </c>
      <c r="S50" s="58"/>
      <c r="T50" s="59"/>
      <c r="U50" s="58"/>
      <c r="V50" s="59"/>
    </row>
    <row r="51" spans="1:22" x14ac:dyDescent="0.2">
      <c r="A51" s="94">
        <v>2</v>
      </c>
      <c r="B51" s="94">
        <v>0</v>
      </c>
      <c r="C51" s="94">
        <v>3</v>
      </c>
      <c r="D51" s="94">
        <v>50</v>
      </c>
      <c r="E51" s="94"/>
      <c r="F51" s="176" t="s">
        <v>62</v>
      </c>
      <c r="G51" s="233">
        <v>0</v>
      </c>
      <c r="H51" s="208"/>
      <c r="I51" s="206"/>
      <c r="J51" s="206"/>
      <c r="K51" s="206"/>
      <c r="L51" s="206"/>
      <c r="M51" s="234">
        <f>+G51+I51-J51</f>
        <v>0</v>
      </c>
      <c r="N51" s="206"/>
      <c r="O51" s="234">
        <v>0</v>
      </c>
      <c r="P51" s="234">
        <v>0</v>
      </c>
      <c r="Q51" s="234">
        <v>0</v>
      </c>
      <c r="R51" s="234">
        <v>0</v>
      </c>
    </row>
    <row r="52" spans="1:22" x14ac:dyDescent="0.2">
      <c r="A52" s="94"/>
      <c r="B52" s="94"/>
      <c r="C52" s="94"/>
      <c r="D52" s="94"/>
      <c r="E52" s="94"/>
      <c r="F52" s="176"/>
      <c r="G52" s="233"/>
      <c r="H52" s="208"/>
      <c r="I52" s="209"/>
      <c r="J52" s="209"/>
      <c r="K52" s="209"/>
      <c r="L52" s="209"/>
      <c r="M52" s="233"/>
      <c r="N52" s="209"/>
      <c r="O52" s="209"/>
      <c r="P52" s="209"/>
      <c r="Q52" s="209"/>
      <c r="R52" s="209"/>
    </row>
    <row r="53" spans="1:22" s="155" customFormat="1" x14ac:dyDescent="0.2">
      <c r="A53" s="33">
        <v>2</v>
      </c>
      <c r="B53" s="33">
        <v>0</v>
      </c>
      <c r="C53" s="33">
        <v>4</v>
      </c>
      <c r="D53" s="33"/>
      <c r="E53" s="33"/>
      <c r="F53" s="231" t="s">
        <v>33</v>
      </c>
      <c r="G53" s="232">
        <f>SUM(G55:G69)</f>
        <v>1794135525</v>
      </c>
      <c r="H53" s="203"/>
      <c r="I53" s="232">
        <f>SUM(I55:I69)</f>
        <v>20605000</v>
      </c>
      <c r="J53" s="232">
        <f>SUM(J55:J67)</f>
        <v>20605000</v>
      </c>
      <c r="K53" s="232">
        <f>SUM(K55:K69)</f>
        <v>0</v>
      </c>
      <c r="L53" s="232">
        <f>SUM(L55:L69)</f>
        <v>0</v>
      </c>
      <c r="M53" s="232">
        <f>+G53-I53+J53</f>
        <v>1794135525</v>
      </c>
      <c r="N53" s="204"/>
      <c r="O53" s="235">
        <f>SUM(O55:O69)</f>
        <v>1332726757</v>
      </c>
      <c r="P53" s="235">
        <f>SUM(P55:P69)</f>
        <v>1048929718</v>
      </c>
      <c r="Q53" s="235">
        <f>SUM(Q55:Q69)</f>
        <v>613122150</v>
      </c>
      <c r="R53" s="235">
        <f>SUM(R55:R69)</f>
        <v>613122150</v>
      </c>
      <c r="S53" s="58"/>
      <c r="T53" s="59"/>
      <c r="U53" s="58"/>
      <c r="V53" s="59"/>
    </row>
    <row r="54" spans="1:22" s="155" customFormat="1" x14ac:dyDescent="0.2">
      <c r="A54" s="33"/>
      <c r="B54" s="33"/>
      <c r="C54" s="33"/>
      <c r="D54" s="33"/>
      <c r="E54" s="33"/>
      <c r="F54" s="231"/>
      <c r="G54" s="232"/>
      <c r="H54" s="203"/>
      <c r="I54" s="204"/>
      <c r="J54" s="204"/>
      <c r="K54" s="204"/>
      <c r="L54" s="204"/>
      <c r="M54" s="232"/>
      <c r="N54" s="204"/>
      <c r="O54" s="204"/>
      <c r="P54" s="204"/>
      <c r="Q54" s="204"/>
      <c r="R54" s="204"/>
      <c r="S54" s="58"/>
      <c r="T54" s="59"/>
      <c r="U54" s="58"/>
      <c r="V54" s="59"/>
    </row>
    <row r="55" spans="1:22" s="155" customFormat="1" ht="15" customHeight="1" x14ac:dyDescent="0.2">
      <c r="A55" s="94">
        <v>2</v>
      </c>
      <c r="B55" s="94">
        <v>0</v>
      </c>
      <c r="C55" s="94">
        <v>4</v>
      </c>
      <c r="D55" s="94">
        <v>1</v>
      </c>
      <c r="E55" s="33"/>
      <c r="F55" s="22" t="s">
        <v>76</v>
      </c>
      <c r="G55" s="233">
        <v>0</v>
      </c>
      <c r="H55" s="208"/>
      <c r="I55" s="209">
        <v>0</v>
      </c>
      <c r="J55" s="209">
        <v>10000000</v>
      </c>
      <c r="K55" s="204"/>
      <c r="L55" s="204"/>
      <c r="M55" s="233">
        <f>+G55-I55+J55</f>
        <v>10000000</v>
      </c>
      <c r="N55" s="204"/>
      <c r="O55" s="233">
        <v>10000000</v>
      </c>
      <c r="P55" s="233">
        <v>10000000</v>
      </c>
      <c r="Q55" s="233">
        <v>10000000</v>
      </c>
      <c r="R55" s="233">
        <v>10000000</v>
      </c>
      <c r="S55" s="58"/>
      <c r="T55" s="59"/>
      <c r="U55" s="58"/>
      <c r="V55" s="59"/>
    </row>
    <row r="56" spans="1:22" s="155" customFormat="1" ht="15" customHeight="1" x14ac:dyDescent="0.2">
      <c r="A56" s="94">
        <v>2</v>
      </c>
      <c r="B56" s="94">
        <v>0</v>
      </c>
      <c r="C56" s="94">
        <v>4</v>
      </c>
      <c r="D56" s="94">
        <v>2</v>
      </c>
      <c r="E56" s="33"/>
      <c r="F56" s="22" t="s">
        <v>92</v>
      </c>
      <c r="G56" s="233">
        <v>0</v>
      </c>
      <c r="H56" s="208"/>
      <c r="I56" s="209"/>
      <c r="J56" s="209"/>
      <c r="K56" s="209">
        <v>0</v>
      </c>
      <c r="L56" s="204"/>
      <c r="M56" s="233">
        <f t="shared" ref="M56:M67" si="11">+G56-I56+J56</f>
        <v>0</v>
      </c>
      <c r="N56" s="204"/>
      <c r="O56" s="234"/>
      <c r="P56" s="234"/>
      <c r="Q56" s="234"/>
      <c r="R56" s="234"/>
      <c r="S56" s="58"/>
      <c r="T56" s="59"/>
      <c r="U56" s="58"/>
      <c r="V56" s="59"/>
    </row>
    <row r="57" spans="1:22" s="155" customFormat="1" ht="15" customHeight="1" x14ac:dyDescent="0.2">
      <c r="A57" s="94">
        <v>2</v>
      </c>
      <c r="B57" s="94">
        <v>0</v>
      </c>
      <c r="C57" s="94">
        <v>4</v>
      </c>
      <c r="D57" s="94">
        <v>4</v>
      </c>
      <c r="E57" s="33"/>
      <c r="F57" s="176" t="s">
        <v>34</v>
      </c>
      <c r="G57" s="233">
        <v>139000000</v>
      </c>
      <c r="H57" s="208"/>
      <c r="I57" s="209">
        <v>10000000</v>
      </c>
      <c r="J57" s="209"/>
      <c r="K57" s="204"/>
      <c r="L57" s="204"/>
      <c r="M57" s="233">
        <f t="shared" si="11"/>
        <v>129000000</v>
      </c>
      <c r="N57" s="204"/>
      <c r="O57" s="234">
        <v>104481594</v>
      </c>
      <c r="P57" s="234">
        <v>104481594</v>
      </c>
      <c r="Q57" s="234">
        <v>34452258</v>
      </c>
      <c r="R57" s="234">
        <v>34452258</v>
      </c>
      <c r="S57" s="58"/>
      <c r="T57" s="59"/>
      <c r="U57" s="58"/>
      <c r="V57" s="59"/>
    </row>
    <row r="58" spans="1:22" s="155" customFormat="1" ht="15" customHeight="1" x14ac:dyDescent="0.2">
      <c r="A58" s="94">
        <v>2</v>
      </c>
      <c r="B58" s="94">
        <v>0</v>
      </c>
      <c r="C58" s="94">
        <v>4</v>
      </c>
      <c r="D58" s="94">
        <v>5</v>
      </c>
      <c r="E58" s="33"/>
      <c r="F58" s="176" t="s">
        <v>35</v>
      </c>
      <c r="G58" s="233">
        <v>595250000</v>
      </c>
      <c r="H58" s="208"/>
      <c r="I58" s="209"/>
      <c r="J58" s="209">
        <v>7000000</v>
      </c>
      <c r="K58" s="204"/>
      <c r="L58" s="204"/>
      <c r="M58" s="233">
        <f t="shared" si="11"/>
        <v>602250000</v>
      </c>
      <c r="N58" s="204"/>
      <c r="O58" s="234">
        <v>566286358</v>
      </c>
      <c r="P58" s="234">
        <v>462337095</v>
      </c>
      <c r="Q58" s="234">
        <v>277194715</v>
      </c>
      <c r="R58" s="234">
        <v>277194715</v>
      </c>
      <c r="S58" s="58"/>
      <c r="T58" s="59"/>
      <c r="U58" s="58"/>
      <c r="V58" s="59"/>
    </row>
    <row r="59" spans="1:22" s="155" customFormat="1" ht="15" customHeight="1" x14ac:dyDescent="0.2">
      <c r="A59" s="94">
        <v>2</v>
      </c>
      <c r="B59" s="94">
        <v>0</v>
      </c>
      <c r="C59" s="94">
        <v>4</v>
      </c>
      <c r="D59" s="94">
        <v>6</v>
      </c>
      <c r="E59" s="33"/>
      <c r="F59" s="176" t="s">
        <v>36</v>
      </c>
      <c r="G59" s="233">
        <v>127685525</v>
      </c>
      <c r="H59" s="208"/>
      <c r="I59" s="209">
        <v>3000000</v>
      </c>
      <c r="J59" s="209"/>
      <c r="K59" s="204"/>
      <c r="L59" s="204"/>
      <c r="M59" s="233">
        <f>+G59-I59+J59</f>
        <v>124685525</v>
      </c>
      <c r="N59" s="234"/>
      <c r="O59" s="234">
        <v>93144900</v>
      </c>
      <c r="P59" s="234">
        <v>93144900</v>
      </c>
      <c r="Q59" s="234">
        <v>48709586</v>
      </c>
      <c r="R59" s="234">
        <v>48709586</v>
      </c>
      <c r="S59" s="58"/>
      <c r="T59" s="59"/>
      <c r="U59" s="62"/>
      <c r="V59" s="59"/>
    </row>
    <row r="60" spans="1:22" s="155" customFormat="1" ht="15" customHeight="1" x14ac:dyDescent="0.2">
      <c r="A60" s="94">
        <v>2</v>
      </c>
      <c r="B60" s="94">
        <v>0</v>
      </c>
      <c r="C60" s="94">
        <v>4</v>
      </c>
      <c r="D60" s="94">
        <v>7</v>
      </c>
      <c r="E60" s="33"/>
      <c r="F60" s="176" t="s">
        <v>37</v>
      </c>
      <c r="G60" s="233">
        <v>15000000</v>
      </c>
      <c r="H60" s="208"/>
      <c r="I60" s="209"/>
      <c r="J60" s="209">
        <v>605000</v>
      </c>
      <c r="K60" s="204"/>
      <c r="L60" s="204"/>
      <c r="M60" s="233">
        <f t="shared" si="11"/>
        <v>15605000</v>
      </c>
      <c r="N60" s="204"/>
      <c r="O60" s="209">
        <v>15605000</v>
      </c>
      <c r="P60" s="209">
        <v>15000000</v>
      </c>
      <c r="Q60" s="209">
        <v>3454600</v>
      </c>
      <c r="R60" s="209">
        <v>3454600</v>
      </c>
      <c r="S60" s="58"/>
      <c r="T60" s="59"/>
      <c r="U60" s="254"/>
      <c r="V60" s="59"/>
    </row>
    <row r="61" spans="1:22" s="155" customFormat="1" ht="15" customHeight="1" x14ac:dyDescent="0.2">
      <c r="A61" s="94">
        <v>2</v>
      </c>
      <c r="B61" s="94">
        <v>0</v>
      </c>
      <c r="C61" s="94">
        <v>4</v>
      </c>
      <c r="D61" s="94">
        <v>8</v>
      </c>
      <c r="E61" s="33"/>
      <c r="F61" s="176" t="s">
        <v>38</v>
      </c>
      <c r="G61" s="233">
        <v>188700000</v>
      </c>
      <c r="H61" s="208"/>
      <c r="I61" s="209">
        <v>7605000</v>
      </c>
      <c r="J61" s="209"/>
      <c r="K61" s="204"/>
      <c r="L61" s="204"/>
      <c r="M61" s="233">
        <f t="shared" si="11"/>
        <v>181095000</v>
      </c>
      <c r="N61" s="204"/>
      <c r="O61" s="209">
        <v>161000000</v>
      </c>
      <c r="P61" s="209">
        <v>101757224</v>
      </c>
      <c r="Q61" s="209">
        <v>101757224</v>
      </c>
      <c r="R61" s="209">
        <v>101757224</v>
      </c>
      <c r="S61" s="58"/>
      <c r="T61" s="37" t="s">
        <v>93</v>
      </c>
      <c r="U61" s="62"/>
      <c r="V61" s="59"/>
    </row>
    <row r="62" spans="1:22" s="155" customFormat="1" ht="15" customHeight="1" x14ac:dyDescent="0.2">
      <c r="A62" s="94">
        <v>2</v>
      </c>
      <c r="B62" s="94">
        <v>0</v>
      </c>
      <c r="C62" s="94">
        <v>4</v>
      </c>
      <c r="D62" s="94">
        <v>9</v>
      </c>
      <c r="E62" s="33"/>
      <c r="F62" s="176" t="s">
        <v>39</v>
      </c>
      <c r="G62" s="233">
        <v>15000000</v>
      </c>
      <c r="H62" s="208"/>
      <c r="I62" s="204"/>
      <c r="J62" s="204"/>
      <c r="K62" s="204"/>
      <c r="L62" s="204"/>
      <c r="M62" s="233">
        <f t="shared" si="11"/>
        <v>15000000</v>
      </c>
      <c r="N62" s="204"/>
      <c r="O62" s="209"/>
      <c r="P62" s="209"/>
      <c r="Q62" s="209"/>
      <c r="R62" s="209"/>
      <c r="S62" s="58"/>
      <c r="T62" s="59"/>
      <c r="U62" s="58"/>
      <c r="V62" s="59"/>
    </row>
    <row r="63" spans="1:22" s="155" customFormat="1" ht="15" customHeight="1" x14ac:dyDescent="0.2">
      <c r="A63" s="94">
        <v>2</v>
      </c>
      <c r="B63" s="94">
        <v>0</v>
      </c>
      <c r="C63" s="94">
        <v>4</v>
      </c>
      <c r="D63" s="94">
        <v>11</v>
      </c>
      <c r="E63" s="33"/>
      <c r="F63" s="176" t="s">
        <v>40</v>
      </c>
      <c r="G63" s="233">
        <v>500000000</v>
      </c>
      <c r="H63" s="208"/>
      <c r="I63" s="209"/>
      <c r="J63" s="209"/>
      <c r="K63" s="204"/>
      <c r="L63" s="204"/>
      <c r="M63" s="233">
        <f t="shared" si="11"/>
        <v>500000000</v>
      </c>
      <c r="N63" s="204"/>
      <c r="O63" s="234">
        <v>249007595</v>
      </c>
      <c r="P63" s="234">
        <v>249007595</v>
      </c>
      <c r="Q63" s="234">
        <v>132479417</v>
      </c>
      <c r="R63" s="234">
        <v>132479417</v>
      </c>
      <c r="S63" s="59"/>
      <c r="T63" s="59"/>
      <c r="U63" s="58"/>
      <c r="V63" s="59"/>
    </row>
    <row r="64" spans="1:22" ht="15" customHeight="1" x14ac:dyDescent="0.2">
      <c r="A64" s="94">
        <v>2</v>
      </c>
      <c r="B64" s="94">
        <v>0</v>
      </c>
      <c r="C64" s="94">
        <v>4</v>
      </c>
      <c r="D64" s="94">
        <v>14</v>
      </c>
      <c r="E64" s="94"/>
      <c r="F64" s="176" t="s">
        <v>79</v>
      </c>
      <c r="G64" s="233">
        <v>0</v>
      </c>
      <c r="H64" s="208"/>
      <c r="I64" s="209"/>
      <c r="J64" s="209">
        <v>3000000</v>
      </c>
      <c r="K64" s="204"/>
      <c r="L64" s="204"/>
      <c r="M64" s="233">
        <f t="shared" si="11"/>
        <v>3000000</v>
      </c>
      <c r="N64" s="204"/>
      <c r="O64" s="234">
        <v>0</v>
      </c>
      <c r="P64" s="234">
        <v>0</v>
      </c>
      <c r="Q64" s="234"/>
      <c r="R64" s="234"/>
    </row>
    <row r="65" spans="1:22" s="155" customFormat="1" ht="15" customHeight="1" x14ac:dyDescent="0.2">
      <c r="A65" s="94">
        <v>2</v>
      </c>
      <c r="B65" s="94">
        <v>0</v>
      </c>
      <c r="C65" s="94">
        <v>4</v>
      </c>
      <c r="D65" s="94">
        <v>21</v>
      </c>
      <c r="E65" s="33"/>
      <c r="F65" s="178" t="s">
        <v>63</v>
      </c>
      <c r="G65" s="233">
        <v>207000000</v>
      </c>
      <c r="H65" s="208"/>
      <c r="I65" s="209"/>
      <c r="J65" s="209"/>
      <c r="K65" s="204"/>
      <c r="L65" s="204"/>
      <c r="M65" s="233">
        <f t="shared" si="11"/>
        <v>207000000</v>
      </c>
      <c r="N65" s="204"/>
      <c r="O65" s="234">
        <v>132042760</v>
      </c>
      <c r="P65" s="234">
        <v>12042760</v>
      </c>
      <c r="Q65" s="234">
        <v>3915800</v>
      </c>
      <c r="R65" s="234">
        <v>3915800</v>
      </c>
      <c r="S65" s="59"/>
      <c r="T65" s="59"/>
      <c r="U65" s="58"/>
      <c r="V65" s="59"/>
    </row>
    <row r="66" spans="1:22" s="155" customFormat="1" ht="15" customHeight="1" x14ac:dyDescent="0.2">
      <c r="A66" s="94">
        <v>2</v>
      </c>
      <c r="B66" s="94">
        <v>0</v>
      </c>
      <c r="C66" s="94">
        <v>4</v>
      </c>
      <c r="D66" s="94">
        <v>40</v>
      </c>
      <c r="E66" s="33"/>
      <c r="F66" s="176" t="s">
        <v>43</v>
      </c>
      <c r="G66" s="233">
        <v>3000000</v>
      </c>
      <c r="H66" s="208"/>
      <c r="I66" s="204"/>
      <c r="J66" s="204"/>
      <c r="K66" s="204"/>
      <c r="L66" s="204"/>
      <c r="M66" s="233">
        <f t="shared" si="11"/>
        <v>3000000</v>
      </c>
      <c r="N66" s="205"/>
      <c r="O66" s="234">
        <v>516500</v>
      </c>
      <c r="P66" s="234">
        <v>516500</v>
      </c>
      <c r="Q66" s="234">
        <v>516500</v>
      </c>
      <c r="R66" s="234">
        <v>516500</v>
      </c>
      <c r="S66" s="59"/>
      <c r="T66" s="59"/>
      <c r="U66" s="58"/>
      <c r="V66" s="59"/>
    </row>
    <row r="67" spans="1:22" s="155" customFormat="1" ht="15" customHeight="1" x14ac:dyDescent="0.2">
      <c r="A67" s="94">
        <v>2</v>
      </c>
      <c r="B67" s="94">
        <v>0</v>
      </c>
      <c r="C67" s="94">
        <v>4</v>
      </c>
      <c r="D67" s="94">
        <v>41</v>
      </c>
      <c r="E67" s="33"/>
      <c r="F67" s="176" t="s">
        <v>98</v>
      </c>
      <c r="G67" s="233">
        <v>3500000</v>
      </c>
      <c r="H67" s="208"/>
      <c r="I67" s="209"/>
      <c r="J67" s="204"/>
      <c r="K67" s="204"/>
      <c r="L67" s="204"/>
      <c r="M67" s="274">
        <f t="shared" si="11"/>
        <v>3500000</v>
      </c>
      <c r="N67" s="205"/>
      <c r="O67" s="234">
        <v>642050</v>
      </c>
      <c r="P67" s="234">
        <v>642050</v>
      </c>
      <c r="Q67" s="234">
        <v>642050</v>
      </c>
      <c r="R67" s="234">
        <v>642050</v>
      </c>
      <c r="S67" s="59"/>
      <c r="T67" s="59"/>
      <c r="U67" s="58"/>
      <c r="V67" s="59"/>
    </row>
    <row r="68" spans="1:22" s="155" customFormat="1" ht="15" customHeight="1" x14ac:dyDescent="0.2">
      <c r="A68" s="94"/>
      <c r="B68" s="94"/>
      <c r="C68" s="94"/>
      <c r="D68" s="94"/>
      <c r="E68" s="33"/>
      <c r="F68" s="176"/>
      <c r="G68" s="233"/>
      <c r="H68" s="208"/>
      <c r="I68" s="204"/>
      <c r="J68" s="204"/>
      <c r="K68" s="204"/>
      <c r="L68" s="204"/>
      <c r="M68" s="274"/>
      <c r="N68" s="205"/>
      <c r="O68" s="234"/>
      <c r="P68" s="234"/>
      <c r="Q68" s="234"/>
      <c r="R68" s="234"/>
      <c r="S68" s="59"/>
      <c r="T68" s="59"/>
      <c r="U68" s="58"/>
      <c r="V68" s="59"/>
    </row>
    <row r="69" spans="1:22" ht="15" customHeight="1" thickBot="1" x14ac:dyDescent="0.25">
      <c r="A69" s="179"/>
      <c r="B69" s="179"/>
      <c r="C69" s="179"/>
      <c r="D69" s="179"/>
      <c r="E69" s="179"/>
      <c r="F69" s="180"/>
      <c r="G69" s="236"/>
      <c r="H69" s="208"/>
      <c r="I69" s="237"/>
      <c r="J69" s="237"/>
      <c r="K69" s="237"/>
      <c r="L69" s="237"/>
      <c r="M69" s="252">
        <f t="shared" ref="M69" si="12">+G69+I69-J69</f>
        <v>0</v>
      </c>
      <c r="N69" s="206"/>
      <c r="O69" s="234"/>
      <c r="P69" s="234"/>
      <c r="Q69" s="234"/>
      <c r="R69" s="234"/>
    </row>
    <row r="70" spans="1:22" ht="6" customHeight="1" thickBot="1" x14ac:dyDescent="0.25">
      <c r="A70" s="238"/>
      <c r="B70" s="71"/>
      <c r="C70" s="71"/>
      <c r="D70" s="71"/>
      <c r="E70" s="71"/>
      <c r="F70" s="71"/>
      <c r="G70" s="239"/>
      <c r="H70" s="219"/>
      <c r="I70" s="189"/>
      <c r="J70" s="189"/>
      <c r="K70" s="189"/>
      <c r="L70" s="189"/>
      <c r="M70" s="220"/>
      <c r="N70" s="220"/>
      <c r="O70" s="240"/>
      <c r="P70" s="241"/>
      <c r="Q70" s="241"/>
      <c r="R70" s="242"/>
    </row>
    <row r="71" spans="1:22" x14ac:dyDescent="0.2">
      <c r="A71" s="106"/>
      <c r="B71" s="72"/>
      <c r="C71" s="72"/>
      <c r="D71" s="72"/>
      <c r="E71" s="72"/>
      <c r="F71" s="72"/>
      <c r="G71" s="243"/>
      <c r="H71" s="214"/>
      <c r="I71" s="215"/>
      <c r="J71" s="215"/>
      <c r="K71" s="215"/>
      <c r="L71" s="215"/>
      <c r="M71" s="216"/>
      <c r="N71" s="216"/>
      <c r="O71" s="215"/>
      <c r="P71" s="215"/>
      <c r="Q71" s="215"/>
      <c r="R71" s="244"/>
    </row>
    <row r="72" spans="1:22" ht="26.25" customHeight="1" x14ac:dyDescent="0.2">
      <c r="A72" s="113"/>
      <c r="B72" s="71"/>
      <c r="C72" s="71"/>
      <c r="D72" s="71"/>
      <c r="E72" s="71"/>
      <c r="F72" s="71"/>
      <c r="G72" s="245"/>
      <c r="H72" s="219"/>
      <c r="I72" s="189"/>
      <c r="J72" s="189"/>
      <c r="K72" s="189"/>
      <c r="L72" s="189"/>
      <c r="M72" s="220"/>
      <c r="N72" s="220"/>
      <c r="O72" s="189"/>
      <c r="P72" s="189"/>
      <c r="Q72" s="189"/>
      <c r="R72" s="246"/>
    </row>
    <row r="73" spans="1:22" ht="19.5" customHeight="1" x14ac:dyDescent="0.2">
      <c r="A73" s="113"/>
      <c r="B73" s="71"/>
      <c r="C73" s="71"/>
      <c r="D73" s="71"/>
      <c r="E73" s="71"/>
      <c r="F73" s="71"/>
      <c r="G73" s="245"/>
      <c r="H73" s="219"/>
      <c r="I73" s="189"/>
      <c r="J73" s="189"/>
      <c r="K73" s="189"/>
      <c r="L73" s="189"/>
      <c r="M73" s="220"/>
      <c r="N73" s="220"/>
      <c r="O73" s="189"/>
      <c r="P73" s="189"/>
      <c r="Q73" s="189"/>
      <c r="R73" s="246"/>
    </row>
    <row r="74" spans="1:22" x14ac:dyDescent="0.2">
      <c r="A74" s="115"/>
      <c r="B74" s="71"/>
      <c r="C74" s="71"/>
      <c r="D74" s="71"/>
      <c r="E74" s="116" t="str">
        <f>+'REC20'!E87</f>
        <v xml:space="preserve">VICTORIA AMALIA JATTIN MARTINEZ </v>
      </c>
      <c r="F74" s="116"/>
      <c r="G74" s="245"/>
      <c r="H74" s="219"/>
      <c r="I74" s="189"/>
      <c r="J74" s="189"/>
      <c r="K74" s="189"/>
      <c r="L74" s="189"/>
      <c r="M74" s="116" t="s">
        <v>81</v>
      </c>
      <c r="N74" s="220"/>
      <c r="O74" s="189"/>
      <c r="P74" s="247"/>
      <c r="Q74" s="189"/>
      <c r="R74" s="246"/>
    </row>
    <row r="75" spans="1:22" x14ac:dyDescent="0.2">
      <c r="A75" s="113"/>
      <c r="B75" s="71"/>
      <c r="C75" s="71"/>
      <c r="D75" s="71"/>
      <c r="E75" s="105" t="s">
        <v>96</v>
      </c>
      <c r="F75" s="105"/>
      <c r="G75" s="245"/>
      <c r="H75" s="219"/>
      <c r="I75" s="189"/>
      <c r="J75" s="189"/>
      <c r="K75" s="189"/>
      <c r="L75" s="189"/>
      <c r="M75" s="105" t="s">
        <v>82</v>
      </c>
      <c r="N75" s="220"/>
      <c r="O75" s="189"/>
      <c r="P75" s="220"/>
      <c r="Q75" s="189"/>
      <c r="R75" s="246"/>
    </row>
    <row r="76" spans="1:22" ht="12.75" thickBot="1" x14ac:dyDescent="0.25">
      <c r="A76" s="118"/>
      <c r="B76" s="73"/>
      <c r="C76" s="73"/>
      <c r="D76" s="73"/>
      <c r="E76" s="73"/>
      <c r="F76" s="122"/>
      <c r="G76" s="248"/>
      <c r="H76" s="221"/>
      <c r="I76" s="222"/>
      <c r="J76" s="222"/>
      <c r="K76" s="222"/>
      <c r="L76" s="222"/>
      <c r="M76" s="122" t="s">
        <v>83</v>
      </c>
      <c r="N76" s="223"/>
      <c r="O76" s="222"/>
      <c r="P76" s="222"/>
      <c r="Q76" s="222"/>
      <c r="R76" s="249"/>
    </row>
  </sheetData>
  <mergeCells count="13"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12" type="noConversion"/>
  <printOptions horizontalCentered="1" verticalCentered="1"/>
  <pageMargins left="0.23622047244094491" right="0.19685039370078741" top="0.59055118110236227" bottom="0.78740157480314965" header="0.15748031496062992" footer="0.27559055118110237"/>
  <pageSetup paperSize="14" scale="70" orientation="landscape" r:id="rId1"/>
  <headerFooter alignWithMargins="0">
    <oddFooter>&amp;R
HOJA &amp;PDE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Y92"/>
  <sheetViews>
    <sheetView tabSelected="1" topLeftCell="J1" workbookViewId="0">
      <selection activeCell="T81" sqref="T81"/>
    </sheetView>
  </sheetViews>
  <sheetFormatPr baseColWidth="10" defaultColWidth="11.5703125" defaultRowHeight="12" x14ac:dyDescent="0.2"/>
  <cols>
    <col min="1" max="1" width="7.28515625" style="74" customWidth="1"/>
    <col min="2" max="2" width="5" style="74" customWidth="1"/>
    <col min="3" max="3" width="4.85546875" style="74" bestFit="1" customWidth="1"/>
    <col min="4" max="4" width="4.28515625" style="74" customWidth="1"/>
    <col min="5" max="5" width="5.28515625" style="74" customWidth="1"/>
    <col min="6" max="6" width="45.5703125" style="74" customWidth="1"/>
    <col min="7" max="7" width="15" style="75" customWidth="1"/>
    <col min="8" max="8" width="1.7109375" style="76" customWidth="1"/>
    <col min="9" max="9" width="13.42578125" style="77" customWidth="1"/>
    <col min="10" max="10" width="13.140625" style="77" customWidth="1"/>
    <col min="11" max="11" width="15.7109375" style="77" customWidth="1"/>
    <col min="12" max="12" width="13.28515625" style="77" customWidth="1"/>
    <col min="13" max="13" width="13.85546875" style="77" customWidth="1"/>
    <col min="14" max="14" width="1.7109375" style="79" customWidth="1"/>
    <col min="15" max="15" width="15.28515625" style="77" customWidth="1"/>
    <col min="16" max="16" width="15.7109375" style="77" customWidth="1"/>
    <col min="17" max="17" width="14.140625" style="77" customWidth="1"/>
    <col min="18" max="18" width="14.5703125" style="77" customWidth="1"/>
    <col min="19" max="19" width="1.7109375" style="81" customWidth="1"/>
    <col min="20" max="20" width="16.140625" style="81" customWidth="1"/>
    <col min="21" max="21" width="14.5703125" style="81" customWidth="1"/>
    <col min="22" max="22" width="16.140625" style="81" customWidth="1"/>
    <col min="23" max="23" width="13.140625" style="74" customWidth="1"/>
    <col min="24" max="24" width="13.140625" style="74" bestFit="1" customWidth="1"/>
    <col min="25" max="25" width="18.85546875" style="265" customWidth="1"/>
    <col min="26" max="16384" width="11.5703125" style="74"/>
  </cols>
  <sheetData>
    <row r="1" spans="1:25" x14ac:dyDescent="0.2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</row>
    <row r="2" spans="1:25" x14ac:dyDescent="0.2">
      <c r="A2" s="312" t="s">
        <v>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</row>
    <row r="3" spans="1:25" x14ac:dyDescent="0.2">
      <c r="A3" s="312" t="s">
        <v>66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</row>
    <row r="4" spans="1:25" ht="12.75" thickBot="1" x14ac:dyDescent="0.25">
      <c r="F4" s="66"/>
      <c r="K4" s="78"/>
      <c r="L4" s="78"/>
      <c r="P4" s="149"/>
      <c r="Q4" s="80"/>
      <c r="S4" s="75"/>
      <c r="T4" s="75"/>
    </row>
    <row r="5" spans="1:25" s="85" customFormat="1" ht="13.5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14" t="s">
        <v>8</v>
      </c>
      <c r="G5" s="326" t="s">
        <v>9</v>
      </c>
      <c r="H5" s="82"/>
      <c r="I5" s="328" t="s">
        <v>10</v>
      </c>
      <c r="J5" s="328"/>
      <c r="K5" s="326" t="s">
        <v>11</v>
      </c>
      <c r="L5" s="326" t="s">
        <v>12</v>
      </c>
      <c r="M5" s="326" t="s">
        <v>13</v>
      </c>
      <c r="N5" s="83"/>
      <c r="O5" s="326" t="str">
        <f>+'REC21'!O5:R5</f>
        <v>EJECUCION ACUMULADA JULIO DE 2018</v>
      </c>
      <c r="P5" s="326"/>
      <c r="Q5" s="326"/>
      <c r="R5" s="326"/>
      <c r="S5" s="84"/>
      <c r="T5" s="326" t="s">
        <v>65</v>
      </c>
      <c r="U5" s="326"/>
      <c r="V5" s="326"/>
      <c r="W5" s="326"/>
      <c r="Y5" s="266"/>
    </row>
    <row r="6" spans="1:25" s="85" customFormat="1" ht="24.75" thickBot="1" x14ac:dyDescent="0.25">
      <c r="A6" s="315"/>
      <c r="B6" s="315"/>
      <c r="C6" s="315"/>
      <c r="D6" s="315"/>
      <c r="E6" s="315"/>
      <c r="F6" s="315"/>
      <c r="G6" s="327"/>
      <c r="H6" s="82"/>
      <c r="I6" s="86" t="s">
        <v>14</v>
      </c>
      <c r="J6" s="87" t="s">
        <v>15</v>
      </c>
      <c r="K6" s="327"/>
      <c r="L6" s="327"/>
      <c r="M6" s="327"/>
      <c r="N6" s="83"/>
      <c r="O6" s="15" t="s">
        <v>16</v>
      </c>
      <c r="P6" s="15" t="s">
        <v>17</v>
      </c>
      <c r="Q6" s="15" t="s">
        <v>18</v>
      </c>
      <c r="R6" s="15" t="s">
        <v>19</v>
      </c>
      <c r="S6" s="84"/>
      <c r="T6" s="15" t="s">
        <v>67</v>
      </c>
      <c r="U6" s="15" t="s">
        <v>68</v>
      </c>
      <c r="V6" s="15" t="s">
        <v>69</v>
      </c>
      <c r="W6" s="15" t="s">
        <v>70</v>
      </c>
      <c r="Y6" s="266"/>
    </row>
    <row r="7" spans="1:25" x14ac:dyDescent="0.2">
      <c r="A7" s="67"/>
      <c r="B7" s="67"/>
      <c r="C7" s="67"/>
      <c r="D7" s="67"/>
      <c r="E7" s="67"/>
      <c r="F7" s="67"/>
      <c r="G7" s="88" t="s">
        <v>93</v>
      </c>
      <c r="H7" s="89"/>
      <c r="I7" s="88" t="s">
        <v>93</v>
      </c>
      <c r="J7" s="88"/>
      <c r="K7" s="88"/>
      <c r="L7" s="88"/>
      <c r="M7" s="90"/>
      <c r="N7" s="38"/>
      <c r="O7" s="90"/>
      <c r="P7" s="90"/>
      <c r="Q7" s="91"/>
      <c r="R7" s="91"/>
      <c r="T7" s="90"/>
      <c r="U7" s="90"/>
      <c r="V7" s="91"/>
      <c r="W7" s="91"/>
    </row>
    <row r="8" spans="1:25" x14ac:dyDescent="0.2">
      <c r="A8" s="69"/>
      <c r="B8" s="69"/>
      <c r="C8" s="69"/>
      <c r="D8" s="69"/>
      <c r="E8" s="69"/>
      <c r="F8" s="68" t="s">
        <v>77</v>
      </c>
      <c r="G8" s="200">
        <f>+G10+G80</f>
        <v>26451077215</v>
      </c>
      <c r="H8" s="200"/>
      <c r="I8" s="200">
        <f>+I10+I80</f>
        <v>4818835603</v>
      </c>
      <c r="J8" s="202">
        <f>+J10+J80</f>
        <v>4818835603</v>
      </c>
      <c r="K8" s="202">
        <f>+K10+K80</f>
        <v>0</v>
      </c>
      <c r="L8" s="202">
        <f>+L10+L80</f>
        <v>0</v>
      </c>
      <c r="M8" s="200">
        <f>+M10+M80</f>
        <v>26451077215</v>
      </c>
      <c r="N8" s="202"/>
      <c r="O8" s="200">
        <f>+O10+O80</f>
        <v>20828769044</v>
      </c>
      <c r="P8" s="200">
        <f>+P10+P80</f>
        <v>14775073944</v>
      </c>
      <c r="Q8" s="200">
        <f>+Q10+Q80</f>
        <v>9258526488</v>
      </c>
      <c r="R8" s="200">
        <f>+R10+R80</f>
        <v>9255633488</v>
      </c>
      <c r="T8" s="38">
        <f>+M8-O8</f>
        <v>5622308171</v>
      </c>
      <c r="U8" s="38">
        <f>+O8-P8</f>
        <v>6053695100</v>
      </c>
      <c r="V8" s="38">
        <f>+P8-Q8</f>
        <v>5516547456</v>
      </c>
      <c r="W8" s="38">
        <f>+Q8-R8</f>
        <v>2893000</v>
      </c>
      <c r="X8" s="261"/>
    </row>
    <row r="9" spans="1:25" x14ac:dyDescent="0.2">
      <c r="A9" s="69"/>
      <c r="B9" s="69"/>
      <c r="C9" s="69"/>
      <c r="D9" s="69"/>
      <c r="E9" s="69"/>
      <c r="F9" s="69"/>
      <c r="G9" s="92"/>
      <c r="H9" s="89"/>
      <c r="I9" s="92"/>
      <c r="J9" s="92"/>
      <c r="K9" s="92"/>
      <c r="L9" s="92"/>
      <c r="M9" s="38"/>
      <c r="N9" s="38"/>
      <c r="O9" s="38"/>
      <c r="P9" s="38"/>
      <c r="Q9" s="95"/>
      <c r="R9" s="95"/>
      <c r="T9" s="38"/>
      <c r="U9" s="38"/>
      <c r="V9" s="95"/>
      <c r="W9" s="95"/>
      <c r="X9" s="261"/>
    </row>
    <row r="10" spans="1:25" x14ac:dyDescent="0.2">
      <c r="A10" s="33">
        <v>1</v>
      </c>
      <c r="B10" s="69"/>
      <c r="C10" s="69"/>
      <c r="D10" s="69"/>
      <c r="E10" s="69"/>
      <c r="F10" s="68" t="s">
        <v>20</v>
      </c>
      <c r="G10" s="92">
        <f>+G12+G52+G73</f>
        <v>15322277178</v>
      </c>
      <c r="H10" s="89"/>
      <c r="I10" s="92">
        <f>+I12+I52+I73</f>
        <v>4818835603</v>
      </c>
      <c r="J10" s="92">
        <f>+J12+J52+J73</f>
        <v>4818835603</v>
      </c>
      <c r="K10" s="92">
        <f>+K12+K52+K73</f>
        <v>0</v>
      </c>
      <c r="L10" s="92">
        <f>+L12+L52+L73</f>
        <v>0</v>
      </c>
      <c r="M10" s="171">
        <f>+G10-I10+J10+L10-K10</f>
        <v>15322277178</v>
      </c>
      <c r="N10" s="38"/>
      <c r="O10" s="92">
        <f>+O12+O52+O73</f>
        <v>11200086534</v>
      </c>
      <c r="P10" s="92">
        <f>+P12+P52+P73</f>
        <v>5633591876</v>
      </c>
      <c r="Q10" s="92">
        <f>+Q12+Q52+Q73</f>
        <v>4988583002</v>
      </c>
      <c r="R10" s="92">
        <f>+R12+R52+R73</f>
        <v>4988583002</v>
      </c>
      <c r="T10" s="38">
        <f>+M10-O10</f>
        <v>4122190644</v>
      </c>
      <c r="U10" s="38">
        <f>+O10-P10</f>
        <v>5566494658</v>
      </c>
      <c r="V10" s="38">
        <f>+P10-Q10</f>
        <v>645008874</v>
      </c>
      <c r="W10" s="38">
        <f>+Q10-R10</f>
        <v>0</v>
      </c>
      <c r="X10" s="66"/>
    </row>
    <row r="11" spans="1:25" x14ac:dyDescent="0.2">
      <c r="A11" s="69"/>
      <c r="B11" s="69"/>
      <c r="C11" s="69"/>
      <c r="D11" s="69"/>
      <c r="E11" s="69"/>
      <c r="F11" s="69"/>
      <c r="G11" s="92"/>
      <c r="H11" s="89"/>
      <c r="I11" s="38"/>
      <c r="J11" s="38"/>
      <c r="K11" s="38"/>
      <c r="L11" s="38"/>
      <c r="M11" s="92"/>
      <c r="N11" s="38"/>
      <c r="O11" s="38"/>
      <c r="P11" s="38"/>
      <c r="Q11" s="38"/>
      <c r="R11" s="38"/>
      <c r="T11" s="38"/>
      <c r="U11" s="38"/>
      <c r="V11" s="38"/>
      <c r="W11" s="38"/>
      <c r="X11" s="66"/>
    </row>
    <row r="12" spans="1:25" s="39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54">
        <f>+G14+G42+G45</f>
        <v>11643103866</v>
      </c>
      <c r="H12" s="35"/>
      <c r="I12" s="54">
        <f>+I14+I42+I45</f>
        <v>4729282044</v>
      </c>
      <c r="J12" s="54">
        <f>+J14+J42+J45</f>
        <v>4729282044</v>
      </c>
      <c r="K12" s="34">
        <f>+K14+K42+K45</f>
        <v>0</v>
      </c>
      <c r="L12" s="34">
        <f>+L14+L42+L45</f>
        <v>0</v>
      </c>
      <c r="M12" s="171">
        <f>+G12-I12+J12+L12-K12</f>
        <v>11643103866</v>
      </c>
      <c r="N12" s="93"/>
      <c r="O12" s="36">
        <f>+O14+O42+O45</f>
        <v>9186823583</v>
      </c>
      <c r="P12" s="36">
        <f>+P14+P42+P45</f>
        <v>4428196622</v>
      </c>
      <c r="Q12" s="36">
        <f>+Q14+Q42+Q45</f>
        <v>4259810564</v>
      </c>
      <c r="R12" s="36">
        <f>+R14+R42+R45</f>
        <v>4259810564</v>
      </c>
      <c r="S12" s="37"/>
      <c r="T12" s="38">
        <f>+M12-O12</f>
        <v>2456280283</v>
      </c>
      <c r="U12" s="38">
        <f>+O12-P12</f>
        <v>4758626961</v>
      </c>
      <c r="V12" s="38">
        <f>+P12-Q12</f>
        <v>168386058</v>
      </c>
      <c r="W12" s="38">
        <f>+Q12-R12</f>
        <v>0</v>
      </c>
      <c r="Y12" s="267"/>
    </row>
    <row r="13" spans="1:25" x14ac:dyDescent="0.2">
      <c r="A13" s="94"/>
      <c r="B13" s="94"/>
      <c r="C13" s="94"/>
      <c r="D13" s="94"/>
      <c r="E13" s="94"/>
      <c r="F13" s="31"/>
      <c r="G13" s="34"/>
      <c r="H13" s="35"/>
      <c r="I13" s="95"/>
      <c r="J13" s="95"/>
      <c r="K13" s="95"/>
      <c r="L13" s="95"/>
      <c r="M13" s="34"/>
      <c r="N13" s="95"/>
      <c r="O13" s="95"/>
      <c r="P13" s="95"/>
      <c r="Q13" s="95"/>
      <c r="R13" s="95"/>
      <c r="T13" s="95"/>
      <c r="U13" s="95"/>
      <c r="V13" s="95"/>
      <c r="W13" s="95"/>
    </row>
    <row r="14" spans="1:25" s="39" customFormat="1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54">
        <f>+G16+G21+G25++G38+G36</f>
        <v>9757519462</v>
      </c>
      <c r="H14" s="35"/>
      <c r="I14" s="54">
        <f>+I16+I21+I25++I38+I36</f>
        <v>4729282044</v>
      </c>
      <c r="J14" s="54">
        <f t="shared" ref="J14:R14" si="0">+J16+J21+J25++J38+J36</f>
        <v>3568149813</v>
      </c>
      <c r="K14" s="54">
        <f t="shared" si="0"/>
        <v>0</v>
      </c>
      <c r="L14" s="54">
        <f t="shared" si="0"/>
        <v>0</v>
      </c>
      <c r="M14" s="171">
        <f>+G14-I14+J14+L14-K14</f>
        <v>8596387231</v>
      </c>
      <c r="N14" s="36"/>
      <c r="O14" s="54">
        <f t="shared" si="0"/>
        <v>7982305419</v>
      </c>
      <c r="P14" s="54">
        <f>+P16+P21+P25++P38+P36</f>
        <v>3223678758</v>
      </c>
      <c r="Q14" s="54">
        <f t="shared" si="0"/>
        <v>3222136300</v>
      </c>
      <c r="R14" s="54">
        <f t="shared" si="0"/>
        <v>3222136300</v>
      </c>
      <c r="S14" s="37"/>
      <c r="T14" s="36">
        <f>+M14-O14</f>
        <v>614081812</v>
      </c>
      <c r="U14" s="38">
        <f>+O14-P14</f>
        <v>4758626661</v>
      </c>
      <c r="V14" s="38">
        <f>+P14-Q14</f>
        <v>1542458</v>
      </c>
      <c r="W14" s="38">
        <f>+Q14-R14</f>
        <v>0</v>
      </c>
      <c r="Y14" s="267"/>
    </row>
    <row r="15" spans="1:25" s="39" customFormat="1" x14ac:dyDescent="0.2">
      <c r="A15" s="33"/>
      <c r="B15" s="33"/>
      <c r="C15" s="33"/>
      <c r="D15" s="33"/>
      <c r="E15" s="33"/>
      <c r="F15" s="31"/>
      <c r="G15" s="182"/>
      <c r="H15" s="35"/>
      <c r="I15" s="36"/>
      <c r="J15" s="36"/>
      <c r="K15" s="36"/>
      <c r="L15" s="36"/>
      <c r="M15" s="34"/>
      <c r="N15" s="36"/>
      <c r="O15" s="36"/>
      <c r="P15" s="36"/>
      <c r="Q15" s="36"/>
      <c r="R15" s="36"/>
      <c r="S15" s="37"/>
      <c r="T15" s="36"/>
      <c r="U15" s="36"/>
      <c r="V15" s="36"/>
      <c r="W15" s="36"/>
      <c r="Y15" s="267"/>
    </row>
    <row r="16" spans="1:25" s="39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61">
        <f>+G17+G18+G19</f>
        <v>3573480372</v>
      </c>
      <c r="H16" s="35"/>
      <c r="I16" s="34">
        <f>+I17+I18</f>
        <v>8138678</v>
      </c>
      <c r="J16" s="34">
        <f>+J17+J18+J19</f>
        <v>2780018207</v>
      </c>
      <c r="K16" s="34">
        <f>+K17+K18</f>
        <v>0</v>
      </c>
      <c r="L16" s="34">
        <f>+L17+L18</f>
        <v>0</v>
      </c>
      <c r="M16" s="171">
        <f>+G16-I16+J16+L16-K16</f>
        <v>6345359901</v>
      </c>
      <c r="N16" s="36"/>
      <c r="O16" s="36">
        <f>SUM(O17:O19)</f>
        <v>5996150541</v>
      </c>
      <c r="P16" s="36">
        <f t="shared" ref="P16:R16" si="1">SUM(P17:P19)</f>
        <v>2582403807</v>
      </c>
      <c r="Q16" s="36">
        <f t="shared" si="1"/>
        <v>2580861349</v>
      </c>
      <c r="R16" s="36">
        <f t="shared" si="1"/>
        <v>2580861349</v>
      </c>
      <c r="S16" s="37"/>
      <c r="T16" s="38">
        <f>+M16-O16</f>
        <v>349209360</v>
      </c>
      <c r="U16" s="38">
        <f>+O16-P16</f>
        <v>3413746734</v>
      </c>
      <c r="V16" s="38">
        <f>+P16-Q16</f>
        <v>1542458</v>
      </c>
      <c r="W16" s="38">
        <f>+Q16-R16</f>
        <v>0</v>
      </c>
      <c r="Y16" s="267"/>
    </row>
    <row r="17" spans="1:25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96">
        <f>+'REC20'!G17+'REC21'!G15</f>
        <v>3326480372</v>
      </c>
      <c r="H17" s="70"/>
      <c r="I17" s="96">
        <f>+'REC21'!I15</f>
        <v>8138678</v>
      </c>
      <c r="J17" s="96">
        <f>+'REC20'!J17+'REC21'!J15</f>
        <v>2567887867</v>
      </c>
      <c r="K17" s="96">
        <f>+'REC20'!K15+'REC21'!K15</f>
        <v>0</v>
      </c>
      <c r="L17" s="96">
        <f>+'REC20'!L15+'REC21'!L15</f>
        <v>0</v>
      </c>
      <c r="M17" s="174">
        <f>+G17+J17-I17</f>
        <v>5886229561</v>
      </c>
      <c r="N17" s="95"/>
      <c r="O17" s="181">
        <f>'REC20'!O17+'REC21'!O15</f>
        <v>5561720201</v>
      </c>
      <c r="P17" s="181">
        <f>'REC20'!P17+'REC21'!P15</f>
        <v>2486465657</v>
      </c>
      <c r="Q17" s="181">
        <f>'REC20'!Q17+'REC21'!Q15</f>
        <v>2486465657</v>
      </c>
      <c r="R17" s="181">
        <f>'REC20'!R17+'REC21'!R15</f>
        <v>2486465657</v>
      </c>
      <c r="T17" s="97">
        <f>+M17-O17</f>
        <v>324509360</v>
      </c>
      <c r="U17" s="97">
        <f t="shared" ref="U17:W18" si="2">+O17-P17</f>
        <v>3075254544</v>
      </c>
      <c r="V17" s="97">
        <f t="shared" si="2"/>
        <v>0</v>
      </c>
      <c r="W17" s="97">
        <f t="shared" si="2"/>
        <v>0</v>
      </c>
    </row>
    <row r="18" spans="1:25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96">
        <f>+'REC20'!G18+'REC21'!G16</f>
        <v>207000000</v>
      </c>
      <c r="H18" s="70"/>
      <c r="I18" s="96">
        <f>+'REC20'!I16+'REC21'!I16</f>
        <v>0</v>
      </c>
      <c r="J18" s="96">
        <f>+'REC20'!J18+'REC21'!J16</f>
        <v>182130340</v>
      </c>
      <c r="K18" s="96">
        <f>+'REC20'!K16+'REC21'!K16</f>
        <v>0</v>
      </c>
      <c r="L18" s="96">
        <f>+'REC20'!L16+'REC21'!L16</f>
        <v>0</v>
      </c>
      <c r="M18" s="174">
        <f>+G18-I18+J18</f>
        <v>389130340</v>
      </c>
      <c r="N18" s="95"/>
      <c r="O18" s="181">
        <f>'REC20'!O18+'REC21'!O16</f>
        <v>368430340</v>
      </c>
      <c r="P18" s="96">
        <f>+'REC20'!P18+'REC21'!P16</f>
        <v>88880956</v>
      </c>
      <c r="Q18" s="96">
        <f>+'REC20'!Q18+'REC21'!Q16</f>
        <v>88880956</v>
      </c>
      <c r="R18" s="96">
        <f>+'REC20'!R18+'REC21'!R16</f>
        <v>88880956</v>
      </c>
      <c r="T18" s="97">
        <f>+M18-O18</f>
        <v>20700000</v>
      </c>
      <c r="U18" s="97">
        <f t="shared" si="2"/>
        <v>279549384</v>
      </c>
      <c r="V18" s="97">
        <f t="shared" si="2"/>
        <v>0</v>
      </c>
      <c r="W18" s="97">
        <f t="shared" si="2"/>
        <v>0</v>
      </c>
    </row>
    <row r="19" spans="1:25" x14ac:dyDescent="0.2">
      <c r="A19" s="94">
        <v>1</v>
      </c>
      <c r="B19" s="94">
        <v>0</v>
      </c>
      <c r="C19" s="94">
        <v>1</v>
      </c>
      <c r="D19" s="94">
        <v>1</v>
      </c>
      <c r="E19" s="94">
        <v>4</v>
      </c>
      <c r="F19" s="176" t="s">
        <v>101</v>
      </c>
      <c r="G19" s="233">
        <v>40000000</v>
      </c>
      <c r="H19" s="208"/>
      <c r="I19" s="206"/>
      <c r="J19" s="206">
        <f>+'REC21'!J17</f>
        <v>30000000</v>
      </c>
      <c r="K19" s="206"/>
      <c r="L19" s="206"/>
      <c r="M19" s="233">
        <f>+G19-I19+J19</f>
        <v>70000000</v>
      </c>
      <c r="N19" s="95"/>
      <c r="O19" s="181">
        <f>+'REC21'!O17</f>
        <v>66000000</v>
      </c>
      <c r="P19" s="181">
        <f>+'REC21'!P17</f>
        <v>7057194</v>
      </c>
      <c r="Q19" s="181">
        <f>+'REC21'!Q17</f>
        <v>5514736</v>
      </c>
      <c r="R19" s="181">
        <f>+'REC21'!R17</f>
        <v>5514736</v>
      </c>
      <c r="T19" s="97"/>
      <c r="U19" s="97"/>
      <c r="V19" s="97"/>
      <c r="W19" s="97"/>
    </row>
    <row r="20" spans="1:25" x14ac:dyDescent="0.2">
      <c r="A20" s="94"/>
      <c r="B20" s="94"/>
      <c r="C20" s="94"/>
      <c r="D20" s="94"/>
      <c r="E20" s="94"/>
      <c r="F20" s="22"/>
      <c r="G20" s="96"/>
      <c r="H20" s="70"/>
      <c r="I20" s="95"/>
      <c r="J20" s="95"/>
      <c r="K20" s="95"/>
      <c r="L20" s="95"/>
      <c r="M20" s="96"/>
      <c r="N20" s="95"/>
      <c r="O20" s="95"/>
      <c r="P20" s="95"/>
      <c r="Q20" s="95"/>
      <c r="R20" s="95"/>
      <c r="T20" s="95"/>
      <c r="U20" s="95"/>
      <c r="V20" s="95"/>
      <c r="W20" s="95"/>
    </row>
    <row r="21" spans="1:25" s="39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61">
        <f>+G22+G23</f>
        <v>453720036</v>
      </c>
      <c r="H21" s="35"/>
      <c r="I21" s="34">
        <f>+I22+I23</f>
        <v>0</v>
      </c>
      <c r="J21" s="34">
        <f>+J22+J23</f>
        <v>145633572</v>
      </c>
      <c r="K21" s="34">
        <f>+K22+K23</f>
        <v>0</v>
      </c>
      <c r="L21" s="34">
        <f>+L22+L23</f>
        <v>0</v>
      </c>
      <c r="M21" s="171">
        <f>+G21-I21+J21+L21-K21</f>
        <v>599353608</v>
      </c>
      <c r="N21" s="36"/>
      <c r="O21" s="36">
        <f>SUM(O22:O23)</f>
        <v>553981604</v>
      </c>
      <c r="P21" s="36">
        <f>SUM(P22:P23)</f>
        <v>292738394</v>
      </c>
      <c r="Q21" s="36">
        <f>SUM(Q22:Q23)</f>
        <v>292738394</v>
      </c>
      <c r="R21" s="36">
        <f>SUM(R22:R23)</f>
        <v>292738394</v>
      </c>
      <c r="S21" s="37"/>
      <c r="T21" s="38">
        <f>+M21-O21</f>
        <v>45372004</v>
      </c>
      <c r="U21" s="38">
        <f>+O21-P21</f>
        <v>261243210</v>
      </c>
      <c r="V21" s="38">
        <f>+P21-Q21</f>
        <v>0</v>
      </c>
      <c r="W21" s="38">
        <f>+Q21-R21</f>
        <v>0</v>
      </c>
      <c r="Y21" s="267"/>
    </row>
    <row r="22" spans="1:25" x14ac:dyDescent="0.2">
      <c r="A22" s="94">
        <v>1</v>
      </c>
      <c r="B22" s="94">
        <v>0</v>
      </c>
      <c r="C22" s="94">
        <v>1</v>
      </c>
      <c r="D22" s="94">
        <v>4</v>
      </c>
      <c r="E22" s="94">
        <v>1</v>
      </c>
      <c r="F22" s="22" t="s">
        <v>47</v>
      </c>
      <c r="G22" s="96">
        <f>+'REC20'!G21+'REC21'!G20</f>
        <v>0</v>
      </c>
      <c r="H22" s="70"/>
      <c r="I22" s="96">
        <f>+'REC21'!I20</f>
        <v>0</v>
      </c>
      <c r="J22" s="96">
        <f>+'REC20'!J21+'REC21'!J20</f>
        <v>0</v>
      </c>
      <c r="K22" s="96">
        <f>+'REC20'!K21+'REC21'!K20</f>
        <v>0</v>
      </c>
      <c r="L22" s="96">
        <f>+'REC20'!L19+'REC21'!L20</f>
        <v>0</v>
      </c>
      <c r="M22" s="174">
        <f t="shared" ref="M22:M23" si="3">+G22-I22+J22</f>
        <v>0</v>
      </c>
      <c r="N22" s="95"/>
      <c r="O22" s="96">
        <f>+'REC20'!O21+'REC21'!O20</f>
        <v>0</v>
      </c>
      <c r="P22" s="96">
        <f>+'REC20'!P21+'REC21'!P20</f>
        <v>0</v>
      </c>
      <c r="Q22" s="96">
        <f>+'REC20'!Q21+'REC21'!Q20</f>
        <v>0</v>
      </c>
      <c r="R22" s="96">
        <f>+'REC20'!R21+'REC21'!R20</f>
        <v>0</v>
      </c>
      <c r="T22" s="97">
        <f>+M22-O22</f>
        <v>0</v>
      </c>
      <c r="U22" s="97">
        <f t="shared" ref="U22:W23" si="4">+O22-P22</f>
        <v>0</v>
      </c>
      <c r="V22" s="97">
        <f t="shared" si="4"/>
        <v>0</v>
      </c>
      <c r="W22" s="97">
        <f t="shared" si="4"/>
        <v>0</v>
      </c>
    </row>
    <row r="23" spans="1:25" x14ac:dyDescent="0.2">
      <c r="A23" s="94">
        <v>1</v>
      </c>
      <c r="B23" s="94">
        <v>0</v>
      </c>
      <c r="C23" s="94">
        <v>1</v>
      </c>
      <c r="D23" s="94">
        <v>4</v>
      </c>
      <c r="E23" s="94">
        <v>2</v>
      </c>
      <c r="F23" s="22" t="s">
        <v>48</v>
      </c>
      <c r="G23" s="96">
        <f>+'REC20'!G22+'REC21'!G21</f>
        <v>453720036</v>
      </c>
      <c r="H23" s="70"/>
      <c r="I23" s="96"/>
      <c r="J23" s="96">
        <f>+'REC20'!J20+'REC21'!J21</f>
        <v>145633572</v>
      </c>
      <c r="K23" s="96">
        <f>+'REC20'!K20+'REC21'!K21</f>
        <v>0</v>
      </c>
      <c r="L23" s="96">
        <f>+'REC20'!L20+'REC21'!L21</f>
        <v>0</v>
      </c>
      <c r="M23" s="174">
        <f t="shared" si="3"/>
        <v>599353608</v>
      </c>
      <c r="N23" s="95"/>
      <c r="O23" s="96">
        <f>+'REC20'!O22+'REC21'!O21</f>
        <v>553981604</v>
      </c>
      <c r="P23" s="96">
        <f>+'REC20'!P22+'REC21'!P21</f>
        <v>292738394</v>
      </c>
      <c r="Q23" s="96">
        <f>+'REC20'!Q22+'REC21'!Q21</f>
        <v>292738394</v>
      </c>
      <c r="R23" s="96">
        <f>+'REC20'!R22+'REC21'!R21</f>
        <v>292738394</v>
      </c>
      <c r="T23" s="97">
        <f>+M23-O23</f>
        <v>45372004</v>
      </c>
      <c r="U23" s="97">
        <f t="shared" si="4"/>
        <v>261243210</v>
      </c>
      <c r="V23" s="97">
        <f t="shared" si="4"/>
        <v>0</v>
      </c>
      <c r="W23" s="97">
        <f t="shared" si="4"/>
        <v>0</v>
      </c>
    </row>
    <row r="24" spans="1:25" x14ac:dyDescent="0.2">
      <c r="A24" s="94"/>
      <c r="B24" s="94"/>
      <c r="C24" s="94"/>
      <c r="D24" s="94"/>
      <c r="E24" s="94"/>
      <c r="F24" s="22"/>
      <c r="G24" s="96"/>
      <c r="H24" s="70"/>
      <c r="I24" s="95"/>
      <c r="J24" s="95"/>
      <c r="K24" s="95"/>
      <c r="L24" s="95"/>
      <c r="M24" s="96"/>
      <c r="N24" s="95"/>
      <c r="O24" s="95"/>
      <c r="P24" s="95"/>
      <c r="Q24" s="95"/>
      <c r="R24" s="95"/>
      <c r="T24" s="95"/>
      <c r="U24" s="95"/>
      <c r="V24" s="95"/>
      <c r="W24" s="95"/>
    </row>
    <row r="25" spans="1:25" x14ac:dyDescent="0.2">
      <c r="A25" s="94">
        <v>1</v>
      </c>
      <c r="B25" s="94">
        <v>0</v>
      </c>
      <c r="C25" s="94">
        <v>1</v>
      </c>
      <c r="D25" s="94">
        <v>5</v>
      </c>
      <c r="E25" s="94"/>
      <c r="F25" s="31" t="s">
        <v>25</v>
      </c>
      <c r="G25" s="54">
        <f>SUM(G26:G33)</f>
        <v>860750159</v>
      </c>
      <c r="H25" s="35"/>
      <c r="I25" s="34">
        <f>SUM(I26:I33)</f>
        <v>0</v>
      </c>
      <c r="J25" s="34">
        <f>SUM(J26:J33)</f>
        <v>634359356</v>
      </c>
      <c r="K25" s="34">
        <f>SUM(K26:K33)</f>
        <v>0</v>
      </c>
      <c r="L25" s="34">
        <f>SUM(L26:L33)</f>
        <v>0</v>
      </c>
      <c r="M25" s="171">
        <f>+G25-I25+J25+L25-K25</f>
        <v>1495109515</v>
      </c>
      <c r="N25" s="36"/>
      <c r="O25" s="36">
        <f>SUM(O26:O33)</f>
        <v>1409034596</v>
      </c>
      <c r="P25" s="36">
        <f>SUM(P26:P33)</f>
        <v>328910008</v>
      </c>
      <c r="Q25" s="36">
        <f>SUM(Q26:Q33)</f>
        <v>328910008</v>
      </c>
      <c r="R25" s="36">
        <f>SUM(R26:R33)</f>
        <v>328910008</v>
      </c>
      <c r="T25" s="38">
        <f>+M25-O25</f>
        <v>86074919</v>
      </c>
      <c r="U25" s="38">
        <f>+O25-P25</f>
        <v>1080124588</v>
      </c>
      <c r="V25" s="38">
        <f>+P25-Q25</f>
        <v>0</v>
      </c>
      <c r="W25" s="38">
        <f>+Q25-R25</f>
        <v>0</v>
      </c>
    </row>
    <row r="26" spans="1:25" x14ac:dyDescent="0.2">
      <c r="A26" s="94">
        <v>1</v>
      </c>
      <c r="B26" s="94">
        <v>0</v>
      </c>
      <c r="C26" s="94">
        <v>1</v>
      </c>
      <c r="D26" s="94">
        <v>5</v>
      </c>
      <c r="E26" s="94">
        <v>2</v>
      </c>
      <c r="F26" s="22" t="s">
        <v>49</v>
      </c>
      <c r="G26" s="96">
        <f>+'REC20'!G25+'REC21'!G24</f>
        <v>108129269</v>
      </c>
      <c r="H26" s="70"/>
      <c r="I26" s="96">
        <f>+'REC20'!I23+'REC21'!I24</f>
        <v>0</v>
      </c>
      <c r="J26" s="96">
        <f>+'REC20'!J25+'REC21'!J24</f>
        <v>81083864</v>
      </c>
      <c r="K26" s="96">
        <f>+'REC20'!K23+'REC21'!K24</f>
        <v>0</v>
      </c>
      <c r="L26" s="96">
        <f>+'REC20'!L23+'REC21'!L24</f>
        <v>0</v>
      </c>
      <c r="M26" s="174">
        <f t="shared" ref="M26:M33" si="5">+G26-I26+J26</f>
        <v>189213133</v>
      </c>
      <c r="N26" s="95"/>
      <c r="O26" s="96">
        <f>+'REC20'!O25+'REC21'!O24</f>
        <v>178400206</v>
      </c>
      <c r="P26" s="96">
        <f>+'REC20'!P25+'REC21'!P24</f>
        <v>65944083</v>
      </c>
      <c r="Q26" s="96">
        <f>+'REC20'!Q25+'REC21'!Q24</f>
        <v>65944083</v>
      </c>
      <c r="R26" s="96">
        <f>+'REC20'!R25+'REC21'!R24</f>
        <v>65944083</v>
      </c>
      <c r="T26" s="97">
        <f t="shared" ref="T26:T33" si="6">+M26-O26</f>
        <v>10812927</v>
      </c>
      <c r="U26" s="97">
        <f t="shared" ref="U26:W33" si="7">+O26-P26</f>
        <v>112456123</v>
      </c>
      <c r="V26" s="97">
        <f t="shared" si="7"/>
        <v>0</v>
      </c>
      <c r="W26" s="97">
        <f t="shared" si="7"/>
        <v>0</v>
      </c>
    </row>
    <row r="27" spans="1:25" x14ac:dyDescent="0.2">
      <c r="A27" s="94">
        <v>1</v>
      </c>
      <c r="B27" s="94">
        <v>0</v>
      </c>
      <c r="C27" s="94">
        <v>1</v>
      </c>
      <c r="D27" s="94">
        <v>5</v>
      </c>
      <c r="E27" s="94">
        <v>5</v>
      </c>
      <c r="F27" s="22" t="s">
        <v>50</v>
      </c>
      <c r="G27" s="96">
        <f>+'REC20'!G26+'REC21'!G25</f>
        <v>20224612</v>
      </c>
      <c r="H27" s="70"/>
      <c r="I27" s="96">
        <f>+'REC20'!I26+'REC21'!I27</f>
        <v>0</v>
      </c>
      <c r="J27" s="96">
        <f>+'REC20'!J26+'REC21'!J25</f>
        <v>15444546</v>
      </c>
      <c r="K27" s="96">
        <f>+'REC20'!K24+'REC21'!K25</f>
        <v>0</v>
      </c>
      <c r="L27" s="96">
        <f>+'REC20'!L24+'REC21'!L25</f>
        <v>0</v>
      </c>
      <c r="M27" s="174">
        <f t="shared" si="5"/>
        <v>35669158</v>
      </c>
      <c r="N27" s="95"/>
      <c r="O27" s="96">
        <f>+'REC20'!O26+'REC21'!O25</f>
        <v>33646696</v>
      </c>
      <c r="P27" s="96">
        <f>+'REC20'!P26+'REC21'!P25</f>
        <v>8177466</v>
      </c>
      <c r="Q27" s="96">
        <f>+'REC20'!Q26+'REC21'!Q25</f>
        <v>8177466</v>
      </c>
      <c r="R27" s="96">
        <f>+'REC20'!R26+'REC21'!R25</f>
        <v>8177466</v>
      </c>
      <c r="T27" s="97">
        <f t="shared" si="6"/>
        <v>2022462</v>
      </c>
      <c r="U27" s="97">
        <f t="shared" si="7"/>
        <v>25469230</v>
      </c>
      <c r="V27" s="97">
        <f t="shared" si="7"/>
        <v>0</v>
      </c>
      <c r="W27" s="97">
        <f t="shared" si="7"/>
        <v>0</v>
      </c>
    </row>
    <row r="28" spans="1:25" x14ac:dyDescent="0.2">
      <c r="A28" s="94">
        <v>1</v>
      </c>
      <c r="B28" s="94">
        <v>0</v>
      </c>
      <c r="C28" s="94">
        <v>1</v>
      </c>
      <c r="D28" s="94">
        <v>5</v>
      </c>
      <c r="E28" s="94">
        <v>12</v>
      </c>
      <c r="F28" s="22" t="s">
        <v>51</v>
      </c>
      <c r="G28" s="96">
        <f>+'REC20'!G27+'REC21'!G26</f>
        <v>7010338</v>
      </c>
      <c r="H28" s="70"/>
      <c r="I28" s="96">
        <f>+'REC20'!I25+'REC21'!I26</f>
        <v>0</v>
      </c>
      <c r="J28" s="96">
        <f>+'REC20'!J27+'REC21'!J26</f>
        <v>0</v>
      </c>
      <c r="K28" s="96">
        <f>+'REC20'!K25+'REC21'!K26</f>
        <v>0</v>
      </c>
      <c r="L28" s="96">
        <f>+'REC20'!L25+'REC21'!L26</f>
        <v>0</v>
      </c>
      <c r="M28" s="174">
        <f t="shared" si="5"/>
        <v>7010338</v>
      </c>
      <c r="N28" s="95"/>
      <c r="O28" s="96">
        <f>+'REC20'!O27+'REC21'!O26</f>
        <v>6309304</v>
      </c>
      <c r="P28" s="96">
        <f>+'REC20'!P27+'REC21'!P26</f>
        <v>4464924</v>
      </c>
      <c r="Q28" s="96">
        <f>+'REC20'!Q27+'REC21'!Q26</f>
        <v>4464924</v>
      </c>
      <c r="R28" s="96">
        <f>+'REC20'!R27+'REC21'!R26</f>
        <v>4464924</v>
      </c>
      <c r="T28" s="97">
        <f t="shared" si="6"/>
        <v>701034</v>
      </c>
      <c r="U28" s="97">
        <f t="shared" si="7"/>
        <v>1844380</v>
      </c>
      <c r="V28" s="97">
        <f t="shared" si="7"/>
        <v>0</v>
      </c>
      <c r="W28" s="97">
        <f t="shared" si="7"/>
        <v>0</v>
      </c>
    </row>
    <row r="29" spans="1:25" x14ac:dyDescent="0.2">
      <c r="A29" s="94">
        <v>1</v>
      </c>
      <c r="B29" s="94">
        <v>0</v>
      </c>
      <c r="C29" s="94">
        <v>1</v>
      </c>
      <c r="D29" s="94">
        <v>5</v>
      </c>
      <c r="E29" s="94">
        <v>13</v>
      </c>
      <c r="F29" s="22" t="s">
        <v>52</v>
      </c>
      <c r="G29" s="96">
        <f>+'REC20'!G28+'REC21'!G27</f>
        <v>7193256</v>
      </c>
      <c r="H29" s="70"/>
      <c r="I29" s="96">
        <f>+'REC20'!I28+'REC21'!I29</f>
        <v>0</v>
      </c>
      <c r="J29" s="96">
        <f>+'REC20'!J28+'REC21'!J27</f>
        <v>0</v>
      </c>
      <c r="K29" s="96">
        <f>+'REC20'!K26+'REC21'!K27</f>
        <v>0</v>
      </c>
      <c r="L29" s="96">
        <f>+'REC20'!L26+'REC21'!L27</f>
        <v>0</v>
      </c>
      <c r="M29" s="174">
        <f t="shared" si="5"/>
        <v>7193256</v>
      </c>
      <c r="N29" s="95"/>
      <c r="O29" s="96">
        <f>+'REC20'!O28+'REC21'!O27</f>
        <v>6473930</v>
      </c>
      <c r="P29" s="96">
        <f>+'REC20'!P28+'REC21'!P27</f>
        <v>4665942</v>
      </c>
      <c r="Q29" s="96">
        <f>+'REC20'!Q28+'REC21'!Q27</f>
        <v>4665942</v>
      </c>
      <c r="R29" s="96">
        <f>+'REC20'!R28+'REC21'!R27</f>
        <v>4665942</v>
      </c>
      <c r="T29" s="97">
        <f t="shared" si="6"/>
        <v>719326</v>
      </c>
      <c r="U29" s="97">
        <f t="shared" si="7"/>
        <v>1807988</v>
      </c>
      <c r="V29" s="97">
        <f t="shared" si="7"/>
        <v>0</v>
      </c>
      <c r="W29" s="97">
        <f t="shared" si="7"/>
        <v>0</v>
      </c>
    </row>
    <row r="30" spans="1:25" x14ac:dyDescent="0.2">
      <c r="A30" s="94">
        <v>1</v>
      </c>
      <c r="B30" s="94">
        <v>0</v>
      </c>
      <c r="C30" s="94">
        <v>1</v>
      </c>
      <c r="D30" s="94">
        <v>5</v>
      </c>
      <c r="E30" s="94">
        <v>14</v>
      </c>
      <c r="F30" s="22" t="s">
        <v>53</v>
      </c>
      <c r="G30" s="96">
        <f>+'REC20'!G29+'REC21'!G28</f>
        <v>156781793</v>
      </c>
      <c r="H30" s="70"/>
      <c r="I30" s="96">
        <f>+'REC20'!I27+'REC21'!I28</f>
        <v>0</v>
      </c>
      <c r="J30" s="96">
        <f>+'REC20'!J29+'REC21'!J28</f>
        <v>119212586</v>
      </c>
      <c r="K30" s="96">
        <f>+'REC20'!K27+'REC21'!K28</f>
        <v>0</v>
      </c>
      <c r="L30" s="96">
        <f>+'REC20'!L27+'REC21'!L28</f>
        <v>0</v>
      </c>
      <c r="M30" s="174">
        <f t="shared" si="5"/>
        <v>275994379</v>
      </c>
      <c r="N30" s="95"/>
      <c r="O30" s="96">
        <f>+'REC20'!O29++'REC21'!O28</f>
        <v>260316199</v>
      </c>
      <c r="P30" s="96">
        <f>+'REC20'!P29++'REC21'!P28</f>
        <v>164911820</v>
      </c>
      <c r="Q30" s="96">
        <f>+'REC20'!Q29++'REC21'!Q28</f>
        <v>164911820</v>
      </c>
      <c r="R30" s="96">
        <f>+'REC20'!R29++'REC21'!R28</f>
        <v>164911820</v>
      </c>
      <c r="T30" s="97">
        <f t="shared" si="6"/>
        <v>15678180</v>
      </c>
      <c r="U30" s="97">
        <f t="shared" si="7"/>
        <v>95404379</v>
      </c>
      <c r="V30" s="97">
        <f t="shared" si="7"/>
        <v>0</v>
      </c>
      <c r="W30" s="97">
        <f t="shared" si="7"/>
        <v>0</v>
      </c>
    </row>
    <row r="31" spans="1:25" x14ac:dyDescent="0.2">
      <c r="A31" s="94">
        <v>1</v>
      </c>
      <c r="B31" s="94">
        <v>0</v>
      </c>
      <c r="C31" s="94">
        <v>1</v>
      </c>
      <c r="D31" s="94">
        <v>5</v>
      </c>
      <c r="E31" s="94">
        <v>15</v>
      </c>
      <c r="F31" s="22" t="s">
        <v>54</v>
      </c>
      <c r="G31" s="96">
        <f>+'REC20'!G30+'REC21'!G29</f>
        <v>163314368</v>
      </c>
      <c r="H31" s="70"/>
      <c r="I31" s="96">
        <f>+'REC20'!I30+'REC21'!I31</f>
        <v>0</v>
      </c>
      <c r="J31" s="96">
        <f>+'REC20'!J30+'REC21'!J29</f>
        <v>124179777</v>
      </c>
      <c r="K31" s="96">
        <f>+'REC20'!K28+'REC21'!K29</f>
        <v>0</v>
      </c>
      <c r="L31" s="96">
        <f>+'REC20'!L28+'REC21'!L29</f>
        <v>0</v>
      </c>
      <c r="M31" s="174">
        <f t="shared" si="5"/>
        <v>287494145</v>
      </c>
      <c r="N31" s="95"/>
      <c r="O31" s="96">
        <f>+'REC20'!O30+'REC21'!O29</f>
        <v>271162708</v>
      </c>
      <c r="P31" s="96">
        <f>+'REC20'!P30+'REC21'!P29</f>
        <v>65558638</v>
      </c>
      <c r="Q31" s="96">
        <f>+'REC20'!Q30+'REC21'!Q29</f>
        <v>65558638</v>
      </c>
      <c r="R31" s="96">
        <f>+'REC20'!R30+'REC21'!R29</f>
        <v>65558638</v>
      </c>
      <c r="T31" s="97">
        <f t="shared" si="6"/>
        <v>16331437</v>
      </c>
      <c r="U31" s="97">
        <f t="shared" si="7"/>
        <v>205604070</v>
      </c>
      <c r="V31" s="97">
        <f t="shared" si="7"/>
        <v>0</v>
      </c>
      <c r="W31" s="97">
        <f t="shared" si="7"/>
        <v>0</v>
      </c>
    </row>
    <row r="32" spans="1:25" x14ac:dyDescent="0.2">
      <c r="A32" s="94">
        <v>1</v>
      </c>
      <c r="B32" s="94">
        <v>0</v>
      </c>
      <c r="C32" s="94">
        <v>1</v>
      </c>
      <c r="D32" s="94">
        <v>5</v>
      </c>
      <c r="E32" s="94">
        <v>16</v>
      </c>
      <c r="F32" s="22" t="s">
        <v>55</v>
      </c>
      <c r="G32" s="96">
        <f>+'REC20'!G31+'REC21'!G30</f>
        <v>313536499</v>
      </c>
      <c r="H32" s="70"/>
      <c r="I32" s="96">
        <f>+'REC20'!I29+'REC21'!I30</f>
        <v>0</v>
      </c>
      <c r="J32" s="96">
        <f>+'REC20'!J31+'REC21'!J30</f>
        <v>258707870</v>
      </c>
      <c r="K32" s="96">
        <f>+'REC20'!K29+'REC21'!K30</f>
        <v>0</v>
      </c>
      <c r="L32" s="96">
        <f>+'REC20'!L29+'REC21'!L30</f>
        <v>0</v>
      </c>
      <c r="M32" s="174">
        <f t="shared" si="5"/>
        <v>572244369</v>
      </c>
      <c r="N32" s="95"/>
      <c r="O32" s="96">
        <f>+'REC20'!O31+'REC21'!O30</f>
        <v>540890819</v>
      </c>
      <c r="P32" s="96">
        <f>+'REC20'!P31+'REC21'!P30</f>
        <v>1099250</v>
      </c>
      <c r="Q32" s="96">
        <f>+'REC20'!Q31+'REC21'!Q30</f>
        <v>1099250</v>
      </c>
      <c r="R32" s="96">
        <f>+'REC20'!R31+'REC21'!R30</f>
        <v>1099250</v>
      </c>
      <c r="T32" s="97">
        <f t="shared" si="6"/>
        <v>31353550</v>
      </c>
      <c r="U32" s="97">
        <f t="shared" si="7"/>
        <v>539791569</v>
      </c>
      <c r="V32" s="97">
        <f t="shared" si="7"/>
        <v>0</v>
      </c>
      <c r="W32" s="97">
        <f t="shared" si="7"/>
        <v>0</v>
      </c>
    </row>
    <row r="33" spans="1:25" x14ac:dyDescent="0.2">
      <c r="A33" s="94">
        <v>1</v>
      </c>
      <c r="B33" s="94">
        <v>0</v>
      </c>
      <c r="C33" s="94">
        <v>1</v>
      </c>
      <c r="D33" s="94">
        <v>5</v>
      </c>
      <c r="E33" s="94">
        <v>47</v>
      </c>
      <c r="F33" s="22" t="s">
        <v>56</v>
      </c>
      <c r="G33" s="96">
        <f>+'REC20'!G32+'REC21'!G31</f>
        <v>84560024</v>
      </c>
      <c r="H33" s="70"/>
      <c r="I33" s="96">
        <f>+'REC20'!I30+'REC21'!I31</f>
        <v>0</v>
      </c>
      <c r="J33" s="96">
        <f>+'REC20'!J32+'REC21'!J31</f>
        <v>35730713</v>
      </c>
      <c r="K33" s="96">
        <f>+'REC20'!K30+'REC21'!K31</f>
        <v>0</v>
      </c>
      <c r="L33" s="96">
        <f>+'REC20'!L30+'REC21'!L31</f>
        <v>0</v>
      </c>
      <c r="M33" s="174">
        <f t="shared" si="5"/>
        <v>120290737</v>
      </c>
      <c r="N33" s="95"/>
      <c r="O33" s="96">
        <f>+'REC20'!O32+'REC21'!O31</f>
        <v>111834734</v>
      </c>
      <c r="P33" s="96">
        <f>+'REC20'!P32+'REC21'!P31</f>
        <v>14087885</v>
      </c>
      <c r="Q33" s="96">
        <f>+'REC20'!Q32+'REC21'!Q31</f>
        <v>14087885</v>
      </c>
      <c r="R33" s="96">
        <f>+'REC20'!R32+'REC21'!R31</f>
        <v>14087885</v>
      </c>
      <c r="T33" s="97">
        <f t="shared" si="6"/>
        <v>8456003</v>
      </c>
      <c r="U33" s="97">
        <f t="shared" si="7"/>
        <v>97746849</v>
      </c>
      <c r="V33" s="97">
        <f t="shared" si="7"/>
        <v>0</v>
      </c>
      <c r="W33" s="97">
        <f t="shared" si="7"/>
        <v>0</v>
      </c>
    </row>
    <row r="34" spans="1:25" x14ac:dyDescent="0.2">
      <c r="A34" s="94"/>
      <c r="B34" s="94"/>
      <c r="C34" s="94"/>
      <c r="D34" s="94"/>
      <c r="E34" s="94"/>
      <c r="F34" s="22"/>
      <c r="G34" s="96"/>
      <c r="H34" s="70"/>
      <c r="I34" s="95"/>
      <c r="J34" s="95"/>
      <c r="K34" s="95"/>
      <c r="L34" s="95"/>
      <c r="M34" s="96"/>
      <c r="N34" s="95"/>
      <c r="O34" s="95"/>
      <c r="P34" s="95"/>
      <c r="Q34" s="95"/>
      <c r="R34" s="95"/>
      <c r="T34" s="95"/>
      <c r="U34" s="95"/>
      <c r="V34" s="95"/>
      <c r="W34" s="95"/>
    </row>
    <row r="35" spans="1:25" x14ac:dyDescent="0.2">
      <c r="A35" s="94"/>
      <c r="B35" s="94"/>
      <c r="C35" s="94"/>
      <c r="D35" s="94"/>
      <c r="E35" s="94"/>
      <c r="F35" s="22"/>
      <c r="G35" s="96"/>
      <c r="H35" s="70"/>
      <c r="I35" s="95"/>
      <c r="J35" s="95"/>
      <c r="K35" s="95"/>
      <c r="L35" s="95"/>
      <c r="M35" s="96"/>
      <c r="N35" s="95"/>
      <c r="O35" s="95"/>
      <c r="P35" s="95"/>
      <c r="Q35" s="95"/>
      <c r="R35" s="95"/>
      <c r="T35" s="95"/>
      <c r="U35" s="95"/>
      <c r="V35" s="95"/>
      <c r="W35" s="95"/>
    </row>
    <row r="36" spans="1:25" s="11" customFormat="1" ht="24" x14ac:dyDescent="0.2">
      <c r="A36" s="94">
        <v>1</v>
      </c>
      <c r="B36" s="94">
        <v>0</v>
      </c>
      <c r="C36" s="94">
        <v>1</v>
      </c>
      <c r="D36" s="94">
        <v>10</v>
      </c>
      <c r="E36" s="94"/>
      <c r="F36" s="31" t="s">
        <v>91</v>
      </c>
      <c r="G36" s="232">
        <f>+'REC20'!G14+'REC21'!G33</f>
        <v>4854568895</v>
      </c>
      <c r="H36" s="203"/>
      <c r="I36" s="232">
        <f>+'REC20'!I34+'REC21'!I33</f>
        <v>4721143366</v>
      </c>
      <c r="J36" s="232">
        <v>0</v>
      </c>
      <c r="K36" s="232">
        <v>0</v>
      </c>
      <c r="L36" s="232">
        <v>0</v>
      </c>
      <c r="M36" s="171">
        <f>+G36-I36+J36+L36-K36</f>
        <v>133425529</v>
      </c>
      <c r="N36" s="204"/>
      <c r="O36" s="204">
        <f>+'REC20'!O34</f>
        <v>0</v>
      </c>
      <c r="P36" s="204">
        <f>+'REC20'!P34</f>
        <v>0</v>
      </c>
      <c r="Q36" s="204">
        <f>+'REC20'!Q34</f>
        <v>0</v>
      </c>
      <c r="R36" s="204">
        <f>+'REC20'!R34</f>
        <v>0</v>
      </c>
      <c r="S36" s="58"/>
      <c r="T36" s="34">
        <f>+M36-O36</f>
        <v>133425529</v>
      </c>
      <c r="U36" s="97">
        <f>+O36-P36</f>
        <v>0</v>
      </c>
      <c r="V36" s="97">
        <f>+P36-Q36</f>
        <v>0</v>
      </c>
      <c r="W36" s="97">
        <f>+Q36-R36</f>
        <v>0</v>
      </c>
    </row>
    <row r="37" spans="1:25" x14ac:dyDescent="0.2">
      <c r="A37" s="94"/>
      <c r="B37" s="94"/>
      <c r="C37" s="94"/>
      <c r="D37" s="94"/>
      <c r="E37" s="94"/>
      <c r="F37" s="22"/>
      <c r="G37" s="96"/>
      <c r="H37" s="70"/>
      <c r="I37" s="95"/>
      <c r="J37" s="95"/>
      <c r="K37" s="95"/>
      <c r="L37" s="95"/>
      <c r="M37" s="96"/>
      <c r="N37" s="95"/>
      <c r="O37" s="95"/>
      <c r="P37" s="95"/>
      <c r="Q37" s="95"/>
      <c r="R37" s="95"/>
      <c r="T37" s="95"/>
      <c r="U37" s="95"/>
      <c r="V37" s="95"/>
      <c r="W37" s="95"/>
    </row>
    <row r="38" spans="1:25" ht="24" x14ac:dyDescent="0.2">
      <c r="A38" s="33">
        <v>1</v>
      </c>
      <c r="B38" s="33">
        <v>0</v>
      </c>
      <c r="C38" s="33">
        <v>1</v>
      </c>
      <c r="D38" s="33">
        <v>9</v>
      </c>
      <c r="E38" s="33"/>
      <c r="F38" s="31" t="s">
        <v>26</v>
      </c>
      <c r="G38" s="54">
        <f>+G39+G40</f>
        <v>15000000</v>
      </c>
      <c r="H38" s="35"/>
      <c r="I38" s="54">
        <f>+I39+I40</f>
        <v>0</v>
      </c>
      <c r="J38" s="54">
        <f>+J39+J40</f>
        <v>8138678</v>
      </c>
      <c r="K38" s="34">
        <f>+K39+K40</f>
        <v>0</v>
      </c>
      <c r="L38" s="34">
        <f>+L39+L40</f>
        <v>0</v>
      </c>
      <c r="M38" s="171">
        <f>+G38-I38+J38+L38-K38</f>
        <v>23138678</v>
      </c>
      <c r="N38" s="93"/>
      <c r="O38" s="36">
        <f>+O39+O40</f>
        <v>23138678</v>
      </c>
      <c r="P38" s="36">
        <f>+P39+P40</f>
        <v>19626549</v>
      </c>
      <c r="Q38" s="36">
        <f>+Q39+Q40</f>
        <v>19626549</v>
      </c>
      <c r="R38" s="36">
        <f>+R39+R40</f>
        <v>19626549</v>
      </c>
      <c r="T38" s="36">
        <f>+T39+T40</f>
        <v>0</v>
      </c>
      <c r="U38" s="34">
        <f>+O38-P38</f>
        <v>3512129</v>
      </c>
      <c r="V38" s="34">
        <f>+P38-Q38</f>
        <v>0</v>
      </c>
      <c r="W38" s="34">
        <f>+Q38-R38</f>
        <v>0</v>
      </c>
    </row>
    <row r="39" spans="1:25" x14ac:dyDescent="0.2">
      <c r="A39" s="94">
        <v>1</v>
      </c>
      <c r="B39" s="94">
        <v>0</v>
      </c>
      <c r="C39" s="94">
        <v>1</v>
      </c>
      <c r="D39" s="94">
        <v>9</v>
      </c>
      <c r="E39" s="94">
        <v>1</v>
      </c>
      <c r="F39" s="22" t="s">
        <v>57</v>
      </c>
      <c r="G39" s="96">
        <f>+'REC20'!G37+'REC21'!G36</f>
        <v>15000000</v>
      </c>
      <c r="H39" s="70"/>
      <c r="I39" s="96">
        <v>0</v>
      </c>
      <c r="J39" s="96">
        <f>+'REC21'!J36</f>
        <v>0</v>
      </c>
      <c r="K39" s="96">
        <v>0</v>
      </c>
      <c r="L39" s="96">
        <v>0</v>
      </c>
      <c r="M39" s="174">
        <f t="shared" ref="M39" si="8">+G39-I39+J39</f>
        <v>15000000</v>
      </c>
      <c r="N39" s="95"/>
      <c r="O39" s="96">
        <f>+'REC21'!O36</f>
        <v>15000000</v>
      </c>
      <c r="P39" s="96">
        <f>+'REC20'!P37+'REC21'!P36</f>
        <v>11487871</v>
      </c>
      <c r="Q39" s="96">
        <f>+'REC20'!Q37+'REC21'!Q36</f>
        <v>11487871</v>
      </c>
      <c r="R39" s="96">
        <f>+'REC20'!R37+'REC21'!R36</f>
        <v>11487871</v>
      </c>
      <c r="T39" s="97">
        <f>+M39-O39</f>
        <v>0</v>
      </c>
      <c r="U39" s="97">
        <f t="shared" ref="U39:W40" si="9">+O39-P39</f>
        <v>3512129</v>
      </c>
      <c r="V39" s="97">
        <f t="shared" si="9"/>
        <v>0</v>
      </c>
      <c r="W39" s="97">
        <f t="shared" si="9"/>
        <v>0</v>
      </c>
    </row>
    <row r="40" spans="1:25" x14ac:dyDescent="0.2">
      <c r="A40" s="94">
        <v>1</v>
      </c>
      <c r="B40" s="94">
        <v>0</v>
      </c>
      <c r="C40" s="94">
        <v>1</v>
      </c>
      <c r="D40" s="94">
        <v>9</v>
      </c>
      <c r="E40" s="94">
        <v>3</v>
      </c>
      <c r="F40" s="22" t="s">
        <v>58</v>
      </c>
      <c r="G40" s="96">
        <f>+'REC20'!G38+'REC21'!G37</f>
        <v>0</v>
      </c>
      <c r="H40" s="70"/>
      <c r="I40" s="96">
        <f>+'REC21'!I37</f>
        <v>0</v>
      </c>
      <c r="J40" s="96">
        <f>+'REC21'!J37</f>
        <v>8138678</v>
      </c>
      <c r="K40" s="96">
        <f>+'REC20'!K38+'REC21'!K37</f>
        <v>0</v>
      </c>
      <c r="L40" s="96">
        <f>+'REC20'!L36+'REC21'!L37</f>
        <v>0</v>
      </c>
      <c r="M40" s="174">
        <f t="shared" ref="M40" si="10">+G40+J40-I40</f>
        <v>8138678</v>
      </c>
      <c r="N40" s="95"/>
      <c r="O40" s="96">
        <f>+'REC20'!O38+'REC21'!O37</f>
        <v>8138678</v>
      </c>
      <c r="P40" s="96">
        <f>+'REC20'!P38+'REC21'!P37</f>
        <v>8138678</v>
      </c>
      <c r="Q40" s="96">
        <f>+'REC20'!Q38+'REC21'!Q37</f>
        <v>8138678</v>
      </c>
      <c r="R40" s="96">
        <f>+'REC20'!R38+'REC21'!R37</f>
        <v>8138678</v>
      </c>
      <c r="T40" s="97">
        <f>+M40-O40</f>
        <v>0</v>
      </c>
      <c r="U40" s="97">
        <f t="shared" si="9"/>
        <v>0</v>
      </c>
      <c r="V40" s="97">
        <f t="shared" si="9"/>
        <v>0</v>
      </c>
      <c r="W40" s="97">
        <f t="shared" si="9"/>
        <v>0</v>
      </c>
    </row>
    <row r="41" spans="1:25" x14ac:dyDescent="0.2">
      <c r="A41" s="94"/>
      <c r="B41" s="94"/>
      <c r="C41" s="94"/>
      <c r="D41" s="94"/>
      <c r="E41" s="94"/>
      <c r="F41" s="22"/>
      <c r="G41" s="96"/>
      <c r="H41" s="70"/>
      <c r="I41" s="95"/>
      <c r="J41" s="95"/>
      <c r="K41" s="95"/>
      <c r="L41" s="95"/>
      <c r="M41" s="96"/>
      <c r="N41" s="95"/>
      <c r="O41" s="95"/>
      <c r="P41" s="95"/>
      <c r="Q41" s="95"/>
      <c r="R41" s="95"/>
      <c r="T41" s="95"/>
      <c r="U41" s="95"/>
      <c r="V41" s="95"/>
      <c r="W41" s="95"/>
    </row>
    <row r="42" spans="1:25" s="39" customFormat="1" x14ac:dyDescent="0.2">
      <c r="A42" s="33">
        <v>1</v>
      </c>
      <c r="B42" s="33">
        <v>0</v>
      </c>
      <c r="C42" s="33">
        <v>2</v>
      </c>
      <c r="D42" s="33"/>
      <c r="E42" s="33"/>
      <c r="F42" s="31" t="s">
        <v>27</v>
      </c>
      <c r="G42" s="54">
        <f>+G43</f>
        <v>382556118</v>
      </c>
      <c r="H42" s="35"/>
      <c r="I42" s="34">
        <f>+I43</f>
        <v>0</v>
      </c>
      <c r="J42" s="34">
        <f>+J43</f>
        <v>0</v>
      </c>
      <c r="K42" s="34">
        <f>+K43</f>
        <v>0</v>
      </c>
      <c r="L42" s="34">
        <f>+L43</f>
        <v>0</v>
      </c>
      <c r="M42" s="171">
        <f>+G42-I42+J42+L42-K42</f>
        <v>382556118</v>
      </c>
      <c r="N42" s="36"/>
      <c r="O42" s="36">
        <f>+O43</f>
        <v>301047600</v>
      </c>
      <c r="P42" s="36">
        <f t="shared" ref="P42:R42" si="11">+P43</f>
        <v>301047600</v>
      </c>
      <c r="Q42" s="36">
        <f t="shared" si="11"/>
        <v>134204000</v>
      </c>
      <c r="R42" s="36">
        <f t="shared" si="11"/>
        <v>134204000</v>
      </c>
      <c r="S42" s="37"/>
      <c r="T42" s="38">
        <f>+M42-O42</f>
        <v>81508518</v>
      </c>
      <c r="U42" s="38">
        <f t="shared" ref="U42:W43" si="12">+O42-P42</f>
        <v>0</v>
      </c>
      <c r="V42" s="38">
        <f t="shared" si="12"/>
        <v>166843600</v>
      </c>
      <c r="W42" s="38">
        <f t="shared" si="12"/>
        <v>0</v>
      </c>
      <c r="Y42" s="267"/>
    </row>
    <row r="43" spans="1:25" x14ac:dyDescent="0.2">
      <c r="A43" s="94">
        <v>1</v>
      </c>
      <c r="B43" s="94">
        <v>0</v>
      </c>
      <c r="C43" s="94">
        <v>2</v>
      </c>
      <c r="D43" s="94">
        <v>14</v>
      </c>
      <c r="E43" s="94"/>
      <c r="F43" s="22" t="s">
        <v>59</v>
      </c>
      <c r="G43" s="96">
        <f>+'REC20'!G41+'REC21'!G40</f>
        <v>382556118</v>
      </c>
      <c r="H43" s="70"/>
      <c r="I43" s="96">
        <f>+'REC20'!I39+'REC21'!I40</f>
        <v>0</v>
      </c>
      <c r="J43" s="96">
        <f>+'REC20'!J41+'REC21'!J40</f>
        <v>0</v>
      </c>
      <c r="K43" s="96">
        <f>+'REC20'!K41+'REC21'!K42</f>
        <v>0</v>
      </c>
      <c r="L43" s="96">
        <f>+'REC20'!L41+'REC21'!L42</f>
        <v>0</v>
      </c>
      <c r="M43" s="174">
        <f>+G43-I43+J43</f>
        <v>382556118</v>
      </c>
      <c r="N43" s="95"/>
      <c r="O43" s="96">
        <f>+'REC20'!O41+'REC21'!O40</f>
        <v>301047600</v>
      </c>
      <c r="P43" s="96">
        <f>+'REC20'!P41+'REC21'!P40</f>
        <v>301047600</v>
      </c>
      <c r="Q43" s="96">
        <f>+'REC20'!Q41+'REC21'!Q40</f>
        <v>134204000</v>
      </c>
      <c r="R43" s="96">
        <f>+'REC20'!R41+'REC21'!R40</f>
        <v>134204000</v>
      </c>
      <c r="T43" s="97">
        <f>+M43-O43</f>
        <v>81508518</v>
      </c>
      <c r="U43" s="97">
        <f t="shared" si="12"/>
        <v>0</v>
      </c>
      <c r="V43" s="97">
        <f t="shared" si="12"/>
        <v>166843600</v>
      </c>
      <c r="W43" s="97">
        <f t="shared" si="12"/>
        <v>0</v>
      </c>
    </row>
    <row r="44" spans="1:25" x14ac:dyDescent="0.2">
      <c r="A44" s="94"/>
      <c r="B44" s="94"/>
      <c r="C44" s="94"/>
      <c r="D44" s="94"/>
      <c r="E44" s="94"/>
      <c r="F44" s="22"/>
      <c r="G44" s="96"/>
      <c r="H44" s="70"/>
      <c r="I44" s="95"/>
      <c r="J44" s="95"/>
      <c r="K44" s="95"/>
      <c r="L44" s="95"/>
      <c r="M44" s="96"/>
      <c r="N44" s="95"/>
      <c r="O44" s="95"/>
      <c r="P44" s="95"/>
      <c r="Q44" s="95"/>
      <c r="R44" s="95"/>
      <c r="T44" s="95"/>
      <c r="U44" s="95"/>
      <c r="V44" s="95"/>
      <c r="W44" s="95"/>
    </row>
    <row r="45" spans="1:25" s="39" customFormat="1" ht="24" x14ac:dyDescent="0.2">
      <c r="A45" s="33">
        <v>1</v>
      </c>
      <c r="B45" s="33">
        <v>0</v>
      </c>
      <c r="C45" s="33">
        <v>5</v>
      </c>
      <c r="D45" s="33"/>
      <c r="E45" s="33"/>
      <c r="F45" s="31" t="s">
        <v>28</v>
      </c>
      <c r="G45" s="54">
        <f>SUM(G47:G50)</f>
        <v>1503028286</v>
      </c>
      <c r="H45" s="35"/>
      <c r="I45" s="34">
        <f>SUM(I47:I50)</f>
        <v>0</v>
      </c>
      <c r="J45" s="34">
        <f>+'REC20'!J43</f>
        <v>1161132231</v>
      </c>
      <c r="K45" s="34">
        <f>SUM(K47:K50)</f>
        <v>0</v>
      </c>
      <c r="L45" s="34">
        <f>SUM(L47:L50)</f>
        <v>0</v>
      </c>
      <c r="M45" s="308">
        <f>+G45-I45+J45+L45-K45</f>
        <v>2664160517</v>
      </c>
      <c r="N45" s="36"/>
      <c r="O45" s="34">
        <f>SUM(O47:O50)</f>
        <v>903470564</v>
      </c>
      <c r="P45" s="34">
        <f>SUM(P47:P50)</f>
        <v>903470264</v>
      </c>
      <c r="Q45" s="34">
        <f>SUM(Q47:Q50)</f>
        <v>903470264</v>
      </c>
      <c r="R45" s="34">
        <f>SUM(R47:R50)</f>
        <v>903470264</v>
      </c>
      <c r="S45" s="37"/>
      <c r="T45" s="36">
        <f>+M45-O45</f>
        <v>1760689953</v>
      </c>
      <c r="U45" s="36">
        <f>+O45-P45</f>
        <v>300</v>
      </c>
      <c r="V45" s="38">
        <f>+P45-Q45</f>
        <v>0</v>
      </c>
      <c r="W45" s="38">
        <f>+Q45-R45</f>
        <v>0</v>
      </c>
      <c r="Y45" s="267"/>
    </row>
    <row r="46" spans="1:25" x14ac:dyDescent="0.2">
      <c r="A46" s="33"/>
      <c r="B46" s="33"/>
      <c r="C46" s="33"/>
      <c r="D46" s="33"/>
      <c r="E46" s="33"/>
      <c r="F46" s="31"/>
      <c r="G46" s="34"/>
      <c r="H46" s="35"/>
      <c r="I46" s="95"/>
      <c r="J46" s="95"/>
      <c r="K46" s="95"/>
      <c r="L46" s="95"/>
      <c r="M46" s="34"/>
      <c r="N46" s="95"/>
      <c r="O46" s="95"/>
      <c r="P46" s="95"/>
      <c r="Q46" s="95"/>
      <c r="R46" s="95"/>
      <c r="T46" s="95"/>
      <c r="U46" s="95"/>
      <c r="V46" s="95"/>
      <c r="W46" s="95"/>
      <c r="X46" s="265"/>
    </row>
    <row r="47" spans="1:25" x14ac:dyDescent="0.2">
      <c r="A47" s="94">
        <v>1</v>
      </c>
      <c r="B47" s="94">
        <v>0</v>
      </c>
      <c r="C47" s="94">
        <v>5</v>
      </c>
      <c r="D47" s="94">
        <v>1</v>
      </c>
      <c r="E47" s="94"/>
      <c r="F47" s="22" t="s">
        <v>29</v>
      </c>
      <c r="G47" s="96">
        <f>+'REC20'!G45+'REC21'!G43</f>
        <v>618885532</v>
      </c>
      <c r="H47" s="70"/>
      <c r="I47" s="96">
        <f>+'REC20'!I43+'REC21'!I43</f>
        <v>0</v>
      </c>
      <c r="J47" s="96">
        <f>+'REC21'!J43</f>
        <v>0</v>
      </c>
      <c r="K47" s="96">
        <f>+'REC20'!K43+'REC21'!K43</f>
        <v>0</v>
      </c>
      <c r="L47" s="96">
        <f>+'REC20'!L43+'REC21'!L43</f>
        <v>0</v>
      </c>
      <c r="M47" s="174">
        <f>+G47-I47+J47+L47-K47</f>
        <v>618885532</v>
      </c>
      <c r="N47" s="95"/>
      <c r="O47" s="96">
        <f>+'REC20'!O45+'REC21'!O43</f>
        <v>399208149</v>
      </c>
      <c r="P47" s="96">
        <f>+'REC20'!P45+'REC21'!P43</f>
        <v>399207849</v>
      </c>
      <c r="Q47" s="96">
        <f>+'REC20'!Q45+'REC21'!Q43</f>
        <v>399207849</v>
      </c>
      <c r="R47" s="96">
        <f>+'REC20'!R45+'REC21'!R43</f>
        <v>399207849</v>
      </c>
      <c r="T47" s="97">
        <f>+M47-O47</f>
        <v>219677383</v>
      </c>
      <c r="U47" s="97">
        <f t="shared" ref="U47:W50" si="13">+O47-P47</f>
        <v>300</v>
      </c>
      <c r="V47" s="97">
        <f t="shared" si="13"/>
        <v>0</v>
      </c>
      <c r="W47" s="97">
        <f t="shared" si="13"/>
        <v>0</v>
      </c>
      <c r="X47" s="265"/>
    </row>
    <row r="48" spans="1:25" s="39" customFormat="1" x14ac:dyDescent="0.2">
      <c r="A48" s="33">
        <v>1</v>
      </c>
      <c r="B48" s="33">
        <v>0</v>
      </c>
      <c r="C48" s="33">
        <v>5</v>
      </c>
      <c r="D48" s="33">
        <v>2</v>
      </c>
      <c r="E48" s="33"/>
      <c r="F48" s="22" t="s">
        <v>30</v>
      </c>
      <c r="G48" s="96">
        <f>+'REC20'!G46+'REC21'!G44</f>
        <v>679609457</v>
      </c>
      <c r="H48" s="35"/>
      <c r="I48" s="96">
        <f>+'REC20'!I44+'REC21'!I44</f>
        <v>0</v>
      </c>
      <c r="J48" s="96">
        <f>+'REC20'!J44+'REC21'!J44</f>
        <v>0</v>
      </c>
      <c r="K48" s="96">
        <f>+'REC20'!K44+'REC21'!K44</f>
        <v>0</v>
      </c>
      <c r="L48" s="96">
        <f>+'REC20'!L44+'REC21'!L44</f>
        <v>0</v>
      </c>
      <c r="M48" s="174">
        <f>+G48-I48+J48+L48-K48</f>
        <v>679609457</v>
      </c>
      <c r="N48" s="95"/>
      <c r="O48" s="96">
        <f>+'REC20'!O46+'REC21'!O44</f>
        <v>389280911</v>
      </c>
      <c r="P48" s="96">
        <f>+'REC20'!P46+'REC21'!P44</f>
        <v>389280911</v>
      </c>
      <c r="Q48" s="96">
        <f>+'REC20'!Q46+'REC21'!Q44</f>
        <v>389280911</v>
      </c>
      <c r="R48" s="96">
        <f>+'REC20'!R46+'REC21'!R44</f>
        <v>389280911</v>
      </c>
      <c r="S48" s="37"/>
      <c r="T48" s="97">
        <f>+M48-O48</f>
        <v>290328546</v>
      </c>
      <c r="U48" s="97">
        <f t="shared" si="13"/>
        <v>0</v>
      </c>
      <c r="V48" s="97">
        <f t="shared" si="13"/>
        <v>0</v>
      </c>
      <c r="W48" s="97">
        <f t="shared" si="13"/>
        <v>0</v>
      </c>
      <c r="X48" s="267"/>
      <c r="Y48" s="267"/>
    </row>
    <row r="49" spans="1:25" x14ac:dyDescent="0.2">
      <c r="A49" s="33">
        <v>1</v>
      </c>
      <c r="B49" s="33">
        <v>0</v>
      </c>
      <c r="C49" s="33">
        <v>5</v>
      </c>
      <c r="D49" s="33">
        <v>6</v>
      </c>
      <c r="E49" s="69"/>
      <c r="F49" s="22" t="s">
        <v>60</v>
      </c>
      <c r="G49" s="96">
        <f>+'REC20'!G47+'REC21'!G45</f>
        <v>122719978</v>
      </c>
      <c r="H49" s="70"/>
      <c r="I49" s="96">
        <f>+'REC20'!I45+'REC21'!I45</f>
        <v>0</v>
      </c>
      <c r="J49" s="96">
        <f>+'REC21'!J45</f>
        <v>0</v>
      </c>
      <c r="K49" s="96">
        <f>+'REC20'!K45+'REC21'!K45</f>
        <v>0</v>
      </c>
      <c r="L49" s="96">
        <f>+'REC20'!L45+'REC21'!L45</f>
        <v>0</v>
      </c>
      <c r="M49" s="174">
        <f>+G49-I49+J49+L49-K49</f>
        <v>122719978</v>
      </c>
      <c r="N49" s="95"/>
      <c r="O49" s="96">
        <f>+'REC20'!O47+'REC21'!O45</f>
        <v>68982718</v>
      </c>
      <c r="P49" s="96">
        <f>+'REC20'!P47+'REC21'!P45</f>
        <v>68982718</v>
      </c>
      <c r="Q49" s="96">
        <f>+'REC20'!Q47+'REC21'!Q45</f>
        <v>68982718</v>
      </c>
      <c r="R49" s="96">
        <f>+'REC20'!R47+'REC21'!R45</f>
        <v>68982718</v>
      </c>
      <c r="T49" s="97">
        <f>+M49-O49</f>
        <v>53737260</v>
      </c>
      <c r="U49" s="97">
        <f t="shared" si="13"/>
        <v>0</v>
      </c>
      <c r="V49" s="97">
        <f t="shared" si="13"/>
        <v>0</v>
      </c>
      <c r="W49" s="97">
        <f t="shared" si="13"/>
        <v>0</v>
      </c>
      <c r="X49" s="265"/>
    </row>
    <row r="50" spans="1:25" x14ac:dyDescent="0.2">
      <c r="A50" s="33">
        <v>1</v>
      </c>
      <c r="B50" s="33">
        <v>0</v>
      </c>
      <c r="C50" s="33">
        <v>5</v>
      </c>
      <c r="D50" s="33">
        <v>7</v>
      </c>
      <c r="E50" s="69"/>
      <c r="F50" s="22" t="s">
        <v>61</v>
      </c>
      <c r="G50" s="96">
        <f>+'REC20'!G48+'REC21'!G46</f>
        <v>81813319</v>
      </c>
      <c r="H50" s="70"/>
      <c r="I50" s="96">
        <v>0</v>
      </c>
      <c r="J50" s="96">
        <v>0</v>
      </c>
      <c r="K50" s="96">
        <f>+'REC20'!K46+'REC21'!K46</f>
        <v>0</v>
      </c>
      <c r="L50" s="96">
        <f>+'REC20'!L46+'REC21'!L46</f>
        <v>0</v>
      </c>
      <c r="M50" s="174">
        <f>+G50-I50+J50+L50-K50</f>
        <v>81813319</v>
      </c>
      <c r="N50" s="95"/>
      <c r="O50" s="96">
        <f>+'REC20'!O48+'REC21'!O46</f>
        <v>45998786</v>
      </c>
      <c r="P50" s="96">
        <f>+'REC20'!P48+'REC21'!P46</f>
        <v>45998786</v>
      </c>
      <c r="Q50" s="96">
        <f>+'REC20'!Q48+'REC21'!Q46</f>
        <v>45998786</v>
      </c>
      <c r="R50" s="96">
        <f>+'REC20'!R48+'REC21'!R46</f>
        <v>45998786</v>
      </c>
      <c r="T50" s="97">
        <f>+M50-O50</f>
        <v>35814533</v>
      </c>
      <c r="U50" s="97">
        <f t="shared" si="13"/>
        <v>0</v>
      </c>
      <c r="V50" s="97">
        <f t="shared" si="13"/>
        <v>0</v>
      </c>
      <c r="W50" s="97">
        <f t="shared" si="13"/>
        <v>0</v>
      </c>
    </row>
    <row r="51" spans="1:25" x14ac:dyDescent="0.2">
      <c r="A51" s="69"/>
      <c r="B51" s="69"/>
      <c r="C51" s="69"/>
      <c r="D51" s="69"/>
      <c r="E51" s="69"/>
      <c r="F51" s="69"/>
      <c r="G51" s="96"/>
      <c r="H51" s="70"/>
      <c r="I51" s="38"/>
      <c r="J51" s="38"/>
      <c r="K51" s="38"/>
      <c r="L51" s="38"/>
      <c r="M51" s="96"/>
      <c r="N51" s="38"/>
      <c r="O51" s="38"/>
      <c r="P51" s="38"/>
      <c r="Q51" s="38"/>
      <c r="R51" s="38"/>
      <c r="T51" s="38"/>
      <c r="U51" s="38"/>
      <c r="V51" s="38"/>
      <c r="W51" s="38"/>
    </row>
    <row r="52" spans="1:25" s="39" customFormat="1" x14ac:dyDescent="0.2">
      <c r="A52" s="33">
        <v>2</v>
      </c>
      <c r="B52" s="33">
        <v>0</v>
      </c>
      <c r="C52" s="33"/>
      <c r="D52" s="33"/>
      <c r="E52" s="33"/>
      <c r="F52" s="31" t="s">
        <v>31</v>
      </c>
      <c r="G52" s="34">
        <f>+G54+G57</f>
        <v>2587290411</v>
      </c>
      <c r="H52" s="35"/>
      <c r="I52" s="34">
        <f>+I54+I57</f>
        <v>89553559</v>
      </c>
      <c r="J52" s="34">
        <f>+J54+J57</f>
        <v>89553559</v>
      </c>
      <c r="K52" s="34">
        <f>+K54+K57</f>
        <v>0</v>
      </c>
      <c r="L52" s="34">
        <f>+L54+L57</f>
        <v>0</v>
      </c>
      <c r="M52" s="171">
        <f>+G52-I52+J52+L52-K52</f>
        <v>2587290411</v>
      </c>
      <c r="N52" s="36"/>
      <c r="O52" s="36">
        <f>+O54+O57</f>
        <v>2011914241</v>
      </c>
      <c r="P52" s="36">
        <f>+P54+P57</f>
        <v>1204046544</v>
      </c>
      <c r="Q52" s="36">
        <f>+Q54+Q57</f>
        <v>727423728</v>
      </c>
      <c r="R52" s="36">
        <f>+R54+R57</f>
        <v>727423728</v>
      </c>
      <c r="S52" s="37"/>
      <c r="T52" s="38">
        <f>+M52-O52</f>
        <v>575376170</v>
      </c>
      <c r="U52" s="38">
        <f>+O52-P52</f>
        <v>807867697</v>
      </c>
      <c r="V52" s="38">
        <f>+P52-Q52</f>
        <v>476622816</v>
      </c>
      <c r="W52" s="38">
        <f>+Q52-R52</f>
        <v>0</v>
      </c>
      <c r="Y52" s="267"/>
    </row>
    <row r="53" spans="1:25" x14ac:dyDescent="0.2">
      <c r="A53" s="33"/>
      <c r="B53" s="33"/>
      <c r="C53" s="33"/>
      <c r="D53" s="33"/>
      <c r="E53" s="33"/>
      <c r="F53" s="31"/>
      <c r="G53" s="34"/>
      <c r="H53" s="35"/>
      <c r="I53" s="36"/>
      <c r="J53" s="36"/>
      <c r="K53" s="36"/>
      <c r="L53" s="36"/>
      <c r="M53" s="34"/>
      <c r="N53" s="36"/>
      <c r="O53" s="36"/>
      <c r="P53" s="36"/>
      <c r="Q53" s="36"/>
      <c r="R53" s="36"/>
      <c r="T53" s="36"/>
      <c r="U53" s="36"/>
      <c r="V53" s="36"/>
      <c r="W53" s="36"/>
    </row>
    <row r="54" spans="1:25" s="39" customFormat="1" x14ac:dyDescent="0.2">
      <c r="A54" s="33">
        <v>2</v>
      </c>
      <c r="B54" s="33">
        <v>0</v>
      </c>
      <c r="C54" s="33">
        <v>3</v>
      </c>
      <c r="D54" s="33"/>
      <c r="E54" s="33"/>
      <c r="F54" s="31" t="s">
        <v>32</v>
      </c>
      <c r="G54" s="34">
        <f>+G55</f>
        <v>66950000</v>
      </c>
      <c r="H54" s="35"/>
      <c r="I54" s="34">
        <f>+I55</f>
        <v>0</v>
      </c>
      <c r="J54" s="34">
        <f>+'REC20'!J53</f>
        <v>3888000</v>
      </c>
      <c r="K54" s="34">
        <f>+K55</f>
        <v>0</v>
      </c>
      <c r="L54" s="34">
        <f>+L55</f>
        <v>0</v>
      </c>
      <c r="M54" s="171">
        <f>+G54-I54+J54+L54-K54</f>
        <v>70838000</v>
      </c>
      <c r="N54" s="36"/>
      <c r="O54" s="36">
        <f>+O55</f>
        <v>70838000</v>
      </c>
      <c r="P54" s="36">
        <f>+P55</f>
        <v>70838000</v>
      </c>
      <c r="Q54" s="36">
        <f>+Q55</f>
        <v>70838000</v>
      </c>
      <c r="R54" s="36">
        <f>+R55</f>
        <v>70838000</v>
      </c>
      <c r="S54" s="37"/>
      <c r="T54" s="38">
        <f>+M54-O54</f>
        <v>0</v>
      </c>
      <c r="U54" s="38">
        <f t="shared" ref="U54:W55" si="14">+O54-P54</f>
        <v>0</v>
      </c>
      <c r="V54" s="38">
        <f t="shared" si="14"/>
        <v>0</v>
      </c>
      <c r="W54" s="38">
        <f t="shared" si="14"/>
        <v>0</v>
      </c>
      <c r="Y54" s="267"/>
    </row>
    <row r="55" spans="1:25" x14ac:dyDescent="0.2">
      <c r="A55" s="94">
        <v>2</v>
      </c>
      <c r="B55" s="94">
        <v>0</v>
      </c>
      <c r="C55" s="94">
        <v>3</v>
      </c>
      <c r="D55" s="94">
        <v>50</v>
      </c>
      <c r="E55" s="94"/>
      <c r="F55" s="22" t="s">
        <v>62</v>
      </c>
      <c r="G55" s="96">
        <f>+'REC20'!G53+'REC21'!G51</f>
        <v>66950000</v>
      </c>
      <c r="H55" s="70"/>
      <c r="I55" s="96">
        <f>+'REC20'!I53</f>
        <v>0</v>
      </c>
      <c r="J55" s="96">
        <f>+'REC20'!J53</f>
        <v>3888000</v>
      </c>
      <c r="K55" s="96">
        <f>+'REC20'!K53+'REC21'!K51</f>
        <v>0</v>
      </c>
      <c r="L55" s="96">
        <f>+'REC20'!L53+'REC21'!L51</f>
        <v>0</v>
      </c>
      <c r="M55" s="174">
        <f>+G55+J55-I55</f>
        <v>70838000</v>
      </c>
      <c r="N55" s="95"/>
      <c r="O55" s="96">
        <f>+'REC20'!O53+'REC21'!O51</f>
        <v>70838000</v>
      </c>
      <c r="P55" s="96">
        <f>+'REC20'!P53+'REC21'!P51</f>
        <v>70838000</v>
      </c>
      <c r="Q55" s="96">
        <f>+'REC20'!Q53+'REC21'!Q51</f>
        <v>70838000</v>
      </c>
      <c r="R55" s="96">
        <f>+'REC20'!R53+'REC21'!R51</f>
        <v>70838000</v>
      </c>
      <c r="T55" s="97">
        <f>+M55-O55</f>
        <v>0</v>
      </c>
      <c r="U55" s="97">
        <f t="shared" si="14"/>
        <v>0</v>
      </c>
      <c r="V55" s="97">
        <f t="shared" si="14"/>
        <v>0</v>
      </c>
      <c r="W55" s="97">
        <f t="shared" si="14"/>
        <v>0</v>
      </c>
    </row>
    <row r="56" spans="1:25" x14ac:dyDescent="0.2">
      <c r="A56" s="94"/>
      <c r="B56" s="94"/>
      <c r="C56" s="94"/>
      <c r="D56" s="94"/>
      <c r="E56" s="94"/>
      <c r="F56" s="22"/>
      <c r="G56" s="96"/>
      <c r="H56" s="70"/>
      <c r="I56" s="98"/>
      <c r="J56" s="98"/>
      <c r="K56" s="98"/>
      <c r="L56" s="98"/>
      <c r="M56" s="96"/>
      <c r="N56" s="98"/>
      <c r="O56" s="98"/>
      <c r="P56" s="98"/>
      <c r="Q56" s="98"/>
      <c r="R56" s="98"/>
      <c r="T56" s="98"/>
      <c r="U56" s="98"/>
      <c r="V56" s="98"/>
      <c r="W56" s="98"/>
    </row>
    <row r="57" spans="1:25" s="39" customFormat="1" x14ac:dyDescent="0.2">
      <c r="A57" s="33">
        <v>2</v>
      </c>
      <c r="B57" s="33">
        <v>0</v>
      </c>
      <c r="C57" s="33">
        <v>4</v>
      </c>
      <c r="D57" s="33"/>
      <c r="E57" s="33"/>
      <c r="F57" s="31" t="s">
        <v>33</v>
      </c>
      <c r="G57" s="34">
        <f>SUM(G58:G71)</f>
        <v>2520340411</v>
      </c>
      <c r="H57" s="35"/>
      <c r="I57" s="34">
        <f>SUM(I59:I71)</f>
        <v>89553559</v>
      </c>
      <c r="J57" s="34">
        <f>SUM(J59:J71)</f>
        <v>85665559</v>
      </c>
      <c r="K57" s="34">
        <f>SUM(K59:K71)</f>
        <v>0</v>
      </c>
      <c r="L57" s="34">
        <f>SUM(L60:L71)</f>
        <v>0</v>
      </c>
      <c r="M57" s="171">
        <f>+G57-I57+J57+L57-K57</f>
        <v>2516452411</v>
      </c>
      <c r="N57" s="36"/>
      <c r="O57" s="34">
        <f>SUM(O58:O71)</f>
        <v>1941076241</v>
      </c>
      <c r="P57" s="34">
        <f>SUM(P58:P71)</f>
        <v>1133208544</v>
      </c>
      <c r="Q57" s="34">
        <f>SUM(Q58:Q71)</f>
        <v>656585728</v>
      </c>
      <c r="R57" s="34">
        <f>SUM(R58:R71)</f>
        <v>656585728</v>
      </c>
      <c r="S57" s="37"/>
      <c r="T57" s="38">
        <f>+M57-O57</f>
        <v>575376170</v>
      </c>
      <c r="U57" s="38">
        <f>+O57-P57</f>
        <v>807867697</v>
      </c>
      <c r="V57" s="38">
        <f>+P57-Q57</f>
        <v>476622816</v>
      </c>
      <c r="W57" s="38">
        <f>+Q57-R57</f>
        <v>0</v>
      </c>
      <c r="Y57" s="267"/>
    </row>
    <row r="58" spans="1:25" s="39" customFormat="1" x14ac:dyDescent="0.2">
      <c r="A58" s="33"/>
      <c r="B58" s="33"/>
      <c r="C58" s="33"/>
      <c r="D58" s="33"/>
      <c r="E58" s="33"/>
      <c r="F58" s="31"/>
      <c r="G58" s="34"/>
      <c r="H58" s="35"/>
      <c r="I58" s="36"/>
      <c r="J58" s="36"/>
      <c r="K58" s="36"/>
      <c r="L58" s="36"/>
      <c r="M58" s="34"/>
      <c r="N58" s="36"/>
      <c r="O58" s="36"/>
      <c r="P58" s="36"/>
      <c r="Q58" s="36"/>
      <c r="R58" s="36"/>
      <c r="S58" s="37"/>
      <c r="T58" s="36"/>
      <c r="U58" s="36"/>
      <c r="V58" s="36"/>
      <c r="W58" s="36"/>
      <c r="Y58" s="267"/>
    </row>
    <row r="59" spans="1:25" s="155" customFormat="1" ht="15" customHeight="1" x14ac:dyDescent="0.2">
      <c r="A59" s="94">
        <v>2</v>
      </c>
      <c r="B59" s="94">
        <v>0</v>
      </c>
      <c r="C59" s="94">
        <v>4</v>
      </c>
      <c r="D59" s="94">
        <v>1</v>
      </c>
      <c r="E59" s="33"/>
      <c r="F59" s="22" t="str">
        <f>+'REC20'!F56</f>
        <v>EQUIPO DE COMUNICACIONES</v>
      </c>
      <c r="G59" s="233">
        <f>+'REC21'!G55</f>
        <v>0</v>
      </c>
      <c r="H59" s="208"/>
      <c r="I59" s="209">
        <f>+'REC21'!I55</f>
        <v>0</v>
      </c>
      <c r="J59" s="209">
        <f>+'REC21'!J55+'REC20'!J56</f>
        <v>13060559</v>
      </c>
      <c r="K59" s="204"/>
      <c r="L59" s="204"/>
      <c r="M59" s="174">
        <f t="shared" ref="M59:M71" si="15">+G59+J59-I59</f>
        <v>13060559</v>
      </c>
      <c r="N59" s="204"/>
      <c r="O59" s="234">
        <f>+'REC21'!O55+'REC20'!O56</f>
        <v>13060559</v>
      </c>
      <c r="P59" s="234">
        <f>+'REC21'!P55+'REC20'!P56</f>
        <v>13060559</v>
      </c>
      <c r="Q59" s="234">
        <f>+'REC21'!Q55+'REC20'!Q56</f>
        <v>13060559</v>
      </c>
      <c r="R59" s="234">
        <f>+'REC21'!R55+'REC20'!R56</f>
        <v>13060559</v>
      </c>
      <c r="S59" s="58"/>
      <c r="T59" s="97">
        <f t="shared" ref="T59" si="16">+M59-O59</f>
        <v>0</v>
      </c>
      <c r="U59" s="97">
        <f t="shared" ref="U59:W60" si="17">+O59-P59</f>
        <v>0</v>
      </c>
      <c r="V59" s="97">
        <f t="shared" si="17"/>
        <v>0</v>
      </c>
      <c r="W59" s="97">
        <f t="shared" si="17"/>
        <v>0</v>
      </c>
    </row>
    <row r="60" spans="1:25" s="39" customFormat="1" ht="15" customHeight="1" x14ac:dyDescent="0.2">
      <c r="A60" s="94">
        <v>2</v>
      </c>
      <c r="B60" s="94">
        <v>0</v>
      </c>
      <c r="C60" s="94">
        <v>4</v>
      </c>
      <c r="D60" s="94">
        <v>2</v>
      </c>
      <c r="E60" s="33"/>
      <c r="F60" s="22" t="str">
        <f>+'REC20'!F57</f>
        <v>MOBILIARIO Y ENSERES</v>
      </c>
      <c r="G60" s="96">
        <f>+'REC20'!G57+'REC21'!G56</f>
        <v>186814475</v>
      </c>
      <c r="H60" s="70"/>
      <c r="I60" s="96">
        <f>+'REC20'!I57</f>
        <v>6948559</v>
      </c>
      <c r="J60" s="96">
        <f>+'REC20'!J57+'REC21'!J56</f>
        <v>62000000</v>
      </c>
      <c r="K60" s="96">
        <f>+'REC21'!K56</f>
        <v>0</v>
      </c>
      <c r="L60" s="96">
        <f>+'REC21'!L56</f>
        <v>0</v>
      </c>
      <c r="M60" s="174">
        <f t="shared" si="15"/>
        <v>241865916</v>
      </c>
      <c r="N60" s="95"/>
      <c r="O60" s="96">
        <f>+'REC20'!O57+'REC21'!O56</f>
        <v>241809727</v>
      </c>
      <c r="P60" s="96">
        <f>+'REC20'!P57+'REC21'!P56</f>
        <v>0</v>
      </c>
      <c r="Q60" s="96">
        <f>+'REC20'!Q57+'REC21'!Q56</f>
        <v>0</v>
      </c>
      <c r="R60" s="96">
        <f>+'REC20'!R57+'REC21'!R56</f>
        <v>0</v>
      </c>
      <c r="S60" s="37"/>
      <c r="T60" s="97">
        <f t="shared" ref="T60:T71" si="18">+M60-O60</f>
        <v>56189</v>
      </c>
      <c r="U60" s="97">
        <f t="shared" si="17"/>
        <v>241809727</v>
      </c>
      <c r="V60" s="97">
        <f t="shared" si="17"/>
        <v>0</v>
      </c>
      <c r="W60" s="97">
        <f t="shared" si="17"/>
        <v>0</v>
      </c>
      <c r="Y60" s="267"/>
    </row>
    <row r="61" spans="1:25" s="39" customFormat="1" ht="15" customHeight="1" x14ac:dyDescent="0.2">
      <c r="A61" s="94">
        <v>2</v>
      </c>
      <c r="B61" s="94">
        <v>0</v>
      </c>
      <c r="C61" s="94">
        <v>4</v>
      </c>
      <c r="D61" s="94">
        <v>4</v>
      </c>
      <c r="E61" s="33"/>
      <c r="F61" s="22" t="s">
        <v>34</v>
      </c>
      <c r="G61" s="96">
        <f>+'REC20'!G58+'REC21'!G57</f>
        <v>139000000</v>
      </c>
      <c r="H61" s="70"/>
      <c r="I61" s="96">
        <f>+'REC21'!I57</f>
        <v>10000000</v>
      </c>
      <c r="J61" s="96">
        <f>+'REC21'!J57+'REC20'!J58</f>
        <v>0</v>
      </c>
      <c r="K61" s="96">
        <f>+'REC21'!K57</f>
        <v>0</v>
      </c>
      <c r="L61" s="96">
        <f>+'REC21'!L57</f>
        <v>0</v>
      </c>
      <c r="M61" s="174">
        <f t="shared" si="15"/>
        <v>129000000</v>
      </c>
      <c r="N61" s="95"/>
      <c r="O61" s="96">
        <f>+'REC20'!O58+'REC21'!O57</f>
        <v>104481594</v>
      </c>
      <c r="P61" s="96">
        <f>+'REC20'!P58+'REC21'!P57</f>
        <v>104481594</v>
      </c>
      <c r="Q61" s="96">
        <f>+'REC20'!Q58+'REC21'!Q57</f>
        <v>34452258</v>
      </c>
      <c r="R61" s="96">
        <f>+'REC20'!R58+'REC21'!R57</f>
        <v>34452258</v>
      </c>
      <c r="S61" s="37"/>
      <c r="T61" s="97">
        <f t="shared" si="18"/>
        <v>24518406</v>
      </c>
      <c r="U61" s="97">
        <f>+O61-P61</f>
        <v>0</v>
      </c>
      <c r="V61" s="97">
        <f t="shared" ref="U61:W71" si="19">+P61-Q61</f>
        <v>70029336</v>
      </c>
      <c r="W61" s="97">
        <f t="shared" si="19"/>
        <v>0</v>
      </c>
      <c r="Y61" s="267"/>
    </row>
    <row r="62" spans="1:25" s="39" customFormat="1" ht="15" customHeight="1" x14ac:dyDescent="0.2">
      <c r="A62" s="94">
        <v>2</v>
      </c>
      <c r="B62" s="94">
        <v>0</v>
      </c>
      <c r="C62" s="94">
        <v>4</v>
      </c>
      <c r="D62" s="94">
        <v>5</v>
      </c>
      <c r="E62" s="33"/>
      <c r="F62" s="22" t="s">
        <v>35</v>
      </c>
      <c r="G62" s="96">
        <f>+'REC20'!G59+'REC21'!G58</f>
        <v>1118640411</v>
      </c>
      <c r="H62" s="70"/>
      <c r="I62" s="96">
        <f>+'REC20'!I59</f>
        <v>62000000</v>
      </c>
      <c r="J62" s="96">
        <f>+'REC21'!J58</f>
        <v>7000000</v>
      </c>
      <c r="K62" s="96">
        <f>+'REC20'!K56+'REC21'!K58</f>
        <v>0</v>
      </c>
      <c r="L62" s="96">
        <f>+'REC20'!L56+'REC21'!L58</f>
        <v>0</v>
      </c>
      <c r="M62" s="174">
        <f t="shared" si="15"/>
        <v>1063640411</v>
      </c>
      <c r="N62" s="95"/>
      <c r="O62" s="96">
        <f>+'REC20'!O59+'REC21'!O58</f>
        <v>917765556</v>
      </c>
      <c r="P62" s="96">
        <f>+'REC20'!P59+'REC21'!P58</f>
        <v>531555362</v>
      </c>
      <c r="Q62" s="96">
        <f>+'REC20'!Q59+'REC21'!Q58</f>
        <v>314514715</v>
      </c>
      <c r="R62" s="96">
        <f>+'REC20'!R59+'REC21'!R58</f>
        <v>314514715</v>
      </c>
      <c r="S62" s="37"/>
      <c r="T62" s="97">
        <f>+M62-O62</f>
        <v>145874855</v>
      </c>
      <c r="U62" s="97">
        <f>+O62-P62</f>
        <v>386210194</v>
      </c>
      <c r="V62" s="97">
        <f t="shared" si="19"/>
        <v>217040647</v>
      </c>
      <c r="W62" s="97">
        <f t="shared" si="19"/>
        <v>0</v>
      </c>
      <c r="Y62" s="267"/>
    </row>
    <row r="63" spans="1:25" s="39" customFormat="1" ht="15" customHeight="1" x14ac:dyDescent="0.2">
      <c r="A63" s="94">
        <v>2</v>
      </c>
      <c r="B63" s="94">
        <v>0</v>
      </c>
      <c r="C63" s="94">
        <v>4</v>
      </c>
      <c r="D63" s="94">
        <v>6</v>
      </c>
      <c r="E63" s="33"/>
      <c r="F63" s="22" t="s">
        <v>36</v>
      </c>
      <c r="G63" s="96">
        <f>+'REC20'!G60+'REC21'!G59</f>
        <v>127685525</v>
      </c>
      <c r="H63" s="70"/>
      <c r="I63" s="96">
        <f>+'REC20'!I58+'REC21'!I59</f>
        <v>3000000</v>
      </c>
      <c r="J63" s="96">
        <f>+'REC21'!J59</f>
        <v>0</v>
      </c>
      <c r="K63" s="96">
        <f>+'REC20'!K58+'REC21'!K59</f>
        <v>0</v>
      </c>
      <c r="L63" s="96">
        <f>+'REC20'!L58+'REC21'!L59</f>
        <v>0</v>
      </c>
      <c r="M63" s="174">
        <f t="shared" si="15"/>
        <v>124685525</v>
      </c>
      <c r="N63" s="95"/>
      <c r="O63" s="96">
        <f>+'REC20'!O60+'REC21'!O59</f>
        <v>93144900</v>
      </c>
      <c r="P63" s="96">
        <f>+'REC20'!P60+'REC21'!P59</f>
        <v>93144900</v>
      </c>
      <c r="Q63" s="96">
        <f>+'REC20'!Q60+'REC21'!Q59</f>
        <v>48709586</v>
      </c>
      <c r="R63" s="96">
        <f>+'REC20'!R60+'REC21'!R59</f>
        <v>48709586</v>
      </c>
      <c r="S63" s="37"/>
      <c r="T63" s="97">
        <f t="shared" si="18"/>
        <v>31540625</v>
      </c>
      <c r="U63" s="97">
        <f>+O63-P63</f>
        <v>0</v>
      </c>
      <c r="V63" s="97">
        <f t="shared" si="19"/>
        <v>44435314</v>
      </c>
      <c r="W63" s="97">
        <f t="shared" si="19"/>
        <v>0</v>
      </c>
      <c r="Y63" s="267"/>
    </row>
    <row r="64" spans="1:25" s="39" customFormat="1" ht="15" customHeight="1" x14ac:dyDescent="0.2">
      <c r="A64" s="94">
        <v>2</v>
      </c>
      <c r="B64" s="94">
        <v>0</v>
      </c>
      <c r="C64" s="94">
        <v>4</v>
      </c>
      <c r="D64" s="94">
        <v>7</v>
      </c>
      <c r="E64" s="33"/>
      <c r="F64" s="22" t="s">
        <v>37</v>
      </c>
      <c r="G64" s="96">
        <f>+'REC20'!G61+'REC21'!G60</f>
        <v>15000000</v>
      </c>
      <c r="H64" s="70"/>
      <c r="I64" s="96">
        <f>+'REC21'!I60</f>
        <v>0</v>
      </c>
      <c r="J64" s="96">
        <f>+'REC21'!J60</f>
        <v>605000</v>
      </c>
      <c r="K64" s="96">
        <f>+'REC20'!K59+'REC21'!K60</f>
        <v>0</v>
      </c>
      <c r="L64" s="96">
        <f>+'REC20'!L59+'REC21'!L60</f>
        <v>0</v>
      </c>
      <c r="M64" s="174">
        <f t="shared" si="15"/>
        <v>15605000</v>
      </c>
      <c r="N64" s="95"/>
      <c r="O64" s="96">
        <f>+'REC21'!O60</f>
        <v>15605000</v>
      </c>
      <c r="P64" s="96">
        <f>+'REC21'!P60</f>
        <v>15000000</v>
      </c>
      <c r="Q64" s="96">
        <f>+'REC20'!Q61+'REC21'!Q60</f>
        <v>3454600</v>
      </c>
      <c r="R64" s="96">
        <f>+'REC20'!R61+'REC21'!R60</f>
        <v>3454600</v>
      </c>
      <c r="S64" s="37"/>
      <c r="T64" s="97">
        <f t="shared" si="18"/>
        <v>0</v>
      </c>
      <c r="U64" s="97">
        <f t="shared" si="19"/>
        <v>605000</v>
      </c>
      <c r="V64" s="97">
        <f t="shared" si="19"/>
        <v>11545400</v>
      </c>
      <c r="W64" s="97">
        <f t="shared" si="19"/>
        <v>0</v>
      </c>
      <c r="Y64" s="267"/>
    </row>
    <row r="65" spans="1:25" s="39" customFormat="1" ht="15" customHeight="1" x14ac:dyDescent="0.2">
      <c r="A65" s="94">
        <v>2</v>
      </c>
      <c r="B65" s="94">
        <v>0</v>
      </c>
      <c r="C65" s="94">
        <v>4</v>
      </c>
      <c r="D65" s="94">
        <v>8</v>
      </c>
      <c r="E65" s="33"/>
      <c r="F65" s="22" t="s">
        <v>38</v>
      </c>
      <c r="G65" s="96">
        <f>+'REC20'!G62+'REC21'!G61</f>
        <v>188700000</v>
      </c>
      <c r="H65" s="70"/>
      <c r="I65" s="96">
        <f>+'REC21'!I61</f>
        <v>7605000</v>
      </c>
      <c r="J65" s="96">
        <f>+'REC20'!J60+'REC21'!J61</f>
        <v>0</v>
      </c>
      <c r="K65" s="96">
        <f>+'REC20'!K60+'REC21'!K61</f>
        <v>0</v>
      </c>
      <c r="L65" s="96">
        <f>+'REC20'!L60+'REC21'!L61</f>
        <v>0</v>
      </c>
      <c r="M65" s="174">
        <f t="shared" si="15"/>
        <v>181095000</v>
      </c>
      <c r="N65" s="95"/>
      <c r="O65" s="96">
        <f>+'REC20'!O62+'REC21'!O61</f>
        <v>161000000</v>
      </c>
      <c r="P65" s="96">
        <f>+'REC20'!P62+'REC21'!P61</f>
        <v>101757224</v>
      </c>
      <c r="Q65" s="96">
        <f>+'REC20'!Q62+'REC21'!Q61</f>
        <v>101757224</v>
      </c>
      <c r="R65" s="96">
        <f>+'REC20'!R62+'REC21'!R61</f>
        <v>101757224</v>
      </c>
      <c r="S65" s="37"/>
      <c r="T65" s="97">
        <f t="shared" si="18"/>
        <v>20095000</v>
      </c>
      <c r="U65" s="97">
        <f>+O65-P65</f>
        <v>59242776</v>
      </c>
      <c r="V65" s="97">
        <f t="shared" si="19"/>
        <v>0</v>
      </c>
      <c r="W65" s="97">
        <f t="shared" si="19"/>
        <v>0</v>
      </c>
      <c r="Y65" s="267"/>
    </row>
    <row r="66" spans="1:25" s="39" customFormat="1" ht="15" customHeight="1" x14ac:dyDescent="0.2">
      <c r="A66" s="94">
        <v>2</v>
      </c>
      <c r="B66" s="94">
        <v>0</v>
      </c>
      <c r="C66" s="94">
        <v>4</v>
      </c>
      <c r="D66" s="94">
        <v>9</v>
      </c>
      <c r="E66" s="33"/>
      <c r="F66" s="22" t="s">
        <v>39</v>
      </c>
      <c r="G66" s="96">
        <f>+'REC20'!G63+'REC21'!G62</f>
        <v>15000000</v>
      </c>
      <c r="H66" s="70"/>
      <c r="I66" s="96">
        <f>+'REC20'!I63+'REC21'!I62</f>
        <v>0</v>
      </c>
      <c r="J66" s="96">
        <f>+'REC20'!J63</f>
        <v>0</v>
      </c>
      <c r="K66" s="96">
        <f>+'REC20'!K61+'REC21'!K62</f>
        <v>0</v>
      </c>
      <c r="L66" s="96">
        <f>+'REC20'!L61+'REC21'!L62</f>
        <v>0</v>
      </c>
      <c r="M66" s="174">
        <f t="shared" si="15"/>
        <v>15000000</v>
      </c>
      <c r="N66" s="95"/>
      <c r="O66" s="96">
        <f>+'REC20'!O63+'REC21'!O62</f>
        <v>0</v>
      </c>
      <c r="P66" s="96">
        <f>+'REC20'!P63+'REC21'!P62</f>
        <v>0</v>
      </c>
      <c r="Q66" s="96">
        <f>+'REC20'!Q63+'REC21'!Q62</f>
        <v>0</v>
      </c>
      <c r="R66" s="96">
        <f>+'REC20'!R63+'REC21'!R62</f>
        <v>0</v>
      </c>
      <c r="S66" s="37"/>
      <c r="T66" s="97">
        <f t="shared" si="18"/>
        <v>15000000</v>
      </c>
      <c r="U66" s="97">
        <f t="shared" si="19"/>
        <v>0</v>
      </c>
      <c r="V66" s="97">
        <f t="shared" si="19"/>
        <v>0</v>
      </c>
      <c r="W66" s="97">
        <f t="shared" si="19"/>
        <v>0</v>
      </c>
      <c r="X66" s="100"/>
      <c r="Y66" s="267"/>
    </row>
    <row r="67" spans="1:25" s="39" customFormat="1" ht="15" customHeight="1" x14ac:dyDescent="0.2">
      <c r="A67" s="94">
        <v>2</v>
      </c>
      <c r="B67" s="94">
        <v>0</v>
      </c>
      <c r="C67" s="94">
        <v>4</v>
      </c>
      <c r="D67" s="94">
        <v>11</v>
      </c>
      <c r="E67" s="33"/>
      <c r="F67" s="22" t="s">
        <v>40</v>
      </c>
      <c r="G67" s="96">
        <f>+'REC20'!G64+'REC21'!G63</f>
        <v>500000000</v>
      </c>
      <c r="H67" s="70"/>
      <c r="I67" s="96">
        <f>+'REC20'!I64+'REC21'!I63</f>
        <v>0</v>
      </c>
      <c r="J67" s="96">
        <f>+'REC20'!J64+'REC21'!J63</f>
        <v>0</v>
      </c>
      <c r="K67" s="96">
        <f>+'REC20'!K64+'REC21'!K63</f>
        <v>0</v>
      </c>
      <c r="L67" s="96">
        <f>+'REC20'!L64+'REC21'!L63</f>
        <v>0</v>
      </c>
      <c r="M67" s="174">
        <f t="shared" si="15"/>
        <v>500000000</v>
      </c>
      <c r="N67" s="95"/>
      <c r="O67" s="96">
        <f>+'REC20'!O64+'REC21'!O63</f>
        <v>249007595</v>
      </c>
      <c r="P67" s="96">
        <f>+'REC20'!P64+'REC21'!P63</f>
        <v>249007595</v>
      </c>
      <c r="Q67" s="96">
        <f>+'REC20'!Q64+'REC21'!Q63</f>
        <v>132479417</v>
      </c>
      <c r="R67" s="96">
        <f>+'REC20'!R64+'REC21'!R63</f>
        <v>132479417</v>
      </c>
      <c r="S67" s="37"/>
      <c r="T67" s="97">
        <f t="shared" si="18"/>
        <v>250992405</v>
      </c>
      <c r="U67" s="97">
        <f>+O67-P67</f>
        <v>0</v>
      </c>
      <c r="V67" s="97">
        <f t="shared" si="19"/>
        <v>116528178</v>
      </c>
      <c r="W67" s="97">
        <f t="shared" si="19"/>
        <v>0</v>
      </c>
      <c r="X67" s="100"/>
      <c r="Y67" s="267"/>
    </row>
    <row r="68" spans="1:25" ht="15" customHeight="1" x14ac:dyDescent="0.2">
      <c r="A68" s="94">
        <v>2</v>
      </c>
      <c r="B68" s="94">
        <v>0</v>
      </c>
      <c r="C68" s="94">
        <v>4</v>
      </c>
      <c r="D68" s="94">
        <v>14</v>
      </c>
      <c r="E68" s="94"/>
      <c r="F68" s="22" t="s">
        <v>79</v>
      </c>
      <c r="G68" s="96">
        <f>+'REC20'!G65+'REC21'!G64</f>
        <v>16000000</v>
      </c>
      <c r="H68" s="70"/>
      <c r="I68" s="96">
        <f>+'REC21'!I64</f>
        <v>0</v>
      </c>
      <c r="J68" s="96">
        <f>+'REC21'!J64</f>
        <v>3000000</v>
      </c>
      <c r="K68" s="96">
        <f>+'REC20'!K63+'REC21'!K64</f>
        <v>0</v>
      </c>
      <c r="L68" s="96">
        <f>+'REC20'!L63+'REC21'!L64</f>
        <v>0</v>
      </c>
      <c r="M68" s="174">
        <f t="shared" si="15"/>
        <v>19000000</v>
      </c>
      <c r="N68" s="95"/>
      <c r="O68" s="96">
        <f>+'REC20'!O65+'REC21'!O64</f>
        <v>12000000</v>
      </c>
      <c r="P68" s="96">
        <f>+'REC20'!P65+'REC21'!P64</f>
        <v>12000000</v>
      </c>
      <c r="Q68" s="96">
        <f>+'REC20'!Q65+'REC21'!Q64</f>
        <v>3083019</v>
      </c>
      <c r="R68" s="96">
        <f>+'REC20'!R65+'REC21'!R64</f>
        <v>3083019</v>
      </c>
      <c r="T68" s="97">
        <f t="shared" si="18"/>
        <v>7000000</v>
      </c>
      <c r="U68" s="97">
        <f>+O68-P68</f>
        <v>0</v>
      </c>
      <c r="V68" s="97">
        <f t="shared" si="19"/>
        <v>8916981</v>
      </c>
      <c r="W68" s="97">
        <f t="shared" si="19"/>
        <v>0</v>
      </c>
    </row>
    <row r="69" spans="1:25" s="39" customFormat="1" ht="15" customHeight="1" x14ac:dyDescent="0.2">
      <c r="A69" s="94">
        <v>2</v>
      </c>
      <c r="B69" s="94">
        <v>0</v>
      </c>
      <c r="C69" s="94">
        <v>4</v>
      </c>
      <c r="D69" s="94">
        <v>21</v>
      </c>
      <c r="E69" s="33"/>
      <c r="F69" s="99" t="s">
        <v>63</v>
      </c>
      <c r="G69" s="96">
        <f>+'REC20'!G67+'REC21'!G65</f>
        <v>207000000</v>
      </c>
      <c r="H69" s="70"/>
      <c r="I69" s="96">
        <f>+'REC20'!I65+'REC21'!I65</f>
        <v>0</v>
      </c>
      <c r="J69" s="96">
        <f>+'REC20'!J65+'REC21'!J65</f>
        <v>0</v>
      </c>
      <c r="K69" s="96">
        <f>+'REC20'!K65+'REC21'!K65</f>
        <v>0</v>
      </c>
      <c r="L69" s="96">
        <f>+'REC20'!L65+'REC21'!L65</f>
        <v>0</v>
      </c>
      <c r="M69" s="174">
        <f t="shared" si="15"/>
        <v>207000000</v>
      </c>
      <c r="N69" s="95"/>
      <c r="O69" s="96">
        <f>+'REC20'!O67+'REC21'!O65</f>
        <v>132042760</v>
      </c>
      <c r="P69" s="96">
        <f>+'REC20'!P67+'REC21'!P65</f>
        <v>12042760</v>
      </c>
      <c r="Q69" s="96">
        <f>+'REC20'!Q67+'REC21'!Q65</f>
        <v>3915800</v>
      </c>
      <c r="R69" s="96">
        <f>+'REC20'!R67+'REC21'!R65</f>
        <v>3915800</v>
      </c>
      <c r="S69" s="37"/>
      <c r="T69" s="97">
        <f t="shared" si="18"/>
        <v>74957240</v>
      </c>
      <c r="U69" s="97">
        <f>+O69-P69</f>
        <v>120000000</v>
      </c>
      <c r="V69" s="97">
        <f t="shared" si="19"/>
        <v>8126960</v>
      </c>
      <c r="W69" s="97">
        <f t="shared" si="19"/>
        <v>0</v>
      </c>
      <c r="X69" s="100"/>
      <c r="Y69" s="267"/>
    </row>
    <row r="70" spans="1:25" s="39" customFormat="1" ht="15" customHeight="1" x14ac:dyDescent="0.2">
      <c r="A70" s="94">
        <v>2</v>
      </c>
      <c r="B70" s="94">
        <v>0</v>
      </c>
      <c r="C70" s="94">
        <v>4</v>
      </c>
      <c r="D70" s="94">
        <v>40</v>
      </c>
      <c r="E70" s="33"/>
      <c r="F70" s="22" t="s">
        <v>43</v>
      </c>
      <c r="G70" s="96">
        <f>+'REC20'!G68+'REC21'!G66</f>
        <v>3000000</v>
      </c>
      <c r="H70" s="70"/>
      <c r="I70" s="96">
        <f>+'REC20'!I66+'REC21'!I66</f>
        <v>0</v>
      </c>
      <c r="J70" s="96">
        <f>+'REC20'!J68</f>
        <v>0</v>
      </c>
      <c r="K70" s="96">
        <f>+'REC20'!K66+'REC21'!K66</f>
        <v>0</v>
      </c>
      <c r="L70" s="96">
        <f>+'REC20'!L66+'REC21'!L66</f>
        <v>0</v>
      </c>
      <c r="M70" s="174">
        <f t="shared" si="15"/>
        <v>3000000</v>
      </c>
      <c r="N70" s="95"/>
      <c r="O70" s="96">
        <f>+'REC20'!O68+'REC21'!O66</f>
        <v>516500</v>
      </c>
      <c r="P70" s="96">
        <f>+'REC20'!P68+'REC21'!P66</f>
        <v>516500</v>
      </c>
      <c r="Q70" s="96">
        <f>+'REC20'!Q68+'REC21'!Q66</f>
        <v>516500</v>
      </c>
      <c r="R70" s="96">
        <f>+'REC20'!R68+'REC21'!R66</f>
        <v>516500</v>
      </c>
      <c r="S70" s="37"/>
      <c r="T70" s="97">
        <f t="shared" si="18"/>
        <v>2483500</v>
      </c>
      <c r="U70" s="97">
        <f t="shared" si="19"/>
        <v>0</v>
      </c>
      <c r="V70" s="97">
        <f t="shared" si="19"/>
        <v>0</v>
      </c>
      <c r="W70" s="97">
        <f t="shared" si="19"/>
        <v>0</v>
      </c>
      <c r="Y70" s="267"/>
    </row>
    <row r="71" spans="1:25" s="39" customFormat="1" ht="15" customHeight="1" x14ac:dyDescent="0.2">
      <c r="A71" s="94">
        <v>2</v>
      </c>
      <c r="B71" s="94">
        <v>0</v>
      </c>
      <c r="C71" s="94">
        <v>4</v>
      </c>
      <c r="D71" s="94">
        <v>41</v>
      </c>
      <c r="E71" s="33"/>
      <c r="F71" s="22" t="s">
        <v>44</v>
      </c>
      <c r="G71" s="96">
        <f>+'REC20'!G69+'REC21'!G67</f>
        <v>3500000</v>
      </c>
      <c r="H71" s="70"/>
      <c r="I71" s="96">
        <f>+'REC21'!I67+'REC20'!I69</f>
        <v>0</v>
      </c>
      <c r="J71" s="96">
        <f>+'REC20'!J69</f>
        <v>0</v>
      </c>
      <c r="K71" s="96">
        <f>+'REC20'!K67+'REC21'!K69</f>
        <v>0</v>
      </c>
      <c r="L71" s="96">
        <f>+'REC20'!L67+'REC21'!L69</f>
        <v>0</v>
      </c>
      <c r="M71" s="174">
        <f t="shared" si="15"/>
        <v>3500000</v>
      </c>
      <c r="N71" s="95"/>
      <c r="O71" s="96">
        <f>+'REC20'!O69+'REC21'!O67</f>
        <v>642050</v>
      </c>
      <c r="P71" s="96">
        <f>+'REC20'!P69+'REC21'!P67</f>
        <v>642050</v>
      </c>
      <c r="Q71" s="96">
        <f>+'REC20'!Q69+'REC21'!Q67</f>
        <v>642050</v>
      </c>
      <c r="R71" s="96">
        <f>+'REC20'!R69+'REC21'!R67</f>
        <v>642050</v>
      </c>
      <c r="S71" s="37"/>
      <c r="T71" s="97">
        <f t="shared" si="18"/>
        <v>2857950</v>
      </c>
      <c r="U71" s="97">
        <f t="shared" si="19"/>
        <v>0</v>
      </c>
      <c r="V71" s="97">
        <f t="shared" si="19"/>
        <v>0</v>
      </c>
      <c r="W71" s="97">
        <f t="shared" si="19"/>
        <v>0</v>
      </c>
      <c r="Y71" s="267"/>
    </row>
    <row r="72" spans="1:25" s="39" customFormat="1" ht="15" customHeight="1" x14ac:dyDescent="0.2">
      <c r="A72" s="94"/>
      <c r="B72" s="94"/>
      <c r="C72" s="94"/>
      <c r="D72" s="94"/>
      <c r="E72" s="33"/>
      <c r="F72" s="22"/>
      <c r="G72" s="96"/>
      <c r="H72" s="70"/>
      <c r="I72" s="96"/>
      <c r="J72" s="96"/>
      <c r="K72" s="96"/>
      <c r="L72" s="96"/>
      <c r="M72" s="96"/>
      <c r="N72" s="95"/>
      <c r="O72" s="96"/>
      <c r="P72" s="96"/>
      <c r="Q72" s="96"/>
      <c r="R72" s="96"/>
      <c r="S72" s="37"/>
      <c r="T72" s="97"/>
      <c r="U72" s="97"/>
      <c r="V72" s="97"/>
      <c r="W72" s="97"/>
      <c r="Y72" s="267"/>
    </row>
    <row r="73" spans="1:25" s="39" customFormat="1" ht="15" customHeight="1" x14ac:dyDescent="0.2">
      <c r="A73" s="64">
        <v>3</v>
      </c>
      <c r="B73" s="41"/>
      <c r="C73" s="41"/>
      <c r="D73" s="41"/>
      <c r="E73" s="41"/>
      <c r="F73" s="65" t="s">
        <v>71</v>
      </c>
      <c r="G73" s="210">
        <f>+G74+G76+G77</f>
        <v>1091882901</v>
      </c>
      <c r="H73" s="35"/>
      <c r="I73" s="96">
        <f>+I74+I76</f>
        <v>0</v>
      </c>
      <c r="J73" s="34">
        <f>+J74+J76</f>
        <v>0</v>
      </c>
      <c r="K73" s="306">
        <f>+K74+K76+K77</f>
        <v>0</v>
      </c>
      <c r="L73" s="96">
        <f>+L74+L76</f>
        <v>0</v>
      </c>
      <c r="M73" s="171">
        <f>+G73-I73+J73+L73-K73</f>
        <v>1091882901</v>
      </c>
      <c r="N73" s="93"/>
      <c r="O73" s="32">
        <f>+O74+O76</f>
        <v>1348710</v>
      </c>
      <c r="P73" s="32">
        <f>+P74+P76</f>
        <v>1348710</v>
      </c>
      <c r="Q73" s="32">
        <f>+Q74+Q76</f>
        <v>1348710</v>
      </c>
      <c r="R73" s="32">
        <f>+R74+R76</f>
        <v>1348710</v>
      </c>
      <c r="S73" s="37"/>
      <c r="T73" s="38">
        <f>+M73-O73</f>
        <v>1090534191</v>
      </c>
      <c r="U73" s="38">
        <f t="shared" ref="U73:W74" si="20">+O73-P73</f>
        <v>0</v>
      </c>
      <c r="V73" s="38">
        <f t="shared" si="20"/>
        <v>0</v>
      </c>
      <c r="W73" s="38">
        <f t="shared" si="20"/>
        <v>0</v>
      </c>
      <c r="Y73" s="267"/>
    </row>
    <row r="74" spans="1:25" s="39" customFormat="1" ht="15" customHeight="1" x14ac:dyDescent="0.2">
      <c r="A74" s="22">
        <v>3</v>
      </c>
      <c r="B74" s="22">
        <v>2</v>
      </c>
      <c r="C74" s="22">
        <v>1</v>
      </c>
      <c r="D74" s="22">
        <v>1</v>
      </c>
      <c r="E74" s="22">
        <v>20</v>
      </c>
      <c r="F74" s="22" t="s">
        <v>72</v>
      </c>
      <c r="G74" s="208">
        <f>+'REC20'!G72</f>
        <v>27810000</v>
      </c>
      <c r="H74" s="70"/>
      <c r="I74" s="96">
        <f>+'REC20'!I72</f>
        <v>0</v>
      </c>
      <c r="J74" s="96">
        <f>+'REC20'!J72</f>
        <v>0</v>
      </c>
      <c r="K74" s="96">
        <f>+'REC20'!K72</f>
        <v>0</v>
      </c>
      <c r="L74" s="96">
        <f>+'REC20'!L72</f>
        <v>0</v>
      </c>
      <c r="M74" s="174">
        <f>+G74-I74+J74+L74-K74</f>
        <v>27810000</v>
      </c>
      <c r="N74" s="36"/>
      <c r="O74" s="96">
        <f>+'REC20'!O72</f>
        <v>0</v>
      </c>
      <c r="P74" s="96">
        <f>+'REC20'!P72</f>
        <v>0</v>
      </c>
      <c r="Q74" s="96">
        <f>+'REC20'!Q72</f>
        <v>0</v>
      </c>
      <c r="R74" s="96">
        <f>+'REC20'!R72</f>
        <v>0</v>
      </c>
      <c r="S74" s="37"/>
      <c r="T74" s="97">
        <f>+M74-O74</f>
        <v>27810000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100"/>
      <c r="Y74" s="267"/>
    </row>
    <row r="75" spans="1:25" s="39" customFormat="1" ht="15" customHeight="1" x14ac:dyDescent="0.2">
      <c r="A75" s="22"/>
      <c r="B75" s="22"/>
      <c r="C75" s="22"/>
      <c r="D75" s="22"/>
      <c r="E75" s="22"/>
      <c r="F75" s="22"/>
      <c r="G75" s="208"/>
      <c r="H75" s="70"/>
      <c r="I75" s="96" t="s">
        <v>93</v>
      </c>
      <c r="J75" s="96" t="s">
        <v>93</v>
      </c>
      <c r="K75" s="96" t="s">
        <v>93</v>
      </c>
      <c r="L75" s="96" t="s">
        <v>93</v>
      </c>
      <c r="M75" s="96" t="s">
        <v>93</v>
      </c>
      <c r="N75" s="36"/>
      <c r="O75" s="96"/>
      <c r="P75" s="96"/>
      <c r="Q75" s="96"/>
      <c r="R75" s="96"/>
      <c r="S75" s="37"/>
      <c r="T75" s="97" t="s">
        <v>93</v>
      </c>
      <c r="U75" s="97" t="s">
        <v>93</v>
      </c>
      <c r="V75" s="97" t="s">
        <v>93</v>
      </c>
      <c r="W75" s="97" t="s">
        <v>93</v>
      </c>
      <c r="Y75" s="267"/>
    </row>
    <row r="76" spans="1:25" s="39" customFormat="1" ht="15" customHeight="1" x14ac:dyDescent="0.2">
      <c r="A76" s="22">
        <v>3</v>
      </c>
      <c r="B76" s="22">
        <v>6</v>
      </c>
      <c r="C76" s="22">
        <v>1</v>
      </c>
      <c r="D76" s="22">
        <v>1</v>
      </c>
      <c r="E76" s="22">
        <v>20</v>
      </c>
      <c r="F76" s="22" t="s">
        <v>73</v>
      </c>
      <c r="G76" s="208">
        <f>+'REC20'!G73</f>
        <v>215270000</v>
      </c>
      <c r="H76" s="70"/>
      <c r="I76" s="96">
        <f>+'REC20'!I72</f>
        <v>0</v>
      </c>
      <c r="J76" s="96">
        <v>0</v>
      </c>
      <c r="K76" s="96">
        <f>+'REC20'!K72</f>
        <v>0</v>
      </c>
      <c r="L76" s="96">
        <f>+'REC20'!L72</f>
        <v>0</v>
      </c>
      <c r="M76" s="174">
        <f>+G76-I76+J76+L76-K76</f>
        <v>215270000</v>
      </c>
      <c r="N76" s="36"/>
      <c r="O76" s="96">
        <f>+'REC20'!O73</f>
        <v>1348710</v>
      </c>
      <c r="P76" s="96">
        <f>+'REC20'!P73</f>
        <v>1348710</v>
      </c>
      <c r="Q76" s="96">
        <f>+'REC20'!Q73</f>
        <v>1348710</v>
      </c>
      <c r="R76" s="96">
        <f>+'REC20'!R73</f>
        <v>1348710</v>
      </c>
      <c r="S76" s="37"/>
      <c r="T76" s="97">
        <f>+M76-O76</f>
        <v>213921290</v>
      </c>
      <c r="U76" s="97">
        <f t="shared" ref="U76:W77" si="21">+O76-P76</f>
        <v>0</v>
      </c>
      <c r="V76" s="97">
        <f t="shared" si="21"/>
        <v>0</v>
      </c>
      <c r="W76" s="97">
        <f t="shared" si="21"/>
        <v>0</v>
      </c>
      <c r="Y76" s="267"/>
    </row>
    <row r="77" spans="1:25" s="39" customFormat="1" ht="29.25" customHeight="1" x14ac:dyDescent="0.2">
      <c r="A77" s="22">
        <v>3</v>
      </c>
      <c r="B77" s="22">
        <v>6</v>
      </c>
      <c r="C77" s="22">
        <v>3</v>
      </c>
      <c r="D77" s="22">
        <v>19</v>
      </c>
      <c r="E77" s="22">
        <v>20</v>
      </c>
      <c r="F77" s="22" t="s">
        <v>86</v>
      </c>
      <c r="G77" s="208">
        <f>+'REC20'!G74</f>
        <v>848802901</v>
      </c>
      <c r="H77" s="70"/>
      <c r="I77" s="96"/>
      <c r="J77" s="96"/>
      <c r="K77" s="96">
        <f>+'REC20'!K74</f>
        <v>0</v>
      </c>
      <c r="L77" s="96"/>
      <c r="M77" s="174">
        <f>+G77-I77+J77+L77-K77</f>
        <v>848802901</v>
      </c>
      <c r="N77" s="36"/>
      <c r="O77" s="96">
        <v>0</v>
      </c>
      <c r="P77" s="96">
        <f>+'REC20'!P74</f>
        <v>0</v>
      </c>
      <c r="Q77" s="96">
        <f>+'REC20'!Q74</f>
        <v>0</v>
      </c>
      <c r="R77" s="96">
        <f>+'REC20'!R74</f>
        <v>0</v>
      </c>
      <c r="S77" s="37"/>
      <c r="T77" s="174">
        <f>+M77-O77</f>
        <v>848802901</v>
      </c>
      <c r="U77" s="97">
        <f t="shared" si="21"/>
        <v>0</v>
      </c>
      <c r="V77" s="97">
        <f t="shared" si="21"/>
        <v>0</v>
      </c>
      <c r="W77" s="97">
        <f t="shared" si="21"/>
        <v>0</v>
      </c>
      <c r="Y77" s="267"/>
    </row>
    <row r="78" spans="1:25" s="39" customFormat="1" ht="10.5" customHeight="1" x14ac:dyDescent="0.2">
      <c r="A78" s="94"/>
      <c r="B78" s="94"/>
      <c r="C78" s="94"/>
      <c r="D78" s="94"/>
      <c r="E78" s="33"/>
      <c r="F78" s="99"/>
      <c r="G78" s="96"/>
      <c r="H78" s="70"/>
      <c r="I78" s="96"/>
      <c r="J78" s="96"/>
      <c r="K78" s="96"/>
      <c r="L78" s="96"/>
      <c r="M78" s="174"/>
      <c r="N78" s="36"/>
      <c r="O78" s="98"/>
      <c r="P78" s="98"/>
      <c r="Q78" s="98"/>
      <c r="R78" s="98"/>
      <c r="S78" s="37"/>
      <c r="T78" s="97"/>
      <c r="U78" s="97"/>
      <c r="V78" s="97"/>
      <c r="W78" s="97"/>
      <c r="Y78" s="267"/>
    </row>
    <row r="79" spans="1:25" s="39" customFormat="1" x14ac:dyDescent="0.2">
      <c r="A79" s="94"/>
      <c r="B79" s="94"/>
      <c r="C79" s="94"/>
      <c r="D79" s="94"/>
      <c r="E79" s="94"/>
      <c r="F79" s="99"/>
      <c r="G79" s="96"/>
      <c r="H79" s="70"/>
      <c r="I79" s="36"/>
      <c r="J79" s="36"/>
      <c r="K79" s="36"/>
      <c r="L79" s="36"/>
      <c r="M79" s="96"/>
      <c r="N79" s="36"/>
      <c r="O79" s="98"/>
      <c r="P79" s="98"/>
      <c r="Q79" s="98"/>
      <c r="R79" s="98"/>
      <c r="S79" s="37"/>
      <c r="T79" s="97"/>
      <c r="U79" s="97"/>
      <c r="V79" s="97"/>
      <c r="W79" s="97"/>
      <c r="Y79" s="267"/>
    </row>
    <row r="80" spans="1:25" s="39" customFormat="1" ht="21" customHeight="1" x14ac:dyDescent="0.2">
      <c r="A80" s="208"/>
      <c r="B80" s="208"/>
      <c r="C80" s="208"/>
      <c r="D80" s="208"/>
      <c r="E80" s="208"/>
      <c r="F80" s="211" t="s">
        <v>74</v>
      </c>
      <c r="G80" s="171">
        <f>SUM(G81:G86)</f>
        <v>11128800037</v>
      </c>
      <c r="H80" s="35"/>
      <c r="I80" s="34">
        <f>SUM(I82:I84)</f>
        <v>0</v>
      </c>
      <c r="J80" s="34">
        <f>SUM(J82:J84)</f>
        <v>0</v>
      </c>
      <c r="K80" s="171">
        <f>SUM(K81:K86)</f>
        <v>0</v>
      </c>
      <c r="L80" s="34">
        <f>SUM(L82:L84)</f>
        <v>0</v>
      </c>
      <c r="M80" s="171">
        <f t="shared" ref="M80:M86" si="22">+G80-I80+J80+L80-K80</f>
        <v>11128800037</v>
      </c>
      <c r="N80" s="36"/>
      <c r="O80" s="171">
        <f>SUM(O81:O86)</f>
        <v>9628682510</v>
      </c>
      <c r="P80" s="171">
        <f>SUM(P81:P86)</f>
        <v>9141482068</v>
      </c>
      <c r="Q80" s="171">
        <f>SUM(Q81:Q86)</f>
        <v>4269943486</v>
      </c>
      <c r="R80" s="171">
        <f>SUM(R81:R86)</f>
        <v>4267050486</v>
      </c>
      <c r="S80" s="37"/>
      <c r="T80" s="38">
        <f t="shared" ref="T80:T86" si="23">+M80-O80</f>
        <v>1500117527</v>
      </c>
      <c r="U80" s="38">
        <f t="shared" ref="U80:W86" si="24">+O80-P80</f>
        <v>487200442</v>
      </c>
      <c r="V80" s="38">
        <f t="shared" si="24"/>
        <v>4871538582</v>
      </c>
      <c r="W80" s="38">
        <f t="shared" si="24"/>
        <v>2893000</v>
      </c>
      <c r="Y80" s="267"/>
    </row>
    <row r="81" spans="1:25" s="39" customFormat="1" ht="43.5" customHeight="1" x14ac:dyDescent="0.2">
      <c r="A81" s="275">
        <f>+'REC20'!A78</f>
        <v>1304</v>
      </c>
      <c r="B81" s="212">
        <f>+'REC20'!B78</f>
        <v>1000</v>
      </c>
      <c r="C81" s="208">
        <f>+'REC20'!C78</f>
        <v>1</v>
      </c>
      <c r="D81" s="208"/>
      <c r="E81" s="208">
        <v>20</v>
      </c>
      <c r="F81" s="213" t="str">
        <f>+'REC20'!F78</f>
        <v>Fortalecimiento modelo de supervisión con un enfoque basado en riesgos y en estándares NIIF en el sector vigilado a nivel nacional</v>
      </c>
      <c r="G81" s="208">
        <f>+'REC20'!G78</f>
        <v>3611955613</v>
      </c>
      <c r="H81" s="70"/>
      <c r="I81" s="96">
        <f>+'REC20'!I78</f>
        <v>0</v>
      </c>
      <c r="J81" s="96">
        <f>+'REC20'!J78</f>
        <v>0</v>
      </c>
      <c r="K81" s="96">
        <f>+'REC20'!K78</f>
        <v>0</v>
      </c>
      <c r="L81" s="96">
        <f>+'REC20'!L78</f>
        <v>0</v>
      </c>
      <c r="M81" s="174">
        <f t="shared" si="22"/>
        <v>3611955613</v>
      </c>
      <c r="N81" s="36"/>
      <c r="O81" s="96">
        <f>+'REC20'!O78</f>
        <v>3503140769</v>
      </c>
      <c r="P81" s="96">
        <f>+'REC20'!P78</f>
        <v>3503128769</v>
      </c>
      <c r="Q81" s="96">
        <f>+'REC20'!Q78</f>
        <v>1831595000</v>
      </c>
      <c r="R81" s="96">
        <f>+'REC20'!R78</f>
        <v>1828702000</v>
      </c>
      <c r="S81" s="37"/>
      <c r="T81" s="98">
        <f t="shared" si="23"/>
        <v>108814844</v>
      </c>
      <c r="U81" s="98">
        <f t="shared" si="24"/>
        <v>12000</v>
      </c>
      <c r="V81" s="98">
        <f t="shared" si="24"/>
        <v>1671533769</v>
      </c>
      <c r="W81" s="98">
        <f t="shared" si="24"/>
        <v>2893000</v>
      </c>
      <c r="X81" s="100"/>
      <c r="Y81" s="267"/>
    </row>
    <row r="82" spans="1:25" s="39" customFormat="1" ht="39.75" customHeight="1" x14ac:dyDescent="0.2">
      <c r="A82" s="275">
        <f>+'REC20'!A79</f>
        <v>1304</v>
      </c>
      <c r="B82" s="212">
        <f>+'REC20'!B79</f>
        <v>1000</v>
      </c>
      <c r="C82" s="208" t="str">
        <f>+'REC20'!C79</f>
        <v>2</v>
      </c>
      <c r="D82" s="208"/>
      <c r="E82" s="208">
        <v>20</v>
      </c>
      <c r="F82" s="213" t="str">
        <f>+'REC20'!F79</f>
        <v>Control y prevención de riesgos jurídicos y financieros a organizaciones solidarias, a nivel nacional</v>
      </c>
      <c r="G82" s="208">
        <f>+'REC20'!G79</f>
        <v>1230575857</v>
      </c>
      <c r="H82" s="70"/>
      <c r="I82" s="96">
        <f>+'REC20'!I79</f>
        <v>0</v>
      </c>
      <c r="J82" s="96">
        <f>+'REC20'!J79</f>
        <v>0</v>
      </c>
      <c r="K82" s="96">
        <f>+'REC20'!K79</f>
        <v>0</v>
      </c>
      <c r="L82" s="96">
        <f>+'REC20'!L79</f>
        <v>0</v>
      </c>
      <c r="M82" s="174">
        <f t="shared" si="22"/>
        <v>1230575857</v>
      </c>
      <c r="N82" s="36"/>
      <c r="O82" s="96">
        <f>+'REC20'!O79</f>
        <v>1209579567</v>
      </c>
      <c r="P82" s="96">
        <f>+'REC20'!P79</f>
        <v>1209579567</v>
      </c>
      <c r="Q82" s="96">
        <f>+'REC20'!Q79</f>
        <v>542104000</v>
      </c>
      <c r="R82" s="96">
        <f>+'REC20'!R79</f>
        <v>542104000</v>
      </c>
      <c r="S82" s="37"/>
      <c r="T82" s="98">
        <f t="shared" si="23"/>
        <v>20996290</v>
      </c>
      <c r="U82" s="98">
        <f t="shared" si="24"/>
        <v>0</v>
      </c>
      <c r="V82" s="98">
        <f t="shared" si="24"/>
        <v>667475567</v>
      </c>
      <c r="W82" s="97">
        <f t="shared" si="24"/>
        <v>0</v>
      </c>
      <c r="Y82" s="267"/>
    </row>
    <row r="83" spans="1:25" s="11" customFormat="1" ht="39" customHeight="1" x14ac:dyDescent="0.2">
      <c r="A83" s="275">
        <f>+'REC20'!A80</f>
        <v>1304</v>
      </c>
      <c r="B83" s="212">
        <f>+'REC20'!B80</f>
        <v>1000</v>
      </c>
      <c r="C83" s="208" t="str">
        <f>+'REC20'!C80</f>
        <v>3</v>
      </c>
      <c r="D83" s="208"/>
      <c r="E83" s="208">
        <v>20</v>
      </c>
      <c r="F83" s="213" t="str">
        <f>+'REC20'!F80</f>
        <v>Fortalecimiento de la supervisión a organizaciones solidarias que ejercen la actividad financiera a nivel nacional</v>
      </c>
      <c r="G83" s="208">
        <f>+'REC20'!G80</f>
        <v>1016461810</v>
      </c>
      <c r="H83" s="208"/>
      <c r="I83" s="96">
        <f>+'REC20'!I80</f>
        <v>0</v>
      </c>
      <c r="J83" s="96">
        <f>+'REC20'!J80</f>
        <v>0</v>
      </c>
      <c r="K83" s="96">
        <f>+'REC20'!K80</f>
        <v>0</v>
      </c>
      <c r="L83" s="96">
        <f>+'REC20'!L80</f>
        <v>0</v>
      </c>
      <c r="M83" s="174">
        <f t="shared" si="22"/>
        <v>1016461810</v>
      </c>
      <c r="N83" s="208"/>
      <c r="O83" s="96">
        <f>+'REC20'!O80</f>
        <v>969401800</v>
      </c>
      <c r="P83" s="96">
        <f>+'REC20'!P80</f>
        <v>969401800</v>
      </c>
      <c r="Q83" s="96">
        <f>+'REC20'!Q80</f>
        <v>468322000</v>
      </c>
      <c r="R83" s="96">
        <f>+'REC20'!R80</f>
        <v>468322000</v>
      </c>
      <c r="S83" s="58"/>
      <c r="T83" s="98">
        <f t="shared" si="23"/>
        <v>47060010</v>
      </c>
      <c r="U83" s="98">
        <f t="shared" si="24"/>
        <v>0</v>
      </c>
      <c r="V83" s="98">
        <f t="shared" si="24"/>
        <v>501079800</v>
      </c>
      <c r="W83" s="97">
        <f t="shared" si="24"/>
        <v>0</v>
      </c>
    </row>
    <row r="84" spans="1:25" ht="42.75" customHeight="1" x14ac:dyDescent="0.2">
      <c r="A84" s="275">
        <f>+'REC20'!A81</f>
        <v>1399</v>
      </c>
      <c r="B84" s="212">
        <f>+'REC20'!B81</f>
        <v>1000</v>
      </c>
      <c r="C84" s="208">
        <f>+'REC20'!C81</f>
        <v>1</v>
      </c>
      <c r="D84" s="208"/>
      <c r="E84" s="208">
        <v>20</v>
      </c>
      <c r="F84" s="213" t="str">
        <f>+'REC20'!F81</f>
        <v>Implementación sostenibilidad y mejora de un Sistema de Gestión Integrado en la Supersolidaria en la ciudad de Bogotá.</v>
      </c>
      <c r="G84" s="208">
        <f>+'REC20'!G81</f>
        <v>150792000</v>
      </c>
      <c r="H84" s="102"/>
      <c r="I84" s="96">
        <f>+'REC20'!I81</f>
        <v>0</v>
      </c>
      <c r="J84" s="96">
        <f>+'REC20'!J81</f>
        <v>0</v>
      </c>
      <c r="K84" s="96">
        <f>+'REC20'!K81</f>
        <v>0</v>
      </c>
      <c r="L84" s="96">
        <f>+'REC20'!L81</f>
        <v>0</v>
      </c>
      <c r="M84" s="174">
        <f t="shared" si="22"/>
        <v>150792000</v>
      </c>
      <c r="N84" s="95"/>
      <c r="O84" s="96">
        <f>+'REC20'!O81</f>
        <v>53992598</v>
      </c>
      <c r="P84" s="96">
        <f>+'REC20'!P81</f>
        <v>53992598</v>
      </c>
      <c r="Q84" s="96">
        <f>+'REC20'!Q81</f>
        <v>12569708</v>
      </c>
      <c r="R84" s="96">
        <f>+'REC20'!R81</f>
        <v>12569708</v>
      </c>
      <c r="S84" s="125"/>
      <c r="T84" s="98">
        <f>+M84-O84</f>
        <v>96799402</v>
      </c>
      <c r="U84" s="98">
        <f>+O84-P84</f>
        <v>0</v>
      </c>
      <c r="V84" s="98">
        <f t="shared" si="24"/>
        <v>41422890</v>
      </c>
      <c r="W84" s="98">
        <f t="shared" si="24"/>
        <v>0</v>
      </c>
      <c r="X84" s="66"/>
    </row>
    <row r="85" spans="1:25" s="11" customFormat="1" ht="41.25" customHeight="1" x14ac:dyDescent="0.2">
      <c r="A85" s="275">
        <f>+'REC20'!A82</f>
        <v>1399</v>
      </c>
      <c r="B85" s="212">
        <f>+'REC20'!B82</f>
        <v>1000</v>
      </c>
      <c r="C85" s="208">
        <f>+'REC20'!C82</f>
        <v>2</v>
      </c>
      <c r="D85" s="208"/>
      <c r="E85" s="208">
        <v>20</v>
      </c>
      <c r="F85" s="213" t="str">
        <f>+'REC20'!F82</f>
        <v>Implementación de un sistema de gestión documental en la Superintendencia de la Economía Solidaria</v>
      </c>
      <c r="G85" s="208">
        <f>+'REC20'!G82</f>
        <v>1926560000</v>
      </c>
      <c r="H85" s="208"/>
      <c r="I85" s="96">
        <f>+'REC20'!I82</f>
        <v>0</v>
      </c>
      <c r="J85" s="96">
        <f>+'REC20'!J82</f>
        <v>0</v>
      </c>
      <c r="K85" s="96">
        <f>+'REC20'!K82</f>
        <v>0</v>
      </c>
      <c r="L85" s="96">
        <f>+'REC20'!L82</f>
        <v>0</v>
      </c>
      <c r="M85" s="206">
        <f t="shared" si="22"/>
        <v>1926560000</v>
      </c>
      <c r="N85" s="270"/>
      <c r="O85" s="96">
        <f>+'REC20'!O82</f>
        <v>1818366458</v>
      </c>
      <c r="P85" s="96">
        <f>+'REC20'!P82</f>
        <v>1818366458</v>
      </c>
      <c r="Q85" s="96">
        <f>+'REC20'!Q82</f>
        <v>397810284</v>
      </c>
      <c r="R85" s="96">
        <f>+'REC20'!R82</f>
        <v>397810284</v>
      </c>
      <c r="S85" s="58"/>
      <c r="T85" s="98">
        <f t="shared" si="23"/>
        <v>108193542</v>
      </c>
      <c r="U85" s="98">
        <f t="shared" si="24"/>
        <v>0</v>
      </c>
      <c r="V85" s="98">
        <f t="shared" si="24"/>
        <v>1420556174</v>
      </c>
      <c r="W85" s="98">
        <f t="shared" si="24"/>
        <v>0</v>
      </c>
    </row>
    <row r="86" spans="1:25" s="11" customFormat="1" ht="39" customHeight="1" thickBot="1" x14ac:dyDescent="0.25">
      <c r="A86" s="275">
        <f>+'REC20'!A83</f>
        <v>1399</v>
      </c>
      <c r="B86" s="212">
        <f>+'REC20'!B83</f>
        <v>1000</v>
      </c>
      <c r="C86" s="208">
        <f>+'REC20'!C83</f>
        <v>3</v>
      </c>
      <c r="D86" s="208"/>
      <c r="E86" s="208">
        <v>20</v>
      </c>
      <c r="F86" s="213" t="str">
        <f>+'REC20'!F83</f>
        <v>Mejoramiento de la Infraestructura Tecnológica en la  Supersolidaria</v>
      </c>
      <c r="G86" s="208">
        <f>+'REC20'!G83</f>
        <v>3192454757</v>
      </c>
      <c r="H86" s="208"/>
      <c r="I86" s="96">
        <f>+'REC20'!I83</f>
        <v>0</v>
      </c>
      <c r="J86" s="96">
        <f>+'REC20'!J83</f>
        <v>0</v>
      </c>
      <c r="K86" s="96">
        <f>+'REC20'!K83</f>
        <v>0</v>
      </c>
      <c r="L86" s="96">
        <f>+'REC20'!L83</f>
        <v>0</v>
      </c>
      <c r="M86" s="206">
        <f t="shared" si="22"/>
        <v>3192454757</v>
      </c>
      <c r="N86" s="270"/>
      <c r="O86" s="96">
        <f>+'REC20'!O83</f>
        <v>2074201318</v>
      </c>
      <c r="P86" s="96">
        <f>+'REC20'!P83</f>
        <v>1587012876</v>
      </c>
      <c r="Q86" s="96">
        <f>+'REC20'!Q83</f>
        <v>1017542494</v>
      </c>
      <c r="R86" s="96">
        <f>+'REC20'!R83</f>
        <v>1017542494</v>
      </c>
      <c r="S86" s="58"/>
      <c r="T86" s="98">
        <f t="shared" si="23"/>
        <v>1118253439</v>
      </c>
      <c r="U86" s="98">
        <f t="shared" si="24"/>
        <v>487188442</v>
      </c>
      <c r="V86" s="98">
        <f t="shared" si="24"/>
        <v>569470382</v>
      </c>
      <c r="W86" s="98">
        <f t="shared" si="24"/>
        <v>0</v>
      </c>
    </row>
    <row r="87" spans="1:25" x14ac:dyDescent="0.2">
      <c r="A87" s="106"/>
      <c r="B87" s="72"/>
      <c r="C87" s="72"/>
      <c r="D87" s="72"/>
      <c r="E87" s="72"/>
      <c r="F87" s="72"/>
      <c r="G87" s="107"/>
      <c r="H87" s="108"/>
      <c r="I87" s="109"/>
      <c r="J87" s="109"/>
      <c r="K87" s="109"/>
      <c r="L87" s="109"/>
      <c r="M87" s="110"/>
      <c r="N87" s="110"/>
      <c r="O87" s="109"/>
      <c r="P87" s="109"/>
      <c r="Q87" s="109"/>
      <c r="R87" s="109"/>
      <c r="S87" s="111"/>
      <c r="T87" s="111"/>
      <c r="U87" s="111"/>
      <c r="V87" s="111"/>
      <c r="W87" s="112"/>
    </row>
    <row r="88" spans="1:25" ht="25.5" customHeight="1" x14ac:dyDescent="0.2">
      <c r="A88" s="113"/>
      <c r="B88" s="71"/>
      <c r="C88" s="71"/>
      <c r="D88" s="71"/>
      <c r="E88" s="71"/>
      <c r="F88" s="71"/>
      <c r="G88" s="103"/>
      <c r="H88" s="104"/>
      <c r="I88" s="79"/>
      <c r="J88" s="79"/>
      <c r="K88" s="79"/>
      <c r="L88" s="79"/>
      <c r="M88" s="105"/>
      <c r="N88" s="105"/>
      <c r="O88" s="79"/>
      <c r="P88" s="79"/>
      <c r="Q88" s="79"/>
      <c r="R88" s="79"/>
      <c r="S88" s="101"/>
      <c r="T88" s="101"/>
      <c r="U88" s="101"/>
      <c r="V88" s="101"/>
      <c r="W88" s="114"/>
    </row>
    <row r="89" spans="1:25" ht="18" customHeight="1" x14ac:dyDescent="0.2">
      <c r="A89" s="113"/>
      <c r="B89" s="71"/>
      <c r="C89" s="71"/>
      <c r="D89" s="71"/>
      <c r="E89" s="71"/>
      <c r="F89" s="71"/>
      <c r="G89" s="103"/>
      <c r="H89" s="104"/>
      <c r="I89" s="79"/>
      <c r="J89" s="79"/>
      <c r="K89" s="79"/>
      <c r="L89" s="79"/>
      <c r="M89" s="105"/>
      <c r="N89" s="105"/>
      <c r="O89" s="79"/>
      <c r="P89" s="79"/>
      <c r="Q89" s="79"/>
      <c r="R89" s="79"/>
      <c r="S89" s="101"/>
      <c r="T89" s="101"/>
      <c r="U89" s="101"/>
      <c r="V89" s="101"/>
      <c r="W89" s="114"/>
    </row>
    <row r="90" spans="1:25" x14ac:dyDescent="0.2">
      <c r="A90" s="115"/>
      <c r="B90" s="71"/>
      <c r="C90" s="71"/>
      <c r="D90" s="71"/>
      <c r="E90" s="116" t="str">
        <f>+'REC21'!E74</f>
        <v xml:space="preserve">VICTORIA AMALIA JATTIN MARTINEZ </v>
      </c>
      <c r="F90" s="71"/>
      <c r="G90" s="103"/>
      <c r="H90" s="104"/>
      <c r="I90" s="79"/>
      <c r="J90" s="79"/>
      <c r="K90" s="79"/>
      <c r="L90" s="79"/>
      <c r="M90" s="105"/>
      <c r="N90" s="105" t="s">
        <v>93</v>
      </c>
      <c r="O90" s="116" t="s">
        <v>81</v>
      </c>
      <c r="P90" s="117"/>
      <c r="Q90" s="79"/>
      <c r="R90" s="79"/>
      <c r="S90" s="101"/>
      <c r="T90" s="101"/>
      <c r="U90" s="101"/>
      <c r="V90" s="101"/>
      <c r="W90" s="114"/>
    </row>
    <row r="91" spans="1:25" x14ac:dyDescent="0.2">
      <c r="A91" s="113"/>
      <c r="B91" s="71"/>
      <c r="C91" s="71"/>
      <c r="D91" s="71"/>
      <c r="E91" s="105" t="s">
        <v>96</v>
      </c>
      <c r="F91" s="71"/>
      <c r="G91" s="103"/>
      <c r="H91" s="104"/>
      <c r="I91" s="79"/>
      <c r="J91" s="79"/>
      <c r="K91" s="79"/>
      <c r="L91" s="79"/>
      <c r="M91" s="105"/>
      <c r="N91" s="105"/>
      <c r="O91" s="105" t="s">
        <v>82</v>
      </c>
      <c r="P91" s="105"/>
      <c r="Q91" s="79"/>
      <c r="R91" s="79"/>
      <c r="S91" s="101"/>
      <c r="T91" s="101"/>
      <c r="U91" s="101"/>
      <c r="V91" s="101"/>
      <c r="W91" s="114"/>
    </row>
    <row r="92" spans="1:25" ht="12.75" thickBot="1" x14ac:dyDescent="0.25">
      <c r="A92" s="118"/>
      <c r="B92" s="73"/>
      <c r="C92" s="73"/>
      <c r="D92" s="73"/>
      <c r="E92" s="122"/>
      <c r="F92" s="73"/>
      <c r="G92" s="119"/>
      <c r="H92" s="120"/>
      <c r="I92" s="121"/>
      <c r="J92" s="121"/>
      <c r="K92" s="121"/>
      <c r="L92" s="121"/>
      <c r="M92" s="122"/>
      <c r="N92" s="122"/>
      <c r="O92" s="122" t="s">
        <v>83</v>
      </c>
      <c r="P92" s="121"/>
      <c r="Q92" s="121"/>
      <c r="R92" s="121"/>
      <c r="S92" s="123"/>
      <c r="T92" s="123"/>
      <c r="U92" s="123"/>
      <c r="V92" s="123"/>
      <c r="W92" s="124"/>
    </row>
  </sheetData>
  <mergeCells count="16">
    <mergeCell ref="T5:W5"/>
    <mergeCell ref="A1:W1"/>
    <mergeCell ref="A2:W2"/>
    <mergeCell ref="A3:W3"/>
    <mergeCell ref="A5:A6"/>
    <mergeCell ref="B5:B6"/>
    <mergeCell ref="C5:C6"/>
    <mergeCell ref="D5:D6"/>
    <mergeCell ref="E5:E6"/>
    <mergeCell ref="F5:F6"/>
    <mergeCell ref="G5:G6"/>
    <mergeCell ref="O5:R5"/>
    <mergeCell ref="I5:J5"/>
    <mergeCell ref="K5:K6"/>
    <mergeCell ref="L5:L6"/>
    <mergeCell ref="M5:M6"/>
  </mergeCells>
  <phoneticPr fontId="0" type="noConversion"/>
  <printOptions horizontalCentered="1" verticalCentered="1"/>
  <pageMargins left="0.15748031496062992" right="0.19685039370078741" top="0.19685039370078741" bottom="0.78740157480314965" header="0" footer="0"/>
  <pageSetup paperSize="14" scale="60" orientation="landscape" r:id="rId1"/>
  <headerFooter scaleWithDoc="0" alignWithMargins="0">
    <oddFooter>&amp;C&amp;P 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R107"/>
  <sheetViews>
    <sheetView zoomScaleNormal="100" workbookViewId="0">
      <pane xSplit="6" ySplit="3" topLeftCell="G4" activePane="bottomRight" state="frozenSplit"/>
      <selection pane="topRight" activeCell="G4" sqref="G4"/>
      <selection pane="bottomLeft" activeCell="F18" sqref="F18"/>
      <selection pane="bottomRight" activeCell="L9" sqref="L9"/>
    </sheetView>
  </sheetViews>
  <sheetFormatPr baseColWidth="10" defaultColWidth="11.5703125" defaultRowHeight="12.75" x14ac:dyDescent="0.2"/>
  <cols>
    <col min="1" max="1" width="6.85546875" style="6" customWidth="1"/>
    <col min="2" max="2" width="5" style="6" customWidth="1"/>
    <col min="3" max="3" width="4.85546875" style="6" bestFit="1" customWidth="1"/>
    <col min="4" max="4" width="4.7109375" style="6" customWidth="1"/>
    <col min="5" max="5" width="5.28515625" style="6" customWidth="1"/>
    <col min="6" max="6" width="36.5703125" style="11" customWidth="1"/>
    <col min="7" max="7" width="18.28515625" style="10" bestFit="1" customWidth="1"/>
    <col min="8" max="8" width="1.7109375" style="26" customWidth="1"/>
    <col min="9" max="9" width="1.140625" style="27" customWidth="1"/>
    <col min="10" max="10" width="17.42578125" style="148" customWidth="1"/>
    <col min="11" max="12" width="18.42578125" style="148" customWidth="1"/>
    <col min="13" max="13" width="1.7109375" style="5" customWidth="1"/>
    <col min="14" max="14" width="13.85546875" style="58" customWidth="1"/>
    <col min="15" max="15" width="12.7109375" style="137" customWidth="1"/>
    <col min="16" max="16" width="13" style="6" customWidth="1"/>
    <col min="17" max="17" width="14.85546875" style="6" bestFit="1" customWidth="1"/>
    <col min="18" max="16384" width="11.5703125" style="6"/>
  </cols>
  <sheetData>
    <row r="1" spans="1:18" s="1" customFormat="1" ht="15.75" x14ac:dyDescent="0.25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150"/>
    </row>
    <row r="2" spans="1:18" s="1" customFormat="1" x14ac:dyDescent="0.2">
      <c r="A2" s="313" t="s">
        <v>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137"/>
    </row>
    <row r="3" spans="1:18" s="1" customFormat="1" ht="14.25" x14ac:dyDescent="0.2">
      <c r="A3" s="334" t="s">
        <v>66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137"/>
    </row>
    <row r="4" spans="1:18" s="1" customFormat="1" ht="13.5" thickBot="1" x14ac:dyDescent="0.25">
      <c r="F4" s="11"/>
      <c r="G4" s="13"/>
      <c r="H4" s="12"/>
      <c r="I4" s="14"/>
      <c r="J4" s="77"/>
      <c r="K4" s="77"/>
      <c r="L4" s="77"/>
      <c r="M4" s="2"/>
      <c r="N4" s="138"/>
      <c r="O4" s="137"/>
    </row>
    <row r="5" spans="1:18" s="4" customFormat="1" ht="27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14" t="s">
        <v>8</v>
      </c>
      <c r="G5" s="326" t="s">
        <v>13</v>
      </c>
      <c r="H5" s="127"/>
      <c r="I5" s="303"/>
      <c r="J5" s="335" t="str">
        <f>+CONSOLIDACION!O5</f>
        <v>EJECUCION ACUMULADA JULIO DE 2018</v>
      </c>
      <c r="K5" s="336"/>
      <c r="L5" s="337"/>
      <c r="M5" s="3"/>
      <c r="N5" s="331" t="s">
        <v>67</v>
      </c>
      <c r="O5" s="329" t="s">
        <v>103</v>
      </c>
      <c r="P5" s="329" t="s">
        <v>104</v>
      </c>
    </row>
    <row r="6" spans="1:18" s="4" customFormat="1" ht="13.5" thickBot="1" x14ac:dyDescent="0.25">
      <c r="A6" s="315"/>
      <c r="B6" s="315"/>
      <c r="C6" s="315"/>
      <c r="D6" s="315"/>
      <c r="E6" s="315"/>
      <c r="F6" s="315"/>
      <c r="G6" s="327"/>
      <c r="H6" s="127"/>
      <c r="I6" s="136"/>
      <c r="J6" s="304" t="s">
        <v>16</v>
      </c>
      <c r="K6" s="304" t="s">
        <v>17</v>
      </c>
      <c r="L6" s="304" t="s">
        <v>102</v>
      </c>
      <c r="M6" s="3"/>
      <c r="N6" s="332"/>
      <c r="O6" s="330"/>
      <c r="P6" s="330"/>
    </row>
    <row r="7" spans="1:18" x14ac:dyDescent="0.2">
      <c r="A7" s="67"/>
      <c r="B7" s="67"/>
      <c r="C7" s="67"/>
      <c r="D7" s="67"/>
      <c r="E7" s="67"/>
      <c r="F7" s="67"/>
      <c r="G7" s="88"/>
      <c r="H7" s="128"/>
      <c r="I7" s="16"/>
      <c r="J7" s="139"/>
      <c r="K7" s="139"/>
      <c r="L7" s="139"/>
      <c r="N7" s="139"/>
      <c r="O7" s="140"/>
      <c r="P7" s="140"/>
      <c r="Q7" s="253"/>
    </row>
    <row r="8" spans="1:18" x14ac:dyDescent="0.2">
      <c r="A8" s="69"/>
      <c r="B8" s="69"/>
      <c r="C8" s="69"/>
      <c r="D8" s="69"/>
      <c r="E8" s="69"/>
      <c r="F8" s="68" t="s">
        <v>77</v>
      </c>
      <c r="G8" s="200">
        <f>+CONSOLIDACION!M8</f>
        <v>26451077215</v>
      </c>
      <c r="H8" s="128"/>
      <c r="I8" s="16"/>
      <c r="J8" s="200">
        <f>+CONSOLIDACION!O8</f>
        <v>20828769044</v>
      </c>
      <c r="K8" s="200">
        <f>+CONSOLIDACION!P8</f>
        <v>14775073944</v>
      </c>
      <c r="L8" s="200">
        <f>+CONSOLIDACION!Q8</f>
        <v>9258526488</v>
      </c>
      <c r="N8" s="200">
        <f>+G8-J8</f>
        <v>5622308171</v>
      </c>
      <c r="O8" s="141">
        <f>(K8/G8)*100</f>
        <v>55.858118079294258</v>
      </c>
      <c r="P8" s="141">
        <f>(L8/G8)*100</f>
        <v>35.002455335730644</v>
      </c>
      <c r="Q8" s="253"/>
    </row>
    <row r="9" spans="1:18" x14ac:dyDescent="0.2">
      <c r="A9" s="69"/>
      <c r="B9" s="69"/>
      <c r="C9" s="69"/>
      <c r="D9" s="69"/>
      <c r="E9" s="69"/>
      <c r="F9" s="69"/>
      <c r="G9" s="200"/>
      <c r="H9" s="128"/>
      <c r="I9" s="16"/>
      <c r="J9" s="57"/>
      <c r="K9" s="57"/>
      <c r="L9" s="57"/>
      <c r="N9" s="57"/>
      <c r="O9" s="140"/>
      <c r="P9" s="140"/>
    </row>
    <row r="10" spans="1:18" s="43" customFormat="1" x14ac:dyDescent="0.2">
      <c r="A10" s="33">
        <v>1</v>
      </c>
      <c r="B10" s="69"/>
      <c r="C10" s="69"/>
      <c r="D10" s="69"/>
      <c r="E10" s="69"/>
      <c r="F10" s="68" t="s">
        <v>20</v>
      </c>
      <c r="G10" s="200">
        <f>+CONSOLIDACION!M10</f>
        <v>15322277178</v>
      </c>
      <c r="H10" s="129"/>
      <c r="I10" s="17"/>
      <c r="J10" s="56">
        <f>+CONSOLIDACION!O10</f>
        <v>11200086534</v>
      </c>
      <c r="K10" s="56">
        <f>+CONSOLIDACION!P10</f>
        <v>5633591876</v>
      </c>
      <c r="L10" s="56">
        <f>+CONSOLIDACION!Q10</f>
        <v>4988583002</v>
      </c>
      <c r="M10" s="48"/>
      <c r="N10" s="56">
        <f>+G10-J10</f>
        <v>4122190644</v>
      </c>
      <c r="O10" s="141">
        <f>(K10/G10)*100</f>
        <v>36.767327796998813</v>
      </c>
      <c r="P10" s="141">
        <f>(L10/G10)*100</f>
        <v>32.557712825889205</v>
      </c>
      <c r="Q10" s="307"/>
      <c r="R10" s="48"/>
    </row>
    <row r="11" spans="1:18" s="43" customFormat="1" x14ac:dyDescent="0.2">
      <c r="A11" s="69"/>
      <c r="B11" s="69"/>
      <c r="C11" s="69"/>
      <c r="D11" s="69"/>
      <c r="E11" s="69"/>
      <c r="F11" s="69"/>
      <c r="G11" s="200"/>
      <c r="H11" s="129"/>
      <c r="I11" s="17"/>
      <c r="J11" s="56"/>
      <c r="K11" s="56"/>
      <c r="L11" s="56"/>
      <c r="M11" s="48"/>
      <c r="N11" s="56"/>
      <c r="O11" s="142"/>
      <c r="P11" s="142"/>
      <c r="Q11" s="48"/>
      <c r="R11" s="48"/>
    </row>
    <row r="12" spans="1:18" s="42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0">
        <f>+CONSOLIDACION!M12</f>
        <v>11643103866</v>
      </c>
      <c r="H12" s="129"/>
      <c r="I12" s="18"/>
      <c r="J12" s="56">
        <f>+CONSOLIDACION!O12</f>
        <v>9186823583</v>
      </c>
      <c r="K12" s="56">
        <f>+CONSOLIDACION!P12</f>
        <v>4428196622</v>
      </c>
      <c r="L12" s="56">
        <f>+CONSOLIDACION!Q12</f>
        <v>4259810564</v>
      </c>
      <c r="M12" s="49"/>
      <c r="N12" s="56">
        <f>+G12-J12</f>
        <v>2456280283</v>
      </c>
      <c r="O12" s="141">
        <f>(+K12/G12)*100</f>
        <v>38.032784667764986</v>
      </c>
      <c r="P12" s="141">
        <f>(L12/G12)*100</f>
        <v>36.58655469388561</v>
      </c>
      <c r="Q12" s="307"/>
      <c r="R12" s="48"/>
    </row>
    <row r="13" spans="1:18" s="43" customFormat="1" x14ac:dyDescent="0.2">
      <c r="A13" s="94"/>
      <c r="B13" s="94"/>
      <c r="C13" s="94"/>
      <c r="D13" s="94"/>
      <c r="E13" s="94"/>
      <c r="F13" s="31"/>
      <c r="G13" s="200"/>
      <c r="H13" s="129"/>
      <c r="I13" s="19"/>
      <c r="J13" s="55"/>
      <c r="K13" s="55"/>
      <c r="L13" s="55"/>
      <c r="M13" s="48"/>
      <c r="N13" s="55"/>
      <c r="O13" s="142"/>
      <c r="P13" s="142"/>
      <c r="Q13" s="48"/>
      <c r="R13" s="48"/>
    </row>
    <row r="14" spans="1:18" s="42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3">
        <f>+CONSOLIDACION!M14</f>
        <v>8596387231</v>
      </c>
      <c r="H14" s="129"/>
      <c r="I14" s="17"/>
      <c r="J14" s="56">
        <f>+CONSOLIDACION!O14</f>
        <v>7982305419</v>
      </c>
      <c r="K14" s="56">
        <f>+CONSOLIDACION!P14</f>
        <v>3223678758</v>
      </c>
      <c r="L14" s="56">
        <f>+CONSOLIDACION!Q14</f>
        <v>3222136300</v>
      </c>
      <c r="M14" s="49"/>
      <c r="N14" s="56">
        <f>+G14-J14</f>
        <v>614081812</v>
      </c>
      <c r="O14" s="141">
        <f>(+K14/G14)*100</f>
        <v>37.500390238062785</v>
      </c>
      <c r="P14" s="141">
        <f>(L14/G14)*100</f>
        <v>37.482447142218547</v>
      </c>
      <c r="Q14" s="48"/>
      <c r="R14" s="48"/>
    </row>
    <row r="15" spans="1:18" s="42" customFormat="1" x14ac:dyDescent="0.2">
      <c r="A15" s="33"/>
      <c r="B15" s="33"/>
      <c r="C15" s="33"/>
      <c r="D15" s="33"/>
      <c r="E15" s="33"/>
      <c r="F15" s="31"/>
      <c r="G15" s="200"/>
      <c r="H15" s="129"/>
      <c r="I15" s="17"/>
      <c r="J15" s="56"/>
      <c r="K15" s="56"/>
      <c r="L15" s="56"/>
      <c r="M15" s="49"/>
      <c r="N15" s="56"/>
      <c r="O15" s="142"/>
      <c r="P15" s="142"/>
      <c r="Q15" s="48"/>
      <c r="R15" s="48"/>
    </row>
    <row r="16" spans="1:18" s="42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0">
        <f>+CONSOLIDACION!M16</f>
        <v>6345359901</v>
      </c>
      <c r="H16" s="129"/>
      <c r="I16" s="17"/>
      <c r="J16" s="56">
        <f>+CONSOLIDACION!O16</f>
        <v>5996150541</v>
      </c>
      <c r="K16" s="56">
        <f>+CONSOLIDACION!P16</f>
        <v>2582403807</v>
      </c>
      <c r="L16" s="56">
        <f>+CONSOLIDACION!Q16</f>
        <v>2580861349</v>
      </c>
      <c r="M16" s="49"/>
      <c r="N16" s="56">
        <f>+G16-J16</f>
        <v>349209360</v>
      </c>
      <c r="O16" s="141">
        <f>(+K16/G16)*100</f>
        <v>40.69751514950358</v>
      </c>
      <c r="P16" s="141">
        <f t="shared" ref="P16:P25" si="0">(L16/G16)*100</f>
        <v>40.673206709571637</v>
      </c>
      <c r="Q16" s="48"/>
      <c r="R16" s="48"/>
    </row>
    <row r="17" spans="1:18" s="43" customFormat="1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60">
        <f>+CONSOLIDACION!M17</f>
        <v>5886229561</v>
      </c>
      <c r="H17" s="130"/>
      <c r="I17" s="19"/>
      <c r="J17" s="60">
        <f>+CONSOLIDACION!O17</f>
        <v>5561720201</v>
      </c>
      <c r="K17" s="60">
        <f>+CONSOLIDACION!P17</f>
        <v>2486465657</v>
      </c>
      <c r="L17" s="60">
        <f>+CONSOLIDACION!Q17</f>
        <v>2486465657</v>
      </c>
      <c r="M17" s="48"/>
      <c r="N17" s="60">
        <f>+G17-J17</f>
        <v>324509360</v>
      </c>
      <c r="O17" s="142">
        <f>(+K17/G17)*100</f>
        <v>42.242077568201047</v>
      </c>
      <c r="P17" s="142">
        <f t="shared" si="0"/>
        <v>42.242077568201047</v>
      </c>
      <c r="Q17" s="48"/>
      <c r="R17" s="48"/>
    </row>
    <row r="18" spans="1:18" s="43" customFormat="1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60">
        <f>+CONSOLIDACION!M18</f>
        <v>389130340</v>
      </c>
      <c r="H18" s="130"/>
      <c r="I18" s="19"/>
      <c r="J18" s="152">
        <f>+CONSOLIDACION!O18</f>
        <v>368430340</v>
      </c>
      <c r="K18" s="152">
        <f>+CONSOLIDACION!P18</f>
        <v>88880956</v>
      </c>
      <c r="L18" s="152">
        <f>+CONSOLIDACION!Q18</f>
        <v>88880956</v>
      </c>
      <c r="M18" s="48"/>
      <c r="N18" s="152">
        <f>+G18-J18</f>
        <v>20700000</v>
      </c>
      <c r="O18" s="142">
        <f>(+K18/G18)*100</f>
        <v>22.840921630526161</v>
      </c>
      <c r="P18" s="142">
        <f t="shared" si="0"/>
        <v>22.840921630526161</v>
      </c>
      <c r="Q18" s="48"/>
      <c r="R18" s="48"/>
    </row>
    <row r="19" spans="1:18" s="43" customFormat="1" ht="24" x14ac:dyDescent="0.2">
      <c r="A19" s="94">
        <v>1</v>
      </c>
      <c r="B19" s="94">
        <v>0</v>
      </c>
      <c r="C19" s="94">
        <v>1</v>
      </c>
      <c r="D19" s="94">
        <v>1</v>
      </c>
      <c r="E19" s="94">
        <v>4</v>
      </c>
      <c r="F19" s="176" t="s">
        <v>101</v>
      </c>
      <c r="G19" s="60">
        <f>+CONSOLIDACION!M19</f>
        <v>70000000</v>
      </c>
      <c r="H19" s="130"/>
      <c r="I19" s="19"/>
      <c r="J19" s="152">
        <f>+CONSOLIDACION!O19</f>
        <v>66000000</v>
      </c>
      <c r="K19" s="152">
        <f>+CONSOLIDACION!P19</f>
        <v>7057194</v>
      </c>
      <c r="L19" s="152">
        <f>+CONSOLIDACION!Q19</f>
        <v>5514736</v>
      </c>
      <c r="M19" s="48"/>
      <c r="N19" s="152">
        <f>+G19-J19</f>
        <v>4000000</v>
      </c>
      <c r="O19" s="142">
        <f>(+K19/G19)*100</f>
        <v>10.081705714285714</v>
      </c>
      <c r="P19" s="141">
        <f t="shared" si="0"/>
        <v>7.8781942857142848</v>
      </c>
      <c r="Q19" s="48"/>
      <c r="R19" s="48"/>
    </row>
    <row r="20" spans="1:18" s="43" customFormat="1" x14ac:dyDescent="0.2">
      <c r="A20" s="94"/>
      <c r="B20" s="94"/>
      <c r="C20" s="94"/>
      <c r="D20" s="94"/>
      <c r="E20" s="94"/>
      <c r="F20" s="22"/>
      <c r="G20" s="60"/>
      <c r="H20" s="130"/>
      <c r="I20" s="19"/>
      <c r="J20" s="60"/>
      <c r="K20" s="60"/>
      <c r="L20" s="60"/>
      <c r="M20" s="48"/>
      <c r="N20" s="60"/>
      <c r="O20" s="142"/>
      <c r="P20" s="142"/>
      <c r="Q20" s="48"/>
      <c r="R20" s="48"/>
    </row>
    <row r="21" spans="1:18" s="43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93">
        <f>+CONSOLIDACION!M21</f>
        <v>599353608</v>
      </c>
      <c r="H21" s="130"/>
      <c r="I21" s="19"/>
      <c r="J21" s="93">
        <f>+CONSOLIDACION!O21</f>
        <v>553981604</v>
      </c>
      <c r="K21" s="93">
        <f>+CONSOLIDACION!P21</f>
        <v>292738394</v>
      </c>
      <c r="L21" s="93">
        <f>+CONSOLIDACION!Q21</f>
        <v>292738394</v>
      </c>
      <c r="M21" s="48"/>
      <c r="N21" s="93">
        <f t="shared" ref="N21:N77" si="1">+G21-J21</f>
        <v>45372004</v>
      </c>
      <c r="O21" s="141">
        <f>(+K21/G21)*100</f>
        <v>48.842351175101292</v>
      </c>
      <c r="P21" s="141">
        <f t="shared" si="0"/>
        <v>48.842351175101292</v>
      </c>
      <c r="Q21" s="48"/>
      <c r="R21" s="48"/>
    </row>
    <row r="22" spans="1:18" s="42" customFormat="1" x14ac:dyDescent="0.2">
      <c r="A22" s="94">
        <v>1</v>
      </c>
      <c r="B22" s="94">
        <v>0</v>
      </c>
      <c r="C22" s="94">
        <v>1</v>
      </c>
      <c r="D22" s="94">
        <v>4</v>
      </c>
      <c r="E22" s="94">
        <v>1</v>
      </c>
      <c r="F22" s="22" t="s">
        <v>47</v>
      </c>
      <c r="G22" s="152">
        <f>+CONSOLIDACION!M22</f>
        <v>0</v>
      </c>
      <c r="H22" s="129"/>
      <c r="I22" s="17"/>
      <c r="J22" s="152">
        <f>+CONSOLIDACION!O22</f>
        <v>0</v>
      </c>
      <c r="K22" s="152">
        <f>+CONSOLIDACION!P22</f>
        <v>0</v>
      </c>
      <c r="L22" s="152">
        <f>+CONSOLIDACION!Q22</f>
        <v>0</v>
      </c>
      <c r="M22" s="49"/>
      <c r="N22" s="98">
        <f t="shared" si="1"/>
        <v>0</v>
      </c>
      <c r="O22" s="142">
        <v>0</v>
      </c>
      <c r="P22" s="142">
        <v>0</v>
      </c>
      <c r="Q22" s="48"/>
      <c r="R22" s="48"/>
    </row>
    <row r="23" spans="1:18" s="43" customFormat="1" x14ac:dyDescent="0.2">
      <c r="A23" s="94">
        <v>1</v>
      </c>
      <c r="B23" s="94">
        <v>0</v>
      </c>
      <c r="C23" s="94">
        <v>1</v>
      </c>
      <c r="D23" s="94">
        <v>4</v>
      </c>
      <c r="E23" s="94">
        <v>2</v>
      </c>
      <c r="F23" s="22" t="s">
        <v>48</v>
      </c>
      <c r="G23" s="152">
        <f>+CONSOLIDACION!M23</f>
        <v>599353608</v>
      </c>
      <c r="H23" s="130"/>
      <c r="I23" s="19"/>
      <c r="J23" s="152">
        <f>+CONSOLIDACION!O23</f>
        <v>553981604</v>
      </c>
      <c r="K23" s="152">
        <f>+CONSOLIDACION!P23</f>
        <v>292738394</v>
      </c>
      <c r="L23" s="152">
        <f>+CONSOLIDACION!Q23</f>
        <v>292738394</v>
      </c>
      <c r="M23" s="48"/>
      <c r="N23" s="60">
        <f t="shared" si="1"/>
        <v>45372004</v>
      </c>
      <c r="O23" s="142">
        <f>(+K23/G23)*100</f>
        <v>48.842351175101292</v>
      </c>
      <c r="P23" s="142">
        <f t="shared" si="0"/>
        <v>48.842351175101292</v>
      </c>
      <c r="Q23" s="48"/>
      <c r="R23" s="48"/>
    </row>
    <row r="24" spans="1:18" s="43" customFormat="1" x14ac:dyDescent="0.2">
      <c r="A24" s="94"/>
      <c r="B24" s="94"/>
      <c r="C24" s="94"/>
      <c r="D24" s="94"/>
      <c r="E24" s="94"/>
      <c r="F24" s="22"/>
      <c r="G24" s="96"/>
      <c r="H24" s="130"/>
      <c r="I24" s="19"/>
      <c r="J24" s="60"/>
      <c r="K24" s="60"/>
      <c r="L24" s="60"/>
      <c r="M24" s="48"/>
      <c r="N24" s="60"/>
      <c r="O24" s="142"/>
      <c r="P24" s="142"/>
      <c r="Q24" s="48"/>
      <c r="R24" s="48"/>
    </row>
    <row r="25" spans="1:18" s="43" customFormat="1" x14ac:dyDescent="0.2">
      <c r="A25" s="94">
        <v>1</v>
      </c>
      <c r="B25" s="94">
        <v>0</v>
      </c>
      <c r="C25" s="94">
        <v>1</v>
      </c>
      <c r="D25" s="94">
        <v>5</v>
      </c>
      <c r="E25" s="94"/>
      <c r="F25" s="31" t="s">
        <v>25</v>
      </c>
      <c r="G25" s="93">
        <f>+CONSOLIDACION!M25</f>
        <v>1495109515</v>
      </c>
      <c r="H25" s="131"/>
      <c r="I25" s="40"/>
      <c r="J25" s="93">
        <f>+CONSOLIDACION!O25</f>
        <v>1409034596</v>
      </c>
      <c r="K25" s="93">
        <f>+CONSOLIDACION!P25</f>
        <v>328910008</v>
      </c>
      <c r="L25" s="93">
        <f>+CONSOLIDACION!Q25</f>
        <v>328910008</v>
      </c>
      <c r="M25" s="50"/>
      <c r="N25" s="93">
        <f t="shared" si="1"/>
        <v>86074919</v>
      </c>
      <c r="O25" s="141">
        <f t="shared" ref="O25:O81" si="2">(+K25/G25)*100</f>
        <v>21.999057908477027</v>
      </c>
      <c r="P25" s="141">
        <f t="shared" si="0"/>
        <v>21.999057908477027</v>
      </c>
      <c r="Q25" s="48"/>
      <c r="R25" s="48"/>
    </row>
    <row r="26" spans="1:18" s="43" customFormat="1" ht="24" x14ac:dyDescent="0.2">
      <c r="A26" s="94">
        <v>1</v>
      </c>
      <c r="B26" s="94">
        <v>0</v>
      </c>
      <c r="C26" s="94">
        <v>1</v>
      </c>
      <c r="D26" s="94">
        <v>5</v>
      </c>
      <c r="E26" s="94">
        <v>2</v>
      </c>
      <c r="F26" s="22" t="s">
        <v>49</v>
      </c>
      <c r="G26" s="98">
        <f>+CONSOLIDACION!M26</f>
        <v>189213133</v>
      </c>
      <c r="H26" s="129"/>
      <c r="I26" s="17"/>
      <c r="J26" s="98">
        <f>+CONSOLIDACION!O26</f>
        <v>178400206</v>
      </c>
      <c r="K26" s="98">
        <f>+CONSOLIDACION!P26</f>
        <v>65944083</v>
      </c>
      <c r="L26" s="98">
        <f>+CONSOLIDACION!Q26</f>
        <v>65944083</v>
      </c>
      <c r="M26" s="48"/>
      <c r="N26" s="98">
        <f t="shared" si="1"/>
        <v>10812927</v>
      </c>
      <c r="O26" s="142">
        <f t="shared" si="2"/>
        <v>34.851747315023843</v>
      </c>
      <c r="P26" s="142">
        <f>(+L26/G26)*100</f>
        <v>34.851747315023843</v>
      </c>
      <c r="Q26" s="48"/>
      <c r="R26" s="48"/>
    </row>
    <row r="27" spans="1:18" s="43" customFormat="1" ht="17.25" customHeight="1" x14ac:dyDescent="0.2">
      <c r="A27" s="94">
        <v>1</v>
      </c>
      <c r="B27" s="94">
        <v>0</v>
      </c>
      <c r="C27" s="94">
        <v>1</v>
      </c>
      <c r="D27" s="94">
        <v>5</v>
      </c>
      <c r="E27" s="94">
        <v>5</v>
      </c>
      <c r="F27" s="22" t="s">
        <v>50</v>
      </c>
      <c r="G27" s="98">
        <f>+CONSOLIDACION!M27</f>
        <v>35669158</v>
      </c>
      <c r="H27" s="130"/>
      <c r="I27" s="19"/>
      <c r="J27" s="98">
        <f>+CONSOLIDACION!O27</f>
        <v>33646696</v>
      </c>
      <c r="K27" s="98">
        <f>+CONSOLIDACION!P27</f>
        <v>8177466</v>
      </c>
      <c r="L27" s="98">
        <f>+CONSOLIDACION!Q27</f>
        <v>8177466</v>
      </c>
      <c r="M27" s="48"/>
      <c r="N27" s="60">
        <f t="shared" si="1"/>
        <v>2022462</v>
      </c>
      <c r="O27" s="142">
        <f t="shared" si="2"/>
        <v>22.925873383386286</v>
      </c>
      <c r="P27" s="142">
        <f t="shared" ref="P27:P33" si="3">(+L27/G27)*100</f>
        <v>22.925873383386286</v>
      </c>
      <c r="Q27" s="48"/>
      <c r="R27" s="48"/>
    </row>
    <row r="28" spans="1:18" s="43" customFormat="1" x14ac:dyDescent="0.2">
      <c r="A28" s="94">
        <v>1</v>
      </c>
      <c r="B28" s="94">
        <v>0</v>
      </c>
      <c r="C28" s="94">
        <v>1</v>
      </c>
      <c r="D28" s="94">
        <v>5</v>
      </c>
      <c r="E28" s="94">
        <v>12</v>
      </c>
      <c r="F28" s="22" t="s">
        <v>51</v>
      </c>
      <c r="G28" s="98">
        <f>+CONSOLIDACION!M28</f>
        <v>7010338</v>
      </c>
      <c r="H28" s="130"/>
      <c r="I28" s="19"/>
      <c r="J28" s="98">
        <f>+CONSOLIDACION!O28</f>
        <v>6309304</v>
      </c>
      <c r="K28" s="98">
        <f>+CONSOLIDACION!P28</f>
        <v>4464924</v>
      </c>
      <c r="L28" s="98">
        <f>+CONSOLIDACION!Q28</f>
        <v>4464924</v>
      </c>
      <c r="M28" s="48"/>
      <c r="N28" s="60">
        <f t="shared" si="1"/>
        <v>701034</v>
      </c>
      <c r="O28" s="142">
        <f t="shared" si="2"/>
        <v>63.690566703060533</v>
      </c>
      <c r="P28" s="142">
        <f t="shared" si="3"/>
        <v>63.690566703060533</v>
      </c>
      <c r="Q28" s="48"/>
      <c r="R28" s="48"/>
    </row>
    <row r="29" spans="1:18" s="43" customFormat="1" x14ac:dyDescent="0.2">
      <c r="A29" s="94">
        <v>1</v>
      </c>
      <c r="B29" s="94">
        <v>0</v>
      </c>
      <c r="C29" s="94">
        <v>1</v>
      </c>
      <c r="D29" s="94">
        <v>5</v>
      </c>
      <c r="E29" s="94">
        <v>13</v>
      </c>
      <c r="F29" s="22" t="s">
        <v>52</v>
      </c>
      <c r="G29" s="98">
        <f>+CONSOLIDACION!M29</f>
        <v>7193256</v>
      </c>
      <c r="H29" s="130"/>
      <c r="I29" s="19"/>
      <c r="J29" s="98">
        <f>+CONSOLIDACION!O29</f>
        <v>6473930</v>
      </c>
      <c r="K29" s="98">
        <f>+CONSOLIDACION!P29</f>
        <v>4665942</v>
      </c>
      <c r="L29" s="98">
        <f>+CONSOLIDACION!Q29</f>
        <v>4665942</v>
      </c>
      <c r="M29" s="48"/>
      <c r="N29" s="60">
        <f t="shared" si="1"/>
        <v>719326</v>
      </c>
      <c r="O29" s="142">
        <f t="shared" si="2"/>
        <v>64.865507358559185</v>
      </c>
      <c r="P29" s="142">
        <f t="shared" si="3"/>
        <v>64.865507358559185</v>
      </c>
      <c r="Q29" s="48"/>
      <c r="R29" s="48"/>
    </row>
    <row r="30" spans="1:18" s="43" customFormat="1" x14ac:dyDescent="0.2">
      <c r="A30" s="94">
        <v>1</v>
      </c>
      <c r="B30" s="94">
        <v>0</v>
      </c>
      <c r="C30" s="94">
        <v>1</v>
      </c>
      <c r="D30" s="94">
        <v>5</v>
      </c>
      <c r="E30" s="94">
        <v>14</v>
      </c>
      <c r="F30" s="22" t="s">
        <v>53</v>
      </c>
      <c r="G30" s="98">
        <f>+CONSOLIDACION!M30</f>
        <v>275994379</v>
      </c>
      <c r="H30" s="130"/>
      <c r="I30" s="19"/>
      <c r="J30" s="98">
        <f>+CONSOLIDACION!O30</f>
        <v>260316199</v>
      </c>
      <c r="K30" s="98">
        <f>+CONSOLIDACION!P30</f>
        <v>164911820</v>
      </c>
      <c r="L30" s="98">
        <f>+CONSOLIDACION!Q30</f>
        <v>164911820</v>
      </c>
      <c r="M30" s="48"/>
      <c r="N30" s="152">
        <f t="shared" si="1"/>
        <v>15678180</v>
      </c>
      <c r="O30" s="142">
        <f t="shared" si="2"/>
        <v>59.751876323539186</v>
      </c>
      <c r="P30" s="142">
        <f t="shared" si="3"/>
        <v>59.751876323539186</v>
      </c>
      <c r="Q30" s="48"/>
      <c r="R30" s="48"/>
    </row>
    <row r="31" spans="1:18" s="43" customFormat="1" x14ac:dyDescent="0.2">
      <c r="A31" s="94">
        <v>1</v>
      </c>
      <c r="B31" s="94">
        <v>0</v>
      </c>
      <c r="C31" s="94">
        <v>1</v>
      </c>
      <c r="D31" s="94">
        <v>5</v>
      </c>
      <c r="E31" s="94">
        <v>15</v>
      </c>
      <c r="F31" s="22" t="s">
        <v>54</v>
      </c>
      <c r="G31" s="98">
        <f>+CONSOLIDACION!M31</f>
        <v>287494145</v>
      </c>
      <c r="H31" s="130"/>
      <c r="I31" s="19"/>
      <c r="J31" s="98">
        <f>+CONSOLIDACION!O31</f>
        <v>271162708</v>
      </c>
      <c r="K31" s="98">
        <f>+CONSOLIDACION!P31</f>
        <v>65558638</v>
      </c>
      <c r="L31" s="98">
        <f>+CONSOLIDACION!Q31</f>
        <v>65558638</v>
      </c>
      <c r="M31" s="48"/>
      <c r="N31" s="60">
        <f t="shared" si="1"/>
        <v>16331437</v>
      </c>
      <c r="O31" s="142">
        <f t="shared" si="2"/>
        <v>22.803468919340951</v>
      </c>
      <c r="P31" s="142">
        <f t="shared" si="3"/>
        <v>22.803468919340951</v>
      </c>
      <c r="Q31" s="48"/>
      <c r="R31" s="48"/>
    </row>
    <row r="32" spans="1:18" s="43" customFormat="1" x14ac:dyDescent="0.2">
      <c r="A32" s="94">
        <v>1</v>
      </c>
      <c r="B32" s="94">
        <v>0</v>
      </c>
      <c r="C32" s="94">
        <v>1</v>
      </c>
      <c r="D32" s="94">
        <v>5</v>
      </c>
      <c r="E32" s="94">
        <v>16</v>
      </c>
      <c r="F32" s="22" t="s">
        <v>55</v>
      </c>
      <c r="G32" s="98">
        <f>+CONSOLIDACION!M32</f>
        <v>572244369</v>
      </c>
      <c r="H32" s="130"/>
      <c r="I32" s="19"/>
      <c r="J32" s="98">
        <f>+CONSOLIDACION!O32</f>
        <v>540890819</v>
      </c>
      <c r="K32" s="98">
        <f>+CONSOLIDACION!P32</f>
        <v>1099250</v>
      </c>
      <c r="L32" s="98">
        <f>+CONSOLIDACION!Q32</f>
        <v>1099250</v>
      </c>
      <c r="M32" s="48"/>
      <c r="N32" s="60">
        <f t="shared" si="1"/>
        <v>31353550</v>
      </c>
      <c r="O32" s="142">
        <f t="shared" si="2"/>
        <v>0.19209450709334983</v>
      </c>
      <c r="P32" s="142">
        <f t="shared" si="3"/>
        <v>0.19209450709334983</v>
      </c>
      <c r="Q32" s="48"/>
      <c r="R32" s="48"/>
    </row>
    <row r="33" spans="1:18" s="43" customFormat="1" x14ac:dyDescent="0.2">
      <c r="A33" s="94">
        <v>1</v>
      </c>
      <c r="B33" s="94">
        <v>0</v>
      </c>
      <c r="C33" s="94">
        <v>1</v>
      </c>
      <c r="D33" s="94">
        <v>5</v>
      </c>
      <c r="E33" s="94">
        <v>47</v>
      </c>
      <c r="F33" s="22" t="s">
        <v>56</v>
      </c>
      <c r="G33" s="98">
        <f>+CONSOLIDACION!M33</f>
        <v>120290737</v>
      </c>
      <c r="H33" s="130"/>
      <c r="I33" s="19"/>
      <c r="J33" s="98">
        <f>+CONSOLIDACION!O33</f>
        <v>111834734</v>
      </c>
      <c r="K33" s="98">
        <f>+CONSOLIDACION!P33</f>
        <v>14087885</v>
      </c>
      <c r="L33" s="98">
        <f>+CONSOLIDACION!Q33</f>
        <v>14087885</v>
      </c>
      <c r="M33" s="48"/>
      <c r="N33" s="60">
        <f t="shared" si="1"/>
        <v>8456003</v>
      </c>
      <c r="O33" s="142">
        <f t="shared" si="2"/>
        <v>11.711529375699145</v>
      </c>
      <c r="P33" s="142">
        <f t="shared" si="3"/>
        <v>11.711529375699145</v>
      </c>
      <c r="Q33" s="48"/>
      <c r="R33" s="48"/>
    </row>
    <row r="34" spans="1:18" s="43" customFormat="1" x14ac:dyDescent="0.2">
      <c r="A34" s="94"/>
      <c r="B34" s="94"/>
      <c r="C34" s="94"/>
      <c r="D34" s="94"/>
      <c r="E34" s="94"/>
      <c r="F34" s="22"/>
      <c r="G34" s="96"/>
      <c r="H34" s="130"/>
      <c r="I34" s="19"/>
      <c r="J34" s="60"/>
      <c r="K34" s="60"/>
      <c r="L34" s="60"/>
      <c r="M34" s="48"/>
      <c r="N34" s="60"/>
      <c r="O34" s="142"/>
      <c r="P34" s="142"/>
      <c r="Q34" s="48"/>
      <c r="R34" s="48"/>
    </row>
    <row r="35" spans="1:18" s="286" customFormat="1" ht="24" x14ac:dyDescent="0.2">
      <c r="A35" s="276">
        <v>1</v>
      </c>
      <c r="B35" s="276">
        <v>0</v>
      </c>
      <c r="C35" s="276">
        <v>1</v>
      </c>
      <c r="D35" s="276">
        <v>10</v>
      </c>
      <c r="E35" s="276"/>
      <c r="F35" s="277" t="s">
        <v>91</v>
      </c>
      <c r="G35" s="278">
        <f>+'REC20'!G34+'REC21'!G33</f>
        <v>4854568895</v>
      </c>
      <c r="H35" s="279"/>
      <c r="I35" s="280"/>
      <c r="J35" s="281">
        <v>0</v>
      </c>
      <c r="K35" s="281">
        <v>0</v>
      </c>
      <c r="L35" s="281">
        <v>0</v>
      </c>
      <c r="M35" s="282"/>
      <c r="N35" s="281">
        <f t="shared" si="1"/>
        <v>4854568895</v>
      </c>
      <c r="O35" s="283">
        <v>0</v>
      </c>
      <c r="P35" s="283">
        <v>0</v>
      </c>
      <c r="Q35" s="284"/>
      <c r="R35" s="285"/>
    </row>
    <row r="36" spans="1:18" s="43" customFormat="1" x14ac:dyDescent="0.2">
      <c r="A36" s="94"/>
      <c r="B36" s="94"/>
      <c r="C36" s="94"/>
      <c r="D36" s="94"/>
      <c r="E36" s="94"/>
      <c r="F36" s="22"/>
      <c r="G36" s="96"/>
      <c r="H36" s="130"/>
      <c r="I36" s="19"/>
      <c r="J36" s="60"/>
      <c r="K36" s="60"/>
      <c r="L36" s="60"/>
      <c r="M36" s="48"/>
      <c r="N36" s="60"/>
      <c r="O36" s="142"/>
      <c r="P36" s="142"/>
      <c r="Q36" s="48"/>
      <c r="R36" s="48"/>
    </row>
    <row r="37" spans="1:18" s="43" customFormat="1" ht="24" x14ac:dyDescent="0.2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26</v>
      </c>
      <c r="G37" s="93">
        <f>+G38+G39</f>
        <v>23138678</v>
      </c>
      <c r="H37" s="130"/>
      <c r="I37" s="19"/>
      <c r="J37" s="93">
        <f>+CONSOLIDACION!O38</f>
        <v>23138678</v>
      </c>
      <c r="K37" s="93">
        <f>+CONSOLIDACION!P38</f>
        <v>19626549</v>
      </c>
      <c r="L37" s="93">
        <f>+CONSOLIDACION!Q38</f>
        <v>19626549</v>
      </c>
      <c r="M37" s="48"/>
      <c r="N37" s="93">
        <f t="shared" si="1"/>
        <v>0</v>
      </c>
      <c r="O37" s="141">
        <f t="shared" si="2"/>
        <v>84.82139299401635</v>
      </c>
      <c r="P37" s="283">
        <v>0</v>
      </c>
      <c r="Q37" s="48"/>
      <c r="R37" s="48"/>
    </row>
    <row r="38" spans="1:18" s="43" customFormat="1" x14ac:dyDescent="0.2">
      <c r="A38" s="94">
        <v>1</v>
      </c>
      <c r="B38" s="94">
        <v>0</v>
      </c>
      <c r="C38" s="94">
        <v>1</v>
      </c>
      <c r="D38" s="94">
        <v>9</v>
      </c>
      <c r="E38" s="94">
        <v>1</v>
      </c>
      <c r="F38" s="22" t="s">
        <v>57</v>
      </c>
      <c r="G38" s="98">
        <f>+CONSOLIDACION!M39</f>
        <v>15000000</v>
      </c>
      <c r="H38" s="129"/>
      <c r="I38" s="18"/>
      <c r="J38" s="98">
        <f>+CONSOLIDACION!O39</f>
        <v>15000000</v>
      </c>
      <c r="K38" s="98">
        <f>+CONSOLIDACION!P39</f>
        <v>11487871</v>
      </c>
      <c r="L38" s="98">
        <f>+CONSOLIDACION!Q39</f>
        <v>11487871</v>
      </c>
      <c r="M38" s="48"/>
      <c r="N38" s="98">
        <f t="shared" si="1"/>
        <v>0</v>
      </c>
      <c r="O38" s="142">
        <f t="shared" si="2"/>
        <v>76.58580666666667</v>
      </c>
      <c r="P38" s="294">
        <v>0</v>
      </c>
      <c r="Q38" s="48"/>
      <c r="R38" s="48"/>
    </row>
    <row r="39" spans="1:18" s="43" customFormat="1" x14ac:dyDescent="0.2">
      <c r="A39" s="94">
        <v>1</v>
      </c>
      <c r="B39" s="94">
        <v>0</v>
      </c>
      <c r="C39" s="94">
        <v>1</v>
      </c>
      <c r="D39" s="94">
        <v>9</v>
      </c>
      <c r="E39" s="94">
        <v>3</v>
      </c>
      <c r="F39" s="22" t="s">
        <v>58</v>
      </c>
      <c r="G39" s="98">
        <f>+CONSOLIDACION!M40</f>
        <v>8138678</v>
      </c>
      <c r="H39" s="130"/>
      <c r="I39" s="19"/>
      <c r="J39" s="98">
        <f>+CONSOLIDACION!O40</f>
        <v>8138678</v>
      </c>
      <c r="K39" s="98">
        <f>+CONSOLIDACION!P40</f>
        <v>8138678</v>
      </c>
      <c r="L39" s="98">
        <f>+CONSOLIDACION!Q40</f>
        <v>8138678</v>
      </c>
      <c r="M39" s="48"/>
      <c r="N39" s="152">
        <f t="shared" si="1"/>
        <v>0</v>
      </c>
      <c r="O39" s="142">
        <v>0</v>
      </c>
      <c r="P39" s="142">
        <v>0</v>
      </c>
      <c r="Q39" s="48"/>
      <c r="R39" s="48"/>
    </row>
    <row r="40" spans="1:18" s="43" customFormat="1" x14ac:dyDescent="0.2">
      <c r="A40" s="94"/>
      <c r="B40" s="94"/>
      <c r="C40" s="94"/>
      <c r="D40" s="94"/>
      <c r="E40" s="94"/>
      <c r="F40" s="22"/>
      <c r="G40" s="98"/>
      <c r="H40" s="130"/>
      <c r="I40" s="19"/>
      <c r="J40" s="60"/>
      <c r="K40" s="60"/>
      <c r="L40" s="60"/>
      <c r="M40" s="48"/>
      <c r="N40" s="60"/>
      <c r="O40" s="142"/>
      <c r="P40" s="142"/>
      <c r="Q40" s="48"/>
      <c r="R40" s="48"/>
    </row>
    <row r="41" spans="1:18" s="43" customFormat="1" x14ac:dyDescent="0.2">
      <c r="A41" s="33">
        <v>1</v>
      </c>
      <c r="B41" s="33">
        <v>0</v>
      </c>
      <c r="C41" s="33">
        <v>2</v>
      </c>
      <c r="D41" s="33"/>
      <c r="E41" s="33"/>
      <c r="F41" s="31" t="s">
        <v>27</v>
      </c>
      <c r="G41" s="93">
        <f>+G42</f>
        <v>382556118</v>
      </c>
      <c r="H41" s="130"/>
      <c r="I41" s="19"/>
      <c r="J41" s="93">
        <f>+J42</f>
        <v>301047600</v>
      </c>
      <c r="K41" s="93">
        <f>+K42</f>
        <v>301047600</v>
      </c>
      <c r="L41" s="93">
        <f>+L42</f>
        <v>134204000</v>
      </c>
      <c r="M41" s="48"/>
      <c r="N41" s="93">
        <f t="shared" si="1"/>
        <v>81508518</v>
      </c>
      <c r="O41" s="141">
        <f t="shared" si="2"/>
        <v>78.69370945467405</v>
      </c>
      <c r="P41" s="283">
        <v>0</v>
      </c>
      <c r="Q41" s="48"/>
      <c r="R41" s="48"/>
    </row>
    <row r="42" spans="1:18" s="42" customFormat="1" x14ac:dyDescent="0.2">
      <c r="A42" s="94">
        <v>1</v>
      </c>
      <c r="B42" s="94">
        <v>0</v>
      </c>
      <c r="C42" s="94">
        <v>2</v>
      </c>
      <c r="D42" s="94">
        <v>14</v>
      </c>
      <c r="E42" s="94"/>
      <c r="F42" s="22" t="s">
        <v>59</v>
      </c>
      <c r="G42" s="98">
        <f>+CONSOLIDACION!M43</f>
        <v>382556118</v>
      </c>
      <c r="H42" s="129"/>
      <c r="I42" s="17"/>
      <c r="J42" s="96">
        <f>+CONSOLIDACION!O43</f>
        <v>301047600</v>
      </c>
      <c r="K42" s="96">
        <f>+CONSOLIDACION!P43</f>
        <v>301047600</v>
      </c>
      <c r="L42" s="96">
        <f>+CONSOLIDACION!Q43</f>
        <v>134204000</v>
      </c>
      <c r="M42" s="49"/>
      <c r="N42" s="98">
        <f t="shared" si="1"/>
        <v>81508518</v>
      </c>
      <c r="O42" s="142">
        <f t="shared" si="2"/>
        <v>78.69370945467405</v>
      </c>
      <c r="P42" s="142">
        <f t="shared" ref="P42" si="4">(+L42/G42)*100</f>
        <v>35.080866227317792</v>
      </c>
      <c r="Q42" s="48"/>
      <c r="R42" s="48"/>
    </row>
    <row r="43" spans="1:18" s="43" customFormat="1" x14ac:dyDescent="0.2">
      <c r="A43" s="94"/>
      <c r="B43" s="94"/>
      <c r="C43" s="94"/>
      <c r="D43" s="94"/>
      <c r="E43" s="94"/>
      <c r="F43" s="22"/>
      <c r="G43" s="98"/>
      <c r="H43" s="130"/>
      <c r="I43" s="19"/>
      <c r="J43" s="60"/>
      <c r="K43" s="60"/>
      <c r="L43" s="60"/>
      <c r="M43" s="48"/>
      <c r="N43" s="60"/>
      <c r="O43" s="142"/>
      <c r="P43" s="142"/>
      <c r="Q43" s="48"/>
      <c r="R43" s="48"/>
    </row>
    <row r="44" spans="1:18" s="43" customFormat="1" ht="24" x14ac:dyDescent="0.2">
      <c r="A44" s="33">
        <v>1</v>
      </c>
      <c r="B44" s="33">
        <v>0</v>
      </c>
      <c r="C44" s="33">
        <v>5</v>
      </c>
      <c r="D44" s="33"/>
      <c r="E44" s="33"/>
      <c r="F44" s="31" t="s">
        <v>28</v>
      </c>
      <c r="G44" s="93">
        <f>+CONSOLIDACION!M45</f>
        <v>2664160517</v>
      </c>
      <c r="H44" s="130"/>
      <c r="I44" s="19"/>
      <c r="J44" s="93">
        <f>+CONSOLIDACION!O45</f>
        <v>903470564</v>
      </c>
      <c r="K44" s="93">
        <f>+CONSOLIDACION!P45</f>
        <v>903470264</v>
      </c>
      <c r="L44" s="93">
        <f>+CONSOLIDACION!Q45</f>
        <v>903470264</v>
      </c>
      <c r="M44" s="48"/>
      <c r="N44" s="93">
        <f t="shared" si="1"/>
        <v>1760689953</v>
      </c>
      <c r="O44" s="141">
        <f t="shared" si="2"/>
        <v>33.912005610583861</v>
      </c>
      <c r="P44" s="142">
        <f t="shared" ref="P44:P85" si="5">(+L44/G44)*100</f>
        <v>33.912005610583861</v>
      </c>
      <c r="Q44" s="48"/>
      <c r="R44" s="48"/>
    </row>
    <row r="45" spans="1:18" s="42" customFormat="1" x14ac:dyDescent="0.2">
      <c r="A45" s="33"/>
      <c r="B45" s="33"/>
      <c r="C45" s="33"/>
      <c r="D45" s="33"/>
      <c r="E45" s="33"/>
      <c r="F45" s="31"/>
      <c r="G45" s="263">
        <f>+CONSOLIDACION!M46</f>
        <v>0</v>
      </c>
      <c r="H45" s="129"/>
      <c r="I45" s="17"/>
      <c r="J45" s="56"/>
      <c r="K45" s="56"/>
      <c r="L45" s="56"/>
      <c r="M45" s="49"/>
      <c r="N45" s="56"/>
      <c r="O45" s="142"/>
      <c r="P45" s="142"/>
      <c r="Q45" s="48"/>
      <c r="R45" s="48"/>
    </row>
    <row r="46" spans="1:18" s="43" customFormat="1" ht="15.75" customHeight="1" x14ac:dyDescent="0.2">
      <c r="A46" s="94">
        <v>1</v>
      </c>
      <c r="B46" s="94">
        <v>0</v>
      </c>
      <c r="C46" s="94">
        <v>5</v>
      </c>
      <c r="D46" s="94">
        <v>1</v>
      </c>
      <c r="E46" s="94"/>
      <c r="F46" s="22" t="s">
        <v>29</v>
      </c>
      <c r="G46" s="95">
        <f>+CONSOLIDACION!M47</f>
        <v>618885532</v>
      </c>
      <c r="H46" s="129"/>
      <c r="I46" s="19"/>
      <c r="J46" s="95">
        <f>+CONSOLIDACION!O47</f>
        <v>399208149</v>
      </c>
      <c r="K46" s="95">
        <f>+CONSOLIDACION!P47</f>
        <v>399207849</v>
      </c>
      <c r="L46" s="95">
        <f>+CONSOLIDACION!Q47</f>
        <v>399207849</v>
      </c>
      <c r="M46" s="50"/>
      <c r="N46" s="95">
        <f t="shared" si="1"/>
        <v>219677383</v>
      </c>
      <c r="O46" s="141">
        <f t="shared" si="2"/>
        <v>64.504311113868468</v>
      </c>
      <c r="P46" s="142">
        <f t="shared" si="5"/>
        <v>64.504311113868468</v>
      </c>
      <c r="Q46" s="48"/>
      <c r="R46" s="48"/>
    </row>
    <row r="47" spans="1:18" s="42" customFormat="1" ht="18.75" customHeight="1" x14ac:dyDescent="0.2">
      <c r="A47" s="33">
        <v>1</v>
      </c>
      <c r="B47" s="33">
        <v>0</v>
      </c>
      <c r="C47" s="33">
        <v>5</v>
      </c>
      <c r="D47" s="33">
        <v>2</v>
      </c>
      <c r="E47" s="33"/>
      <c r="F47" s="22" t="s">
        <v>30</v>
      </c>
      <c r="G47" s="95">
        <f>+CONSOLIDACION!M48</f>
        <v>679609457</v>
      </c>
      <c r="H47" s="129"/>
      <c r="I47" s="19"/>
      <c r="J47" s="95">
        <f>+CONSOLIDACION!O48</f>
        <v>389280911</v>
      </c>
      <c r="K47" s="95">
        <f>+CONSOLIDACION!P48</f>
        <v>389280911</v>
      </c>
      <c r="L47" s="95">
        <f>+CONSOLIDACION!Q48</f>
        <v>389280911</v>
      </c>
      <c r="M47" s="49"/>
      <c r="N47" s="60">
        <f t="shared" si="1"/>
        <v>290328546</v>
      </c>
      <c r="O47" s="142">
        <f t="shared" si="2"/>
        <v>57.280090350479043</v>
      </c>
      <c r="P47" s="142">
        <f t="shared" ref="P47" si="6">(+L47/G17)*100</f>
        <v>6.6134170773636258</v>
      </c>
      <c r="Q47" s="48"/>
      <c r="R47" s="48"/>
    </row>
    <row r="48" spans="1:18" s="42" customFormat="1" x14ac:dyDescent="0.2">
      <c r="A48" s="33">
        <v>1</v>
      </c>
      <c r="B48" s="33">
        <v>0</v>
      </c>
      <c r="C48" s="33">
        <v>5</v>
      </c>
      <c r="D48" s="33">
        <v>6</v>
      </c>
      <c r="E48" s="69"/>
      <c r="F48" s="22" t="s">
        <v>60</v>
      </c>
      <c r="G48" s="95">
        <f>+CONSOLIDACION!M49</f>
        <v>122719978</v>
      </c>
      <c r="H48" s="129"/>
      <c r="I48" s="19"/>
      <c r="J48" s="95">
        <f>+CONSOLIDACION!O49</f>
        <v>68982718</v>
      </c>
      <c r="K48" s="95">
        <f>+CONSOLIDACION!P49</f>
        <v>68982718</v>
      </c>
      <c r="L48" s="95">
        <f>+CONSOLIDACION!Q49</f>
        <v>68982718</v>
      </c>
      <c r="M48" s="49"/>
      <c r="N48" s="60">
        <f t="shared" si="1"/>
        <v>53737260</v>
      </c>
      <c r="O48" s="142">
        <f t="shared" si="2"/>
        <v>56.211481719789745</v>
      </c>
      <c r="P48" s="142">
        <f t="shared" si="5"/>
        <v>56.211481719789745</v>
      </c>
      <c r="Q48" s="48"/>
      <c r="R48" s="48"/>
    </row>
    <row r="49" spans="1:18" s="43" customFormat="1" x14ac:dyDescent="0.2">
      <c r="A49" s="33">
        <v>1</v>
      </c>
      <c r="B49" s="33">
        <v>0</v>
      </c>
      <c r="C49" s="33">
        <v>5</v>
      </c>
      <c r="D49" s="33">
        <v>7</v>
      </c>
      <c r="E49" s="69"/>
      <c r="F49" s="22" t="s">
        <v>61</v>
      </c>
      <c r="G49" s="95">
        <f>+CONSOLIDACION!M50</f>
        <v>81813319</v>
      </c>
      <c r="H49" s="130"/>
      <c r="I49" s="19"/>
      <c r="J49" s="95">
        <f>+CONSOLIDACION!O50</f>
        <v>45998786</v>
      </c>
      <c r="K49" s="95">
        <f>+CONSOLIDACION!P50</f>
        <v>45998786</v>
      </c>
      <c r="L49" s="95">
        <f>+CONSOLIDACION!Q50</f>
        <v>45998786</v>
      </c>
      <c r="M49" s="48"/>
      <c r="N49" s="60">
        <f t="shared" si="1"/>
        <v>35814533</v>
      </c>
      <c r="O49" s="142">
        <f t="shared" si="2"/>
        <v>56.224080091409078</v>
      </c>
      <c r="P49" s="142">
        <f t="shared" si="5"/>
        <v>56.224080091409078</v>
      </c>
      <c r="Q49" s="48"/>
      <c r="R49" s="48"/>
    </row>
    <row r="50" spans="1:18" s="43" customFormat="1" x14ac:dyDescent="0.2">
      <c r="A50" s="69"/>
      <c r="B50" s="69"/>
      <c r="C50" s="69"/>
      <c r="D50" s="69"/>
      <c r="E50" s="69"/>
      <c r="F50" s="69"/>
      <c r="G50" s="96"/>
      <c r="H50" s="130"/>
      <c r="I50" s="19"/>
      <c r="J50" s="60"/>
      <c r="K50" s="60"/>
      <c r="L50" s="60"/>
      <c r="M50" s="48"/>
      <c r="N50" s="60"/>
      <c r="O50" s="142"/>
      <c r="P50" s="142"/>
      <c r="Q50" s="48"/>
      <c r="R50" s="48"/>
    </row>
    <row r="51" spans="1:18" s="43" customFormat="1" x14ac:dyDescent="0.2">
      <c r="A51" s="33">
        <v>2</v>
      </c>
      <c r="B51" s="33">
        <v>0</v>
      </c>
      <c r="C51" s="33"/>
      <c r="D51" s="33"/>
      <c r="E51" s="33"/>
      <c r="F51" s="31" t="s">
        <v>31</v>
      </c>
      <c r="G51" s="56">
        <f>+CONSOLIDACION!M52</f>
        <v>2587290411</v>
      </c>
      <c r="H51" s="130"/>
      <c r="I51" s="17"/>
      <c r="J51" s="56">
        <f>+CONSOLIDACION!O52</f>
        <v>2011914241</v>
      </c>
      <c r="K51" s="56">
        <f>+CONSOLIDACION!P52</f>
        <v>1204046544</v>
      </c>
      <c r="L51" s="56">
        <f>+CONSOLIDACION!Q52</f>
        <v>727423728</v>
      </c>
      <c r="M51" s="48"/>
      <c r="N51" s="56">
        <f>+G51-J51</f>
        <v>575376170</v>
      </c>
      <c r="O51" s="141">
        <f t="shared" si="2"/>
        <v>46.536969289606354</v>
      </c>
      <c r="P51" s="142">
        <f t="shared" si="5"/>
        <v>28.115271672144733</v>
      </c>
      <c r="Q51" s="48"/>
      <c r="R51" s="48"/>
    </row>
    <row r="52" spans="1:18" s="42" customFormat="1" x14ac:dyDescent="0.2">
      <c r="A52" s="33"/>
      <c r="B52" s="33"/>
      <c r="C52" s="33"/>
      <c r="D52" s="33"/>
      <c r="E52" s="33"/>
      <c r="F52" s="31"/>
      <c r="G52" s="34"/>
      <c r="H52" s="129"/>
      <c r="I52" s="17"/>
      <c r="J52" s="56"/>
      <c r="K52" s="56"/>
      <c r="L52" s="56"/>
      <c r="M52" s="49"/>
      <c r="N52" s="56"/>
      <c r="O52" s="142"/>
      <c r="P52" s="142"/>
      <c r="Q52" s="48"/>
      <c r="R52" s="48"/>
    </row>
    <row r="53" spans="1:18" s="43" customFormat="1" x14ac:dyDescent="0.2">
      <c r="A53" s="33">
        <v>2</v>
      </c>
      <c r="B53" s="33">
        <v>0</v>
      </c>
      <c r="C53" s="33">
        <v>3</v>
      </c>
      <c r="D53" s="33"/>
      <c r="E53" s="33"/>
      <c r="F53" s="31" t="s">
        <v>32</v>
      </c>
      <c r="G53" s="56">
        <f>+CONSOLIDACION!M54</f>
        <v>70838000</v>
      </c>
      <c r="H53" s="129"/>
      <c r="I53" s="17"/>
      <c r="J53" s="56">
        <f>+CONSOLIDACION!O54</f>
        <v>70838000</v>
      </c>
      <c r="K53" s="56">
        <f>+CONSOLIDACION!P54</f>
        <v>70838000</v>
      </c>
      <c r="L53" s="56">
        <f>+CONSOLIDACION!Q54</f>
        <v>70838000</v>
      </c>
      <c r="M53" s="48"/>
      <c r="N53" s="56">
        <f t="shared" si="1"/>
        <v>0</v>
      </c>
      <c r="O53" s="141">
        <f t="shared" si="2"/>
        <v>100</v>
      </c>
      <c r="P53" s="142">
        <f t="shared" si="5"/>
        <v>100</v>
      </c>
      <c r="Q53" s="48"/>
      <c r="R53" s="48"/>
    </row>
    <row r="54" spans="1:18" s="42" customFormat="1" x14ac:dyDescent="0.2">
      <c r="A54" s="94">
        <v>2</v>
      </c>
      <c r="B54" s="94">
        <v>0</v>
      </c>
      <c r="C54" s="94">
        <v>3</v>
      </c>
      <c r="D54" s="94">
        <v>50</v>
      </c>
      <c r="E54" s="94"/>
      <c r="F54" s="22" t="s">
        <v>62</v>
      </c>
      <c r="G54" s="98">
        <f>+CONSOLIDACION!M55</f>
        <v>70838000</v>
      </c>
      <c r="H54" s="129"/>
      <c r="I54" s="17"/>
      <c r="J54" s="98">
        <f>+CONSOLIDACION!O55</f>
        <v>70838000</v>
      </c>
      <c r="K54" s="98">
        <f>+CONSOLIDACION!P55</f>
        <v>70838000</v>
      </c>
      <c r="L54" s="98">
        <f>+CONSOLIDACION!Q55</f>
        <v>70838000</v>
      </c>
      <c r="M54" s="53"/>
      <c r="N54" s="269">
        <f t="shared" si="1"/>
        <v>0</v>
      </c>
      <c r="O54" s="142">
        <f t="shared" si="2"/>
        <v>100</v>
      </c>
      <c r="P54" s="142">
        <f t="shared" si="5"/>
        <v>100</v>
      </c>
      <c r="Q54" s="48"/>
      <c r="R54" s="48"/>
    </row>
    <row r="55" spans="1:18" s="43" customFormat="1" x14ac:dyDescent="0.2">
      <c r="A55" s="94"/>
      <c r="B55" s="94"/>
      <c r="C55" s="94"/>
      <c r="D55" s="94"/>
      <c r="E55" s="94"/>
      <c r="F55" s="22"/>
      <c r="G55" s="60"/>
      <c r="H55" s="130"/>
      <c r="I55" s="19"/>
      <c r="J55" s="60"/>
      <c r="K55" s="60"/>
      <c r="L55" s="60"/>
      <c r="M55" s="48"/>
      <c r="N55" s="60"/>
      <c r="O55" s="142"/>
      <c r="P55" s="142"/>
      <c r="Q55" s="48"/>
      <c r="R55" s="48"/>
    </row>
    <row r="56" spans="1:18" s="43" customFormat="1" x14ac:dyDescent="0.2">
      <c r="A56" s="33">
        <v>2</v>
      </c>
      <c r="B56" s="33">
        <v>0</v>
      </c>
      <c r="C56" s="33">
        <v>4</v>
      </c>
      <c r="D56" s="33"/>
      <c r="E56" s="33"/>
      <c r="F56" s="31" t="s">
        <v>33</v>
      </c>
      <c r="G56" s="36">
        <f>+CONSOLIDACION!M57</f>
        <v>2516452411</v>
      </c>
      <c r="H56" s="130"/>
      <c r="I56" s="21"/>
      <c r="J56" s="36">
        <f>+CONSOLIDACION!O57</f>
        <v>1941076241</v>
      </c>
      <c r="K56" s="36">
        <f>+CONSOLIDACION!P57</f>
        <v>1133208544</v>
      </c>
      <c r="L56" s="36">
        <f>+CONSOLIDACION!Q57</f>
        <v>656585728</v>
      </c>
      <c r="M56" s="48"/>
      <c r="N56" s="36">
        <f>+G56-J56</f>
        <v>575376170</v>
      </c>
      <c r="O56" s="141">
        <f t="shared" si="2"/>
        <v>45.03198785109074</v>
      </c>
      <c r="P56" s="141">
        <f t="shared" si="5"/>
        <v>26.091720436671512</v>
      </c>
      <c r="Q56" s="48"/>
      <c r="R56" s="48"/>
    </row>
    <row r="57" spans="1:18" s="42" customFormat="1" x14ac:dyDescent="0.2">
      <c r="A57" s="33"/>
      <c r="B57" s="33"/>
      <c r="C57" s="33"/>
      <c r="D57" s="33"/>
      <c r="E57" s="33"/>
      <c r="F57" s="31"/>
      <c r="G57" s="146"/>
      <c r="H57" s="129"/>
      <c r="I57" s="17"/>
      <c r="J57" s="146"/>
      <c r="K57" s="146"/>
      <c r="L57" s="146"/>
      <c r="M57" s="49"/>
      <c r="N57" s="146"/>
      <c r="O57" s="142"/>
      <c r="P57" s="142"/>
      <c r="Q57" s="48"/>
      <c r="R57" s="48"/>
    </row>
    <row r="58" spans="1:18" s="42" customFormat="1" x14ac:dyDescent="0.2">
      <c r="A58" s="94">
        <v>2</v>
      </c>
      <c r="B58" s="94">
        <v>0</v>
      </c>
      <c r="C58" s="94">
        <v>4</v>
      </c>
      <c r="D58" s="94">
        <v>1</v>
      </c>
      <c r="E58" s="33"/>
      <c r="F58" s="22" t="str">
        <f>+CONSOLIDACION!F59</f>
        <v>EQUIPO DE COMUNICACIONES</v>
      </c>
      <c r="G58" s="273">
        <f>+CONSOLIDACION!M59</f>
        <v>13060559</v>
      </c>
      <c r="H58" s="129"/>
      <c r="I58" s="17"/>
      <c r="J58" s="273">
        <f>+CONSOLIDACION!O59</f>
        <v>13060559</v>
      </c>
      <c r="K58" s="273">
        <f>+CONSOLIDACION!P59</f>
        <v>13060559</v>
      </c>
      <c r="L58" s="273">
        <f>+CONSOLIDACION!Q59</f>
        <v>13060559</v>
      </c>
      <c r="M58" s="49"/>
      <c r="N58" s="60">
        <f t="shared" ref="N58" si="7">+G58-J58</f>
        <v>0</v>
      </c>
      <c r="O58" s="142">
        <v>0</v>
      </c>
      <c r="P58" s="142">
        <v>0</v>
      </c>
      <c r="Q58" s="48"/>
      <c r="R58" s="48"/>
    </row>
    <row r="59" spans="1:18" s="43" customFormat="1" ht="15" customHeight="1" x14ac:dyDescent="0.2">
      <c r="A59" s="94">
        <v>2</v>
      </c>
      <c r="B59" s="94">
        <v>0</v>
      </c>
      <c r="C59" s="94">
        <v>4</v>
      </c>
      <c r="D59" s="94">
        <v>2</v>
      </c>
      <c r="E59" s="33"/>
      <c r="F59" s="22" t="s">
        <v>78</v>
      </c>
      <c r="G59" s="60">
        <f>+CONSOLIDACION!M60</f>
        <v>241865916</v>
      </c>
      <c r="H59" s="132"/>
      <c r="I59" s="19"/>
      <c r="J59" s="60">
        <f>+CONSOLIDACION!O60</f>
        <v>241809727</v>
      </c>
      <c r="K59" s="60">
        <f>+CONSOLIDACION!P60</f>
        <v>0</v>
      </c>
      <c r="L59" s="60">
        <f>+CONSOLIDACION!Q60</f>
        <v>0</v>
      </c>
      <c r="M59" s="48"/>
      <c r="N59" s="60">
        <f t="shared" si="1"/>
        <v>56189</v>
      </c>
      <c r="O59" s="142">
        <f t="shared" si="2"/>
        <v>0</v>
      </c>
      <c r="P59" s="142">
        <f t="shared" si="5"/>
        <v>0</v>
      </c>
      <c r="Q59" s="48"/>
      <c r="R59" s="48"/>
    </row>
    <row r="60" spans="1:18" s="42" customFormat="1" ht="15" customHeight="1" x14ac:dyDescent="0.2">
      <c r="A60" s="94">
        <v>2</v>
      </c>
      <c r="B60" s="94">
        <v>0</v>
      </c>
      <c r="C60" s="94">
        <v>4</v>
      </c>
      <c r="D60" s="94">
        <v>4</v>
      </c>
      <c r="E60" s="33"/>
      <c r="F60" s="22" t="s">
        <v>34</v>
      </c>
      <c r="G60" s="60">
        <f>+CONSOLIDACION!M61</f>
        <v>129000000</v>
      </c>
      <c r="H60" s="132"/>
      <c r="I60" s="19"/>
      <c r="J60" s="60">
        <f>+CONSOLIDACION!O61</f>
        <v>104481594</v>
      </c>
      <c r="K60" s="60">
        <f>+CONSOLIDACION!P61</f>
        <v>104481594</v>
      </c>
      <c r="L60" s="60">
        <f>+CONSOLIDACION!Q61</f>
        <v>34452258</v>
      </c>
      <c r="M60" s="49"/>
      <c r="N60" s="152">
        <f t="shared" si="1"/>
        <v>24518406</v>
      </c>
      <c r="O60" s="142">
        <f t="shared" si="2"/>
        <v>80.993483720930243</v>
      </c>
      <c r="P60" s="142">
        <f t="shared" si="5"/>
        <v>26.707176744186047</v>
      </c>
      <c r="Q60" s="48"/>
      <c r="R60" s="48"/>
    </row>
    <row r="61" spans="1:18" s="42" customFormat="1" ht="15" customHeight="1" x14ac:dyDescent="0.2">
      <c r="A61" s="94">
        <v>2</v>
      </c>
      <c r="B61" s="94">
        <v>0</v>
      </c>
      <c r="C61" s="94">
        <v>4</v>
      </c>
      <c r="D61" s="94">
        <v>5</v>
      </c>
      <c r="E61" s="33"/>
      <c r="F61" s="22" t="s">
        <v>35</v>
      </c>
      <c r="G61" s="60">
        <f>+CONSOLIDACION!M62</f>
        <v>1063640411</v>
      </c>
      <c r="H61" s="132"/>
      <c r="I61" s="19"/>
      <c r="J61" s="60">
        <f>+CONSOLIDACION!O62</f>
        <v>917765556</v>
      </c>
      <c r="K61" s="60">
        <f>+CONSOLIDACION!P62</f>
        <v>531555362</v>
      </c>
      <c r="L61" s="60">
        <f>+CONSOLIDACION!Q62</f>
        <v>314514715</v>
      </c>
      <c r="M61" s="49"/>
      <c r="N61" s="60">
        <f t="shared" si="1"/>
        <v>145874855</v>
      </c>
      <c r="O61" s="142">
        <f t="shared" si="2"/>
        <v>49.975100278509444</v>
      </c>
      <c r="P61" s="142">
        <f t="shared" si="5"/>
        <v>29.569647011089351</v>
      </c>
      <c r="Q61" s="48"/>
      <c r="R61" s="48"/>
    </row>
    <row r="62" spans="1:18" s="42" customFormat="1" ht="15" customHeight="1" x14ac:dyDescent="0.2">
      <c r="A62" s="94">
        <v>2</v>
      </c>
      <c r="B62" s="94">
        <v>0</v>
      </c>
      <c r="C62" s="94">
        <v>4</v>
      </c>
      <c r="D62" s="94">
        <v>6</v>
      </c>
      <c r="E62" s="33"/>
      <c r="F62" s="22" t="s">
        <v>36</v>
      </c>
      <c r="G62" s="60">
        <f>+CONSOLIDACION!M63</f>
        <v>124685525</v>
      </c>
      <c r="H62" s="132"/>
      <c r="I62" s="19"/>
      <c r="J62" s="60">
        <f>+CONSOLIDACION!O63</f>
        <v>93144900</v>
      </c>
      <c r="K62" s="60">
        <f>+CONSOLIDACION!P63</f>
        <v>93144900</v>
      </c>
      <c r="L62" s="60">
        <f>+CONSOLIDACION!Q63</f>
        <v>48709586</v>
      </c>
      <c r="M62" s="49"/>
      <c r="N62" s="60">
        <f t="shared" si="1"/>
        <v>31540625</v>
      </c>
      <c r="O62" s="142">
        <f t="shared" si="2"/>
        <v>74.703859970914834</v>
      </c>
      <c r="P62" s="142">
        <f t="shared" si="5"/>
        <v>39.06595091932283</v>
      </c>
      <c r="Q62" s="48"/>
      <c r="R62" s="48"/>
    </row>
    <row r="63" spans="1:18" s="42" customFormat="1" ht="15" customHeight="1" x14ac:dyDescent="0.2">
      <c r="A63" s="94">
        <v>2</v>
      </c>
      <c r="B63" s="94">
        <v>0</v>
      </c>
      <c r="C63" s="94">
        <v>4</v>
      </c>
      <c r="D63" s="94">
        <v>7</v>
      </c>
      <c r="E63" s="33"/>
      <c r="F63" s="22" t="s">
        <v>37</v>
      </c>
      <c r="G63" s="60">
        <f>+CONSOLIDACION!M64</f>
        <v>15605000</v>
      </c>
      <c r="H63" s="132"/>
      <c r="I63" s="19"/>
      <c r="J63" s="60">
        <f>+CONSOLIDACION!O64</f>
        <v>15605000</v>
      </c>
      <c r="K63" s="60">
        <f>+CONSOLIDACION!P64</f>
        <v>15000000</v>
      </c>
      <c r="L63" s="60">
        <f>+CONSOLIDACION!Q64</f>
        <v>3454600</v>
      </c>
      <c r="M63" s="49"/>
      <c r="N63" s="60">
        <f t="shared" si="1"/>
        <v>0</v>
      </c>
      <c r="O63" s="142">
        <f t="shared" si="2"/>
        <v>96.123037487984618</v>
      </c>
      <c r="P63" s="142">
        <f t="shared" si="5"/>
        <v>22.137776353732779</v>
      </c>
      <c r="Q63" s="48"/>
      <c r="R63" s="48"/>
    </row>
    <row r="64" spans="1:18" s="42" customFormat="1" ht="15" customHeight="1" x14ac:dyDescent="0.2">
      <c r="A64" s="94">
        <v>2</v>
      </c>
      <c r="B64" s="94">
        <v>0</v>
      </c>
      <c r="C64" s="94">
        <v>4</v>
      </c>
      <c r="D64" s="94">
        <v>8</v>
      </c>
      <c r="E64" s="33"/>
      <c r="F64" s="22" t="s">
        <v>38</v>
      </c>
      <c r="G64" s="60">
        <f>+CONSOLIDACION!M65</f>
        <v>181095000</v>
      </c>
      <c r="H64" s="132"/>
      <c r="I64" s="19"/>
      <c r="J64" s="60">
        <f>+CONSOLIDACION!O65</f>
        <v>161000000</v>
      </c>
      <c r="K64" s="60">
        <f>+CONSOLIDACION!P65</f>
        <v>101757224</v>
      </c>
      <c r="L64" s="60">
        <f>+CONSOLIDACION!Q65</f>
        <v>101757224</v>
      </c>
      <c r="M64" s="49"/>
      <c r="N64" s="60">
        <f t="shared" si="1"/>
        <v>20095000</v>
      </c>
      <c r="O64" s="142">
        <f t="shared" si="2"/>
        <v>56.189968800905596</v>
      </c>
      <c r="P64" s="142">
        <f t="shared" si="5"/>
        <v>56.189968800905596</v>
      </c>
      <c r="Q64" s="48"/>
      <c r="R64" s="48"/>
    </row>
    <row r="65" spans="1:18" s="42" customFormat="1" ht="15" customHeight="1" x14ac:dyDescent="0.2">
      <c r="A65" s="94">
        <v>2</v>
      </c>
      <c r="B65" s="94">
        <v>0</v>
      </c>
      <c r="C65" s="94">
        <v>4</v>
      </c>
      <c r="D65" s="94">
        <v>9</v>
      </c>
      <c r="E65" s="33"/>
      <c r="F65" s="22" t="s">
        <v>39</v>
      </c>
      <c r="G65" s="60">
        <f>+CONSOLIDACION!M66</f>
        <v>15000000</v>
      </c>
      <c r="H65" s="132"/>
      <c r="I65" s="19"/>
      <c r="J65" s="60">
        <f>+CONSOLIDACION!O66</f>
        <v>0</v>
      </c>
      <c r="K65" s="60">
        <f>+CONSOLIDACION!P66</f>
        <v>0</v>
      </c>
      <c r="L65" s="60">
        <f>+CONSOLIDACION!Q66</f>
        <v>0</v>
      </c>
      <c r="M65" s="49"/>
      <c r="N65" s="60">
        <f t="shared" si="1"/>
        <v>15000000</v>
      </c>
      <c r="O65" s="142">
        <f t="shared" si="2"/>
        <v>0</v>
      </c>
      <c r="P65" s="142">
        <f t="shared" si="5"/>
        <v>0</v>
      </c>
      <c r="Q65" s="48"/>
      <c r="R65" s="48"/>
    </row>
    <row r="66" spans="1:18" s="42" customFormat="1" ht="15" customHeight="1" x14ac:dyDescent="0.2">
      <c r="A66" s="94">
        <v>2</v>
      </c>
      <c r="B66" s="94">
        <v>0</v>
      </c>
      <c r="C66" s="94">
        <v>4</v>
      </c>
      <c r="D66" s="94">
        <v>11</v>
      </c>
      <c r="E66" s="33"/>
      <c r="F66" s="22" t="s">
        <v>40</v>
      </c>
      <c r="G66" s="60">
        <f>+CONSOLIDACION!M67</f>
        <v>500000000</v>
      </c>
      <c r="H66" s="132"/>
      <c r="I66" s="19"/>
      <c r="J66" s="60">
        <f>+CONSOLIDACION!O67</f>
        <v>249007595</v>
      </c>
      <c r="K66" s="60">
        <f>+CONSOLIDACION!P67</f>
        <v>249007595</v>
      </c>
      <c r="L66" s="60">
        <f>+CONSOLIDACION!Q67</f>
        <v>132479417</v>
      </c>
      <c r="M66" s="49"/>
      <c r="N66" s="60">
        <f t="shared" si="1"/>
        <v>250992405</v>
      </c>
      <c r="O66" s="142">
        <f t="shared" si="2"/>
        <v>49.801518999999999</v>
      </c>
      <c r="P66" s="142">
        <f t="shared" si="5"/>
        <v>26.495883399999997</v>
      </c>
      <c r="Q66" s="48"/>
      <c r="R66" s="48"/>
    </row>
    <row r="67" spans="1:18" s="44" customFormat="1" ht="15" customHeight="1" x14ac:dyDescent="0.2">
      <c r="A67" s="94">
        <v>2</v>
      </c>
      <c r="B67" s="94">
        <v>0</v>
      </c>
      <c r="C67" s="94">
        <v>4</v>
      </c>
      <c r="D67" s="94">
        <v>13</v>
      </c>
      <c r="E67" s="94"/>
      <c r="F67" s="22" t="s">
        <v>41</v>
      </c>
      <c r="G67" s="60">
        <f>+CONSOLIDACION!M68</f>
        <v>19000000</v>
      </c>
      <c r="H67" s="132"/>
      <c r="I67" s="19"/>
      <c r="J67" s="60">
        <f>+CONSOLIDACION!O68</f>
        <v>12000000</v>
      </c>
      <c r="K67" s="60">
        <f>+CONSOLIDACION!P68</f>
        <v>12000000</v>
      </c>
      <c r="L67" s="60">
        <f>+CONSOLIDACION!Q68</f>
        <v>3083019</v>
      </c>
      <c r="M67" s="50"/>
      <c r="N67" s="60">
        <f t="shared" si="1"/>
        <v>7000000</v>
      </c>
      <c r="O67" s="142">
        <f t="shared" si="2"/>
        <v>63.157894736842103</v>
      </c>
      <c r="P67" s="142">
        <f t="shared" si="5"/>
        <v>16.226415789473684</v>
      </c>
      <c r="Q67" s="48"/>
      <c r="R67" s="48"/>
    </row>
    <row r="68" spans="1:18" s="42" customFormat="1" ht="15" customHeight="1" x14ac:dyDescent="0.2">
      <c r="A68" s="94">
        <v>2</v>
      </c>
      <c r="B68" s="94">
        <v>0</v>
      </c>
      <c r="C68" s="94">
        <v>4</v>
      </c>
      <c r="D68" s="94">
        <v>21</v>
      </c>
      <c r="E68" s="33"/>
      <c r="F68" s="99" t="s">
        <v>63</v>
      </c>
      <c r="G68" s="60">
        <f>+CONSOLIDACION!M69</f>
        <v>207000000</v>
      </c>
      <c r="H68" s="132"/>
      <c r="I68" s="19"/>
      <c r="J68" s="60">
        <f>+CONSOLIDACION!O69</f>
        <v>132042760</v>
      </c>
      <c r="K68" s="60">
        <f>+CONSOLIDACION!P69</f>
        <v>12042760</v>
      </c>
      <c r="L68" s="60">
        <f>+CONSOLIDACION!Q69</f>
        <v>3915800</v>
      </c>
      <c r="M68" s="49"/>
      <c r="N68" s="152">
        <f t="shared" si="1"/>
        <v>74957240</v>
      </c>
      <c r="O68" s="142">
        <f t="shared" si="2"/>
        <v>5.8177584541062801</v>
      </c>
      <c r="P68" s="142">
        <f t="shared" si="5"/>
        <v>1.8916908212560386</v>
      </c>
      <c r="Q68" s="48"/>
      <c r="R68" s="48"/>
    </row>
    <row r="69" spans="1:18" s="43" customFormat="1" ht="15" customHeight="1" x14ac:dyDescent="0.2">
      <c r="A69" s="94">
        <v>2</v>
      </c>
      <c r="B69" s="94">
        <v>0</v>
      </c>
      <c r="C69" s="94">
        <v>4</v>
      </c>
      <c r="D69" s="94">
        <v>40</v>
      </c>
      <c r="E69" s="33"/>
      <c r="F69" s="22" t="s">
        <v>43</v>
      </c>
      <c r="G69" s="60">
        <f>+CONSOLIDACION!M70</f>
        <v>3000000</v>
      </c>
      <c r="H69" s="132"/>
      <c r="I69" s="19"/>
      <c r="J69" s="60">
        <f>+CONSOLIDACION!O70</f>
        <v>516500</v>
      </c>
      <c r="K69" s="60">
        <f>+CONSOLIDACION!P70</f>
        <v>516500</v>
      </c>
      <c r="L69" s="60">
        <f>+CONSOLIDACION!Q70</f>
        <v>516500</v>
      </c>
      <c r="M69" s="48"/>
      <c r="N69" s="60">
        <f t="shared" si="1"/>
        <v>2483500</v>
      </c>
      <c r="O69" s="142">
        <f t="shared" si="2"/>
        <v>17.216666666666665</v>
      </c>
      <c r="P69" s="142">
        <f t="shared" si="5"/>
        <v>17.216666666666665</v>
      </c>
      <c r="Q69" s="48"/>
      <c r="R69" s="48"/>
    </row>
    <row r="70" spans="1:18" s="43" customFormat="1" ht="15" customHeight="1" x14ac:dyDescent="0.2">
      <c r="A70" s="94">
        <v>2</v>
      </c>
      <c r="B70" s="94">
        <v>0</v>
      </c>
      <c r="C70" s="94">
        <v>4</v>
      </c>
      <c r="D70" s="94">
        <v>41</v>
      </c>
      <c r="E70" s="33"/>
      <c r="F70" s="22" t="s">
        <v>44</v>
      </c>
      <c r="G70" s="60">
        <f>+CONSOLIDACION!M71</f>
        <v>3500000</v>
      </c>
      <c r="H70" s="132"/>
      <c r="I70" s="19"/>
      <c r="J70" s="60">
        <f>+CONSOLIDACION!O71</f>
        <v>642050</v>
      </c>
      <c r="K70" s="60">
        <f>+CONSOLIDACION!P71</f>
        <v>642050</v>
      </c>
      <c r="L70" s="60">
        <f>+CONSOLIDACION!Q71</f>
        <v>642050</v>
      </c>
      <c r="M70" s="48"/>
      <c r="N70" s="60">
        <f t="shared" si="1"/>
        <v>2857950</v>
      </c>
      <c r="O70" s="142">
        <f t="shared" si="2"/>
        <v>18.344285714285714</v>
      </c>
      <c r="P70" s="142">
        <f t="shared" si="5"/>
        <v>18.344285714285714</v>
      </c>
      <c r="Q70" s="48"/>
      <c r="R70" s="48"/>
    </row>
    <row r="71" spans="1:18" s="42" customFormat="1" ht="15" customHeight="1" x14ac:dyDescent="0.2">
      <c r="A71" s="94"/>
      <c r="B71" s="94"/>
      <c r="C71" s="94"/>
      <c r="D71" s="94"/>
      <c r="E71" s="33"/>
      <c r="F71" s="22"/>
      <c r="G71" s="60"/>
      <c r="H71" s="132"/>
      <c r="I71" s="19"/>
      <c r="J71" s="60"/>
      <c r="K71" s="60"/>
      <c r="L71" s="60"/>
      <c r="M71" s="49"/>
      <c r="N71" s="60"/>
      <c r="O71" s="142"/>
      <c r="P71" s="142"/>
      <c r="Q71" s="48"/>
      <c r="R71" s="48"/>
    </row>
    <row r="72" spans="1:18" s="42" customFormat="1" ht="15" customHeight="1" x14ac:dyDescent="0.2">
      <c r="A72" s="64">
        <v>3</v>
      </c>
      <c r="B72" s="41"/>
      <c r="C72" s="41"/>
      <c r="D72" s="41"/>
      <c r="E72" s="41"/>
      <c r="F72" s="65" t="s">
        <v>71</v>
      </c>
      <c r="G72" s="183">
        <f>+CONSOLIDACION!M73</f>
        <v>1091882901</v>
      </c>
      <c r="H72" s="132"/>
      <c r="I72" s="19"/>
      <c r="J72" s="183">
        <f>+CONSOLIDACION!O73</f>
        <v>1348710</v>
      </c>
      <c r="K72" s="183">
        <f>+CONSOLIDACION!P73</f>
        <v>1348710</v>
      </c>
      <c r="L72" s="183">
        <f>+CONSOLIDACION!Q73</f>
        <v>1348710</v>
      </c>
      <c r="M72" s="49"/>
      <c r="N72" s="183">
        <f t="shared" si="1"/>
        <v>1090534191</v>
      </c>
      <c r="O72" s="141">
        <f>(+K72/G72)*100</f>
        <v>0.12352148740169711</v>
      </c>
      <c r="P72" s="142">
        <f t="shared" si="5"/>
        <v>0.12352148740169711</v>
      </c>
      <c r="Q72" s="48"/>
      <c r="R72" s="48"/>
    </row>
    <row r="73" spans="1:18" s="43" customFormat="1" ht="15" customHeight="1" x14ac:dyDescent="0.2">
      <c r="A73" s="22">
        <v>3</v>
      </c>
      <c r="B73" s="22">
        <v>2</v>
      </c>
      <c r="C73" s="22">
        <v>1</v>
      </c>
      <c r="D73" s="22">
        <v>1</v>
      </c>
      <c r="E73" s="22">
        <v>20</v>
      </c>
      <c r="F73" s="22" t="s">
        <v>72</v>
      </c>
      <c r="G73" s="184">
        <f>+CONSOLIDACION!M74</f>
        <v>27810000</v>
      </c>
      <c r="H73" s="132"/>
      <c r="I73" s="19"/>
      <c r="J73" s="184">
        <f>+CONSOLIDACION!O74</f>
        <v>0</v>
      </c>
      <c r="K73" s="184">
        <f>+CONSOLIDACION!P74</f>
        <v>0</v>
      </c>
      <c r="L73" s="184">
        <f>+CONSOLIDACION!Q74</f>
        <v>0</v>
      </c>
      <c r="M73" s="48"/>
      <c r="N73" s="184">
        <f t="shared" si="1"/>
        <v>27810000</v>
      </c>
      <c r="O73" s="142">
        <f t="shared" si="2"/>
        <v>0</v>
      </c>
      <c r="P73" s="142">
        <f t="shared" si="5"/>
        <v>0</v>
      </c>
      <c r="Q73" s="48"/>
      <c r="R73" s="48"/>
    </row>
    <row r="74" spans="1:18" s="43" customFormat="1" ht="15" customHeight="1" x14ac:dyDescent="0.2">
      <c r="A74" s="22"/>
      <c r="B74" s="22"/>
      <c r="C74" s="22"/>
      <c r="D74" s="22"/>
      <c r="E74" s="22"/>
      <c r="F74" s="22"/>
      <c r="G74" s="184"/>
      <c r="H74" s="132"/>
      <c r="I74" s="19"/>
      <c r="J74" s="184"/>
      <c r="K74" s="184"/>
      <c r="L74" s="184"/>
      <c r="M74" s="48"/>
      <c r="N74" s="184"/>
      <c r="O74" s="142"/>
      <c r="P74" s="142"/>
      <c r="Q74" s="48"/>
      <c r="R74" s="48"/>
    </row>
    <row r="75" spans="1:18" s="44" customFormat="1" ht="15.75" customHeight="1" x14ac:dyDescent="0.2">
      <c r="A75" s="22">
        <v>3</v>
      </c>
      <c r="B75" s="22">
        <v>6</v>
      </c>
      <c r="C75" s="22">
        <v>1</v>
      </c>
      <c r="D75" s="22">
        <v>1</v>
      </c>
      <c r="E75" s="22">
        <v>20</v>
      </c>
      <c r="F75" s="22" t="s">
        <v>73</v>
      </c>
      <c r="G75" s="262">
        <f>+CONSOLIDACION!M76</f>
        <v>215270000</v>
      </c>
      <c r="H75" s="131"/>
      <c r="I75" s="23"/>
      <c r="J75" s="262">
        <f>+CONSOLIDACION!O76</f>
        <v>1348710</v>
      </c>
      <c r="K75" s="262">
        <f>+CONSOLIDACION!P76</f>
        <v>1348710</v>
      </c>
      <c r="L75" s="262">
        <f>+CONSOLIDACION!Q76</f>
        <v>1348710</v>
      </c>
      <c r="M75" s="134"/>
      <c r="N75" s="184">
        <f t="shared" si="1"/>
        <v>213921290</v>
      </c>
      <c r="O75" s="142">
        <f t="shared" si="2"/>
        <v>0.62652018395503317</v>
      </c>
      <c r="P75" s="142">
        <f t="shared" si="5"/>
        <v>0.62652018395503317</v>
      </c>
      <c r="Q75" s="48"/>
      <c r="R75" s="48"/>
    </row>
    <row r="76" spans="1:18" s="42" customFormat="1" ht="15" customHeight="1" x14ac:dyDescent="0.2">
      <c r="A76" s="94"/>
      <c r="B76" s="94"/>
      <c r="C76" s="94"/>
      <c r="D76" s="94"/>
      <c r="E76" s="33"/>
      <c r="F76" s="99"/>
      <c r="G76" s="98"/>
      <c r="H76" s="132"/>
      <c r="I76" s="20"/>
      <c r="J76" s="98"/>
      <c r="K76" s="98"/>
      <c r="L76" s="98"/>
      <c r="M76" s="63"/>
      <c r="N76" s="98"/>
      <c r="O76" s="142"/>
      <c r="P76" s="142"/>
      <c r="Q76" s="48"/>
      <c r="R76" s="48"/>
    </row>
    <row r="77" spans="1:18" s="295" customFormat="1" ht="27" customHeight="1" x14ac:dyDescent="0.2">
      <c r="A77" s="287">
        <v>3</v>
      </c>
      <c r="B77" s="287">
        <v>6</v>
      </c>
      <c r="C77" s="287">
        <v>3</v>
      </c>
      <c r="D77" s="287">
        <v>19</v>
      </c>
      <c r="E77" s="287">
        <v>20</v>
      </c>
      <c r="F77" s="287" t="s">
        <v>86</v>
      </c>
      <c r="G77" s="288">
        <f>+CONSOLIDACION!M77</f>
        <v>848802901</v>
      </c>
      <c r="H77" s="289"/>
      <c r="I77" s="290"/>
      <c r="J77" s="291"/>
      <c r="K77" s="291"/>
      <c r="L77" s="291"/>
      <c r="M77" s="292"/>
      <c r="N77" s="293">
        <f t="shared" si="1"/>
        <v>848802901</v>
      </c>
      <c r="O77" s="294">
        <v>0</v>
      </c>
      <c r="P77" s="142">
        <v>0</v>
      </c>
      <c r="Q77" s="285"/>
      <c r="R77" s="285"/>
    </row>
    <row r="78" spans="1:18" s="42" customFormat="1" ht="18" customHeight="1" x14ac:dyDescent="0.2">
      <c r="A78" s="22"/>
      <c r="B78" s="22"/>
      <c r="C78" s="22"/>
      <c r="D78" s="22"/>
      <c r="E78" s="22"/>
      <c r="F78" s="22"/>
      <c r="G78" s="36"/>
      <c r="H78" s="132"/>
      <c r="I78" s="20"/>
      <c r="J78" s="36"/>
      <c r="K78" s="36"/>
      <c r="L78" s="36"/>
      <c r="M78" s="134"/>
      <c r="N78" s="36"/>
      <c r="O78" s="141"/>
      <c r="P78" s="141"/>
      <c r="Q78" s="48"/>
      <c r="R78" s="48"/>
    </row>
    <row r="79" spans="1:18" s="42" customFormat="1" ht="20.25" customHeight="1" x14ac:dyDescent="0.2">
      <c r="A79" s="208"/>
      <c r="B79" s="208"/>
      <c r="C79" s="208"/>
      <c r="D79" s="208"/>
      <c r="E79" s="208"/>
      <c r="F79" s="211" t="s">
        <v>74</v>
      </c>
      <c r="G79" s="36">
        <f>SUM(G80:G85)</f>
        <v>11128800037</v>
      </c>
      <c r="H79" s="132"/>
      <c r="I79" s="20"/>
      <c r="J79" s="36">
        <f>SUM(J80:J85)</f>
        <v>9628682510</v>
      </c>
      <c r="K79" s="36">
        <f>SUM(K80:K85)</f>
        <v>9141482068</v>
      </c>
      <c r="L79" s="36">
        <f>SUM(L80:L85)</f>
        <v>4269943486</v>
      </c>
      <c r="M79" s="134"/>
      <c r="N79" s="36">
        <f>SUM(N80:N85)</f>
        <v>1500117527</v>
      </c>
      <c r="O79" s="141">
        <f>(+K79/G79)*100</f>
        <v>82.142567371210291</v>
      </c>
      <c r="P79" s="141">
        <f t="shared" si="5"/>
        <v>38.368408739519886</v>
      </c>
      <c r="Q79" s="296"/>
      <c r="R79" s="48"/>
    </row>
    <row r="80" spans="1:18" s="42" customFormat="1" ht="54" customHeight="1" x14ac:dyDescent="0.2">
      <c r="A80" s="275">
        <v>1304</v>
      </c>
      <c r="B80" s="275">
        <v>1000</v>
      </c>
      <c r="C80" s="275">
        <v>1</v>
      </c>
      <c r="D80" s="208"/>
      <c r="E80" s="208">
        <v>20</v>
      </c>
      <c r="F80" s="213" t="str">
        <f>+'REC20'!F78</f>
        <v>Fortalecimiento modelo de supervisión con un enfoque basado en riesgos y en estándares NIIF en el sector vigilado a nivel nacional</v>
      </c>
      <c r="G80" s="208">
        <f>+'REC20'!M78</f>
        <v>3611955613</v>
      </c>
      <c r="H80" s="132"/>
      <c r="I80" s="17"/>
      <c r="J80" s="152">
        <f>+'REC20'!O78</f>
        <v>3503140769</v>
      </c>
      <c r="K80" s="152">
        <f>+'REC20'!P78</f>
        <v>3503128769</v>
      </c>
      <c r="L80" s="152">
        <f>+'REC20'!Q78</f>
        <v>1831595000</v>
      </c>
      <c r="M80" s="135"/>
      <c r="N80" s="98">
        <f t="shared" ref="N80:N84" si="8">+G80-J80</f>
        <v>108814844</v>
      </c>
      <c r="O80" s="142">
        <f t="shared" si="2"/>
        <v>96.987038168234534</v>
      </c>
      <c r="P80" s="142">
        <f t="shared" si="5"/>
        <v>50.709233341843948</v>
      </c>
      <c r="Q80" s="48"/>
      <c r="R80" s="48"/>
    </row>
    <row r="81" spans="1:18" s="46" customFormat="1" ht="45" customHeight="1" x14ac:dyDescent="0.2">
      <c r="A81" s="275">
        <v>1304</v>
      </c>
      <c r="B81" s="275">
        <v>1000</v>
      </c>
      <c r="C81" s="275" t="s">
        <v>99</v>
      </c>
      <c r="D81" s="208"/>
      <c r="E81" s="208">
        <v>20</v>
      </c>
      <c r="F81" s="213" t="str">
        <f>+'REC20'!F79</f>
        <v>Control y prevención de riesgos jurídicos y financieros a organizaciones solidarias, a nivel nacional</v>
      </c>
      <c r="G81" s="208">
        <f>+'REC20'!M79</f>
        <v>1230575857</v>
      </c>
      <c r="H81" s="133"/>
      <c r="I81" s="23"/>
      <c r="J81" s="152">
        <f>+'REC20'!O79</f>
        <v>1209579567</v>
      </c>
      <c r="K81" s="152">
        <f>+'REC20'!P79</f>
        <v>1209579567</v>
      </c>
      <c r="L81" s="152">
        <f>+'REC20'!Q79</f>
        <v>542104000</v>
      </c>
      <c r="M81" s="134"/>
      <c r="N81" s="98">
        <f t="shared" si="8"/>
        <v>20996290</v>
      </c>
      <c r="O81" s="142">
        <f t="shared" si="2"/>
        <v>98.293783363246988</v>
      </c>
      <c r="P81" s="142">
        <f t="shared" si="5"/>
        <v>44.052871419205815</v>
      </c>
      <c r="Q81" s="48"/>
      <c r="R81" s="48"/>
    </row>
    <row r="82" spans="1:18" s="42" customFormat="1" ht="42.75" customHeight="1" x14ac:dyDescent="0.2">
      <c r="A82" s="275">
        <v>1304</v>
      </c>
      <c r="B82" s="275">
        <v>1000</v>
      </c>
      <c r="C82" s="275" t="s">
        <v>100</v>
      </c>
      <c r="D82" s="208"/>
      <c r="E82" s="208">
        <v>20</v>
      </c>
      <c r="F82" s="213" t="str">
        <f>+'REC20'!F80</f>
        <v>Fortalecimiento de la supervisión a organizaciones solidarias que ejercen la actividad financiera a nivel nacional</v>
      </c>
      <c r="G82" s="208">
        <f>+'REC20'!M80</f>
        <v>1016461810</v>
      </c>
      <c r="H82" s="51"/>
      <c r="I82" s="17"/>
      <c r="J82" s="152">
        <f>+'REC20'!O80</f>
        <v>969401800</v>
      </c>
      <c r="K82" s="152">
        <f>+'REC20'!P80</f>
        <v>969401800</v>
      </c>
      <c r="L82" s="152">
        <f>+'REC20'!Q80</f>
        <v>468322000</v>
      </c>
      <c r="M82" s="272"/>
      <c r="N82" s="98">
        <f t="shared" si="8"/>
        <v>47060010</v>
      </c>
      <c r="O82" s="142">
        <f>(+K82/G82)*100</f>
        <v>95.370213663019967</v>
      </c>
      <c r="P82" s="142">
        <f t="shared" si="5"/>
        <v>46.073742800036925</v>
      </c>
      <c r="Q82" s="48"/>
      <c r="R82" s="48"/>
    </row>
    <row r="83" spans="1:18" s="42" customFormat="1" ht="41.25" customHeight="1" x14ac:dyDescent="0.2">
      <c r="A83" s="275">
        <v>1399</v>
      </c>
      <c r="B83" s="212">
        <v>1000</v>
      </c>
      <c r="C83" s="208">
        <v>1</v>
      </c>
      <c r="D83" s="208"/>
      <c r="E83" s="208">
        <v>20</v>
      </c>
      <c r="F83" s="213" t="str">
        <f>+'REC20'!F81</f>
        <v>Implementación sostenibilidad y mejora de un Sistema de Gestión Integrado en la Supersolidaria en la ciudad de Bogotá.</v>
      </c>
      <c r="G83" s="208">
        <f>+'REC20'!M81</f>
        <v>150792000</v>
      </c>
      <c r="H83" s="51"/>
      <c r="I83" s="20"/>
      <c r="J83" s="152">
        <f>+'REC20'!O81</f>
        <v>53992598</v>
      </c>
      <c r="K83" s="152">
        <f>+'REC20'!P81</f>
        <v>53992598</v>
      </c>
      <c r="L83" s="152">
        <f>+'REC20'!Q81</f>
        <v>12569708</v>
      </c>
      <c r="M83" s="272"/>
      <c r="N83" s="98">
        <f t="shared" si="8"/>
        <v>96799402</v>
      </c>
      <c r="O83" s="142">
        <f>(+K83/G83)*100</f>
        <v>35.806009602631441</v>
      </c>
      <c r="P83" s="142">
        <f t="shared" si="5"/>
        <v>8.3357923497267752</v>
      </c>
      <c r="Q83" s="48"/>
    </row>
    <row r="84" spans="1:18" s="42" customFormat="1" ht="42.75" customHeight="1" x14ac:dyDescent="0.2">
      <c r="A84" s="275">
        <v>1399</v>
      </c>
      <c r="B84" s="212">
        <v>1000</v>
      </c>
      <c r="C84" s="208">
        <v>2</v>
      </c>
      <c r="D84" s="208"/>
      <c r="E84" s="208">
        <v>20</v>
      </c>
      <c r="F84" s="213" t="str">
        <f>+'REC20'!F82</f>
        <v>Implementación de un sistema de gestión documental en la Superintendencia de la Economía Solidaria</v>
      </c>
      <c r="G84" s="208">
        <f>+'REC20'!M82</f>
        <v>1926560000</v>
      </c>
      <c r="H84" s="51"/>
      <c r="I84" s="20"/>
      <c r="J84" s="152">
        <f>+'REC20'!O82</f>
        <v>1818366458</v>
      </c>
      <c r="K84" s="152">
        <f>+'REC20'!P82</f>
        <v>1818366458</v>
      </c>
      <c r="L84" s="152">
        <f>+'REC20'!Q82</f>
        <v>397810284</v>
      </c>
      <c r="M84" s="272"/>
      <c r="N84" s="98">
        <f t="shared" si="8"/>
        <v>108193542</v>
      </c>
      <c r="O84" s="142">
        <f>(+K84/G84)*100</f>
        <v>94.384107320820533</v>
      </c>
      <c r="P84" s="142">
        <f t="shared" si="5"/>
        <v>20.648735777759324</v>
      </c>
      <c r="Q84" s="48"/>
    </row>
    <row r="85" spans="1:18" s="42" customFormat="1" ht="36" customHeight="1" thickBot="1" x14ac:dyDescent="0.25">
      <c r="A85" s="275">
        <v>1399</v>
      </c>
      <c r="B85" s="212">
        <v>1000</v>
      </c>
      <c r="C85" s="208">
        <v>3</v>
      </c>
      <c r="D85" s="208"/>
      <c r="E85" s="208">
        <v>20</v>
      </c>
      <c r="F85" s="213" t="str">
        <f>+'REC20'!F83</f>
        <v>Mejoramiento de la Infraestructura Tecnológica en la  Supersolidaria</v>
      </c>
      <c r="G85" s="208">
        <f>+'REC20'!M83</f>
        <v>3192454757</v>
      </c>
      <c r="H85" s="51"/>
      <c r="I85" s="20"/>
      <c r="J85" s="152">
        <f>+'REC20'!O83</f>
        <v>2074201318</v>
      </c>
      <c r="K85" s="152">
        <f>+'REC20'!P83</f>
        <v>1587012876</v>
      </c>
      <c r="L85" s="298">
        <f>+'REC20'!Q83</f>
        <v>1017542494</v>
      </c>
      <c r="M85" s="272"/>
      <c r="N85" s="299">
        <f>+G85-J85</f>
        <v>1118253439</v>
      </c>
      <c r="O85" s="300">
        <f>(+K85/G85)*100</f>
        <v>49.711366230647577</v>
      </c>
      <c r="P85" s="300">
        <f t="shared" si="5"/>
        <v>31.873356756861316</v>
      </c>
      <c r="Q85" s="48"/>
    </row>
    <row r="86" spans="1:18" s="42" customFormat="1" ht="15" customHeight="1" x14ac:dyDescent="0.2">
      <c r="A86" s="106"/>
      <c r="B86" s="72"/>
      <c r="C86" s="72"/>
      <c r="D86" s="72"/>
      <c r="E86" s="72"/>
      <c r="F86" s="72"/>
      <c r="G86" s="107"/>
      <c r="H86" s="51"/>
      <c r="I86" s="103"/>
      <c r="J86" s="72"/>
      <c r="K86" s="72"/>
      <c r="L86" s="71"/>
      <c r="M86" s="45"/>
      <c r="N86" s="71"/>
      <c r="O86" s="297"/>
    </row>
    <row r="87" spans="1:18" s="43" customFormat="1" ht="7.5" customHeight="1" x14ac:dyDescent="0.2">
      <c r="A87" s="113"/>
      <c r="B87" s="71"/>
      <c r="C87" s="71"/>
      <c r="D87" s="71"/>
      <c r="E87" s="71"/>
      <c r="F87" s="71"/>
      <c r="G87" s="103"/>
      <c r="H87" s="51"/>
      <c r="I87" s="103"/>
      <c r="J87" s="79"/>
      <c r="K87" s="79"/>
      <c r="L87" s="79"/>
      <c r="M87" s="45"/>
      <c r="N87" s="143"/>
      <c r="O87" s="297"/>
    </row>
    <row r="88" spans="1:18" x14ac:dyDescent="0.2">
      <c r="A88" s="113"/>
      <c r="B88" s="71"/>
      <c r="C88" s="71"/>
      <c r="D88" s="71"/>
      <c r="E88" s="71"/>
      <c r="F88" s="71"/>
      <c r="G88" s="103"/>
      <c r="H88" s="30"/>
      <c r="I88" s="103"/>
      <c r="J88" s="47"/>
      <c r="K88" s="144"/>
      <c r="L88" s="144"/>
      <c r="M88" s="126"/>
      <c r="N88" s="144"/>
      <c r="O88" s="297"/>
      <c r="P88" s="52"/>
    </row>
    <row r="89" spans="1:18" ht="13.5" customHeight="1" x14ac:dyDescent="0.2">
      <c r="A89" s="115"/>
      <c r="B89" s="71"/>
      <c r="C89" s="116" t="str">
        <f>+CONSOLIDACION!E90</f>
        <v xml:space="preserve">VICTORIA AMALIA JATTIN MARTINEZ </v>
      </c>
      <c r="D89" s="71"/>
      <c r="E89" s="116"/>
      <c r="F89" s="71"/>
      <c r="G89" s="103"/>
      <c r="H89" s="8"/>
      <c r="I89" s="103"/>
      <c r="J89" s="116" t="s">
        <v>81</v>
      </c>
      <c r="K89" s="116"/>
      <c r="L89" s="116"/>
      <c r="M89" s="29"/>
      <c r="N89" s="62"/>
      <c r="O89" s="297"/>
    </row>
    <row r="90" spans="1:18" x14ac:dyDescent="0.2">
      <c r="A90" s="113"/>
      <c r="B90" s="71"/>
      <c r="C90" s="105" t="s">
        <v>97</v>
      </c>
      <c r="D90" s="71"/>
      <c r="E90" s="105"/>
      <c r="F90" s="71"/>
      <c r="G90" s="103"/>
      <c r="H90" s="8"/>
      <c r="I90" s="103"/>
      <c r="J90" s="105" t="s">
        <v>82</v>
      </c>
      <c r="K90" s="105"/>
      <c r="L90" s="105"/>
      <c r="M90" s="29"/>
      <c r="N90" s="62"/>
      <c r="O90" s="297"/>
    </row>
    <row r="91" spans="1:18" ht="13.5" thickBot="1" x14ac:dyDescent="0.25">
      <c r="A91" s="118"/>
      <c r="B91" s="73"/>
      <c r="C91" s="73"/>
      <c r="D91" s="73"/>
      <c r="E91" s="122"/>
      <c r="F91" s="73"/>
      <c r="G91" s="119"/>
      <c r="H91" s="119"/>
      <c r="I91" s="119"/>
      <c r="J91" s="122" t="s">
        <v>83</v>
      </c>
      <c r="K91" s="122"/>
      <c r="L91" s="122"/>
      <c r="M91" s="73"/>
      <c r="N91" s="301"/>
      <c r="O91" s="301"/>
      <c r="P91" s="302"/>
    </row>
    <row r="92" spans="1:18" x14ac:dyDescent="0.2">
      <c r="A92" s="9"/>
      <c r="B92" s="7"/>
      <c r="C92" s="7"/>
      <c r="D92" s="7"/>
      <c r="E92" s="9"/>
      <c r="F92" s="24"/>
      <c r="G92" s="28"/>
      <c r="H92" s="8"/>
      <c r="I92" s="25"/>
      <c r="J92" s="79"/>
      <c r="K92" s="117"/>
      <c r="L92" s="117"/>
      <c r="M92" s="29"/>
      <c r="N92" s="62"/>
      <c r="O92" s="251"/>
    </row>
    <row r="93" spans="1:18" x14ac:dyDescent="0.2">
      <c r="A93" s="7"/>
      <c r="B93" s="7"/>
      <c r="C93" s="7"/>
      <c r="D93" s="7"/>
      <c r="E93" s="7"/>
      <c r="F93" s="24"/>
      <c r="G93" s="28"/>
      <c r="H93" s="8"/>
      <c r="I93" s="25"/>
      <c r="J93" s="79"/>
      <c r="K93" s="147"/>
      <c r="L93" s="147"/>
      <c r="M93" s="29"/>
      <c r="N93" s="62"/>
      <c r="O93" s="145"/>
    </row>
    <row r="94" spans="1:18" x14ac:dyDescent="0.2">
      <c r="A94" s="7"/>
      <c r="B94" s="7"/>
      <c r="C94" s="7"/>
      <c r="D94" s="7"/>
      <c r="E94" s="7"/>
      <c r="F94" s="24"/>
      <c r="G94" s="28"/>
      <c r="H94" s="8"/>
      <c r="I94" s="25"/>
      <c r="J94" s="79"/>
      <c r="K94" s="79"/>
      <c r="L94" s="79"/>
      <c r="M94" s="29"/>
      <c r="N94" s="62"/>
      <c r="O94" s="145"/>
    </row>
    <row r="95" spans="1:18" x14ac:dyDescent="0.2">
      <c r="A95" s="151"/>
    </row>
    <row r="96" spans="1:18" x14ac:dyDescent="0.2">
      <c r="A96" s="151"/>
    </row>
    <row r="97" spans="1:15" x14ac:dyDescent="0.2">
      <c r="A97" s="151"/>
    </row>
    <row r="98" spans="1:15" x14ac:dyDescent="0.2">
      <c r="A98" s="151"/>
    </row>
    <row r="99" spans="1:15" x14ac:dyDescent="0.2">
      <c r="A99" s="151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x14ac:dyDescent="0.2">
      <c r="A100" s="151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x14ac:dyDescent="0.2">
      <c r="A101" s="151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x14ac:dyDescent="0.2">
      <c r="A102" s="151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x14ac:dyDescent="0.2">
      <c r="A103" s="151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x14ac:dyDescent="0.2">
      <c r="A104" s="151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x14ac:dyDescent="0.2">
      <c r="A105" s="151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x14ac:dyDescent="0.2">
      <c r="A106" s="151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x14ac:dyDescent="0.2">
      <c r="A107" s="151"/>
      <c r="F107" s="6"/>
      <c r="G107" s="6"/>
      <c r="H107" s="6"/>
      <c r="I107" s="6"/>
      <c r="J107" s="6"/>
      <c r="K107" s="6"/>
      <c r="L107" s="6"/>
      <c r="M107" s="6"/>
      <c r="N107" s="6"/>
      <c r="O107" s="6"/>
    </row>
  </sheetData>
  <mergeCells count="14">
    <mergeCell ref="P5:P6"/>
    <mergeCell ref="O5:O6"/>
    <mergeCell ref="N5:N6"/>
    <mergeCell ref="A1:N1"/>
    <mergeCell ref="A2:N2"/>
    <mergeCell ref="A3:N3"/>
    <mergeCell ref="A5:A6"/>
    <mergeCell ref="B5:B6"/>
    <mergeCell ref="C5:C6"/>
    <mergeCell ref="D5:D6"/>
    <mergeCell ref="E5:E6"/>
    <mergeCell ref="F5:F6"/>
    <mergeCell ref="G5:G6"/>
    <mergeCell ref="J5:L5"/>
  </mergeCells>
  <phoneticPr fontId="0" type="noConversion"/>
  <printOptions horizontalCentered="1" verticalCentered="1"/>
  <pageMargins left="0.15748031496062992" right="0.19685039370078741" top="0.35433070866141736" bottom="0.23622047244094491" header="0" footer="0"/>
  <pageSetup paperSize="14" scale="75" orientation="landscape" r:id="rId1"/>
  <headerFooter alignWithMargins="0"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REC20</vt:lpstr>
      <vt:lpstr>REC21</vt:lpstr>
      <vt:lpstr>CONSOLIDACION</vt:lpstr>
      <vt:lpstr>RESUMEN</vt:lpstr>
      <vt:lpstr>'REC20'!Área_de_impresión</vt:lpstr>
      <vt:lpstr>'REC21'!Área_de_impresión</vt:lpstr>
      <vt:lpstr>RESUMEN!Área_de_impresión</vt:lpstr>
      <vt:lpstr>CONSOLIDACION!Títulos_a_imprimir</vt:lpstr>
      <vt:lpstr>'REC20'!Títulos_a_imprimir</vt:lpstr>
      <vt:lpstr>'REC21'!Títulos_a_imprimir</vt:lpstr>
      <vt:lpstr>RESUMEN!Títulos_a_imprimir</vt:lpstr>
    </vt:vector>
  </TitlesOfParts>
  <Company>Supersolidaria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suribe</dc:creator>
  <cp:lastModifiedBy>Magda Yiber Ramirez Rodriguez</cp:lastModifiedBy>
  <cp:lastPrinted>2018-08-08T19:55:11Z</cp:lastPrinted>
  <dcterms:created xsi:type="dcterms:W3CDTF">2006-02-22T14:18:00Z</dcterms:created>
  <dcterms:modified xsi:type="dcterms:W3CDTF">2018-09-10T16:19:12Z</dcterms:modified>
</cp:coreProperties>
</file>