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6\EJECUCION PRESUPUESTAL\"/>
    </mc:Choice>
  </mc:AlternateContent>
  <bookViews>
    <workbookView xWindow="0" yWindow="0" windowWidth="24000" windowHeight="9735" tabRatio="421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'REC21'!$A$1:$R$79</definedName>
    <definedName name="_xlnm.Print_Area" localSheetId="3">RESUMEN!$A$1:$N$92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M8" i="4" l="1"/>
  <c r="W72" i="4" l="1"/>
  <c r="V72" i="4"/>
  <c r="U72" i="4"/>
  <c r="O60" i="4"/>
  <c r="J60" i="4"/>
  <c r="O25" i="4"/>
  <c r="O22" i="4"/>
  <c r="J8" i="7"/>
  <c r="J10" i="7"/>
  <c r="J12" i="7"/>
  <c r="I10" i="7"/>
  <c r="I12" i="7"/>
  <c r="I21" i="4"/>
  <c r="J52" i="7"/>
  <c r="R43" i="4"/>
  <c r="Q43" i="4"/>
  <c r="P43" i="4"/>
  <c r="K42" i="5" s="1"/>
  <c r="O43" i="4"/>
  <c r="J42" i="5" s="1"/>
  <c r="J43" i="4"/>
  <c r="M43" i="4" s="1"/>
  <c r="G42" i="5" s="1"/>
  <c r="M42" i="5" s="1"/>
  <c r="R75" i="4"/>
  <c r="Q75" i="4"/>
  <c r="P75" i="4"/>
  <c r="O75" i="4"/>
  <c r="J75" i="4"/>
  <c r="M70" i="7"/>
  <c r="R69" i="7"/>
  <c r="Q69" i="7"/>
  <c r="P69" i="7"/>
  <c r="O69" i="7"/>
  <c r="L69" i="7"/>
  <c r="K69" i="7"/>
  <c r="J69" i="7"/>
  <c r="I69" i="7"/>
  <c r="G69" i="7"/>
  <c r="M66" i="7"/>
  <c r="M65" i="7"/>
  <c r="M64" i="7"/>
  <c r="M63" i="7"/>
  <c r="M62" i="7"/>
  <c r="M61" i="7"/>
  <c r="M60" i="7"/>
  <c r="M59" i="7"/>
  <c r="M58" i="7"/>
  <c r="M57" i="7"/>
  <c r="M56" i="7"/>
  <c r="M55" i="7"/>
  <c r="M41" i="7"/>
  <c r="M37" i="7"/>
  <c r="M22" i="7"/>
  <c r="M14" i="7"/>
  <c r="J37" i="7"/>
  <c r="I37" i="7"/>
  <c r="R37" i="7"/>
  <c r="Q37" i="7"/>
  <c r="P37" i="7"/>
  <c r="O37" i="7"/>
  <c r="M39" i="7"/>
  <c r="M23" i="7"/>
  <c r="M20" i="7"/>
  <c r="M19" i="7"/>
  <c r="N42" i="5" l="1"/>
  <c r="M69" i="7"/>
  <c r="J55" i="6" l="1"/>
  <c r="I55" i="6"/>
  <c r="G55" i="6"/>
  <c r="M70" i="6"/>
  <c r="J58" i="6" l="1"/>
  <c r="K71" i="5" l="1"/>
  <c r="J71" i="5"/>
  <c r="G72" i="4"/>
  <c r="M72" i="4" s="1"/>
  <c r="T72" i="4" s="1"/>
  <c r="J61" i="4"/>
  <c r="G71" i="5" l="1"/>
  <c r="N71" i="5" s="1"/>
  <c r="R59" i="4"/>
  <c r="Q59" i="4"/>
  <c r="W59" i="4" s="1"/>
  <c r="P59" i="4"/>
  <c r="O59" i="4"/>
  <c r="J59" i="4"/>
  <c r="M59" i="4" s="1"/>
  <c r="J39" i="4"/>
  <c r="J38" i="4"/>
  <c r="I17" i="4"/>
  <c r="M54" i="7"/>
  <c r="M43" i="7"/>
  <c r="M42" i="7"/>
  <c r="M35" i="7"/>
  <c r="M34" i="7"/>
  <c r="J33" i="7"/>
  <c r="M16" i="7"/>
  <c r="M15" i="7"/>
  <c r="J55" i="4"/>
  <c r="J71" i="4"/>
  <c r="I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T59" i="4" l="1"/>
  <c r="U59" i="4"/>
  <c r="V59" i="4"/>
  <c r="M71" i="5"/>
  <c r="F58" i="5"/>
  <c r="O71" i="4" l="1"/>
  <c r="O77" i="4" l="1"/>
  <c r="O87" i="4"/>
  <c r="O86" i="4"/>
  <c r="O85" i="4"/>
  <c r="O84" i="4"/>
  <c r="O83" i="4"/>
  <c r="O82" i="4"/>
  <c r="K58" i="5" l="1"/>
  <c r="J58" i="5"/>
  <c r="J62" i="4" l="1"/>
  <c r="R77" i="6"/>
  <c r="Q77" i="6"/>
  <c r="P77" i="6"/>
  <c r="O77" i="6"/>
  <c r="M75" i="6"/>
  <c r="G58" i="5" l="1"/>
  <c r="J66" i="4"/>
  <c r="J67" i="4"/>
  <c r="M58" i="5" l="1"/>
  <c r="N58" i="5"/>
  <c r="E77" i="7"/>
  <c r="E92" i="4" s="1"/>
  <c r="C90" i="5" l="1"/>
  <c r="P87" i="4"/>
  <c r="L37" i="7"/>
  <c r="K37" i="7"/>
  <c r="M38" i="7"/>
  <c r="J47" i="4" l="1"/>
  <c r="K78" i="4" l="1"/>
  <c r="G16" i="6"/>
  <c r="K72" i="6"/>
  <c r="Q55" i="4" l="1"/>
  <c r="R84" i="4"/>
  <c r="Q84" i="4"/>
  <c r="P84" i="4"/>
  <c r="R82" i="4"/>
  <c r="Q82" i="4"/>
  <c r="P82" i="4"/>
  <c r="R83" i="4"/>
  <c r="Q83" i="4"/>
  <c r="P83" i="4"/>
  <c r="R87" i="4"/>
  <c r="Q87" i="4"/>
  <c r="R85" i="4"/>
  <c r="Q85" i="4"/>
  <c r="P85" i="4"/>
  <c r="R86" i="4"/>
  <c r="Q86" i="4"/>
  <c r="P86" i="4"/>
  <c r="K87" i="4"/>
  <c r="K86" i="4"/>
  <c r="K85" i="4"/>
  <c r="K83" i="4"/>
  <c r="K82" i="4"/>
  <c r="K77" i="6"/>
  <c r="M34" i="6"/>
  <c r="K81" i="4" l="1"/>
  <c r="K81" i="5"/>
  <c r="V86" i="4"/>
  <c r="J81" i="5"/>
  <c r="M80" i="6"/>
  <c r="M79" i="6"/>
  <c r="G83" i="5" l="1"/>
  <c r="R50" i="4" l="1"/>
  <c r="Q50" i="4"/>
  <c r="P50" i="4"/>
  <c r="R49" i="4"/>
  <c r="Q49" i="4"/>
  <c r="P49" i="4"/>
  <c r="O65" i="4"/>
  <c r="I65" i="4"/>
  <c r="G87" i="4"/>
  <c r="G86" i="4"/>
  <c r="G82" i="4"/>
  <c r="G84" i="4"/>
  <c r="M45" i="7"/>
  <c r="M44" i="7"/>
  <c r="K83" i="5" l="1"/>
  <c r="J83" i="5"/>
  <c r="O38" i="4"/>
  <c r="L32" i="4"/>
  <c r="K32" i="4"/>
  <c r="J32" i="4"/>
  <c r="I32" i="4"/>
  <c r="N83" i="5" l="1"/>
  <c r="M83" i="5"/>
  <c r="G34" i="5"/>
  <c r="M34" i="5" s="1"/>
  <c r="L60" i="4"/>
  <c r="K60" i="4"/>
  <c r="L61" i="4"/>
  <c r="K61" i="4"/>
  <c r="I61" i="4"/>
  <c r="I60" i="4"/>
  <c r="O18" i="4"/>
  <c r="O17" i="4"/>
  <c r="R35" i="4"/>
  <c r="Q35" i="4"/>
  <c r="P35" i="4"/>
  <c r="O35" i="4"/>
  <c r="W84" i="4"/>
  <c r="V84" i="4"/>
  <c r="U84" i="4"/>
  <c r="W87" i="4"/>
  <c r="K86" i="5"/>
  <c r="W86" i="4"/>
  <c r="K85" i="5"/>
  <c r="M87" i="4"/>
  <c r="M86" i="4"/>
  <c r="M84" i="4"/>
  <c r="T84" i="4" s="1"/>
  <c r="O16" i="4" l="1"/>
  <c r="G85" i="5"/>
  <c r="N85" i="5" s="1"/>
  <c r="G86" i="5"/>
  <c r="U35" i="4"/>
  <c r="W35" i="4"/>
  <c r="T86" i="4"/>
  <c r="U86" i="4"/>
  <c r="V35" i="4"/>
  <c r="V87" i="4"/>
  <c r="J85" i="5"/>
  <c r="M85" i="5" s="1"/>
  <c r="T87" i="4"/>
  <c r="U87" i="4"/>
  <c r="J86" i="5"/>
  <c r="G77" i="6"/>
  <c r="M84" i="6"/>
  <c r="M83" i="6"/>
  <c r="M81" i="6"/>
  <c r="N86" i="5" l="1"/>
  <c r="M86" i="5"/>
  <c r="R78" i="4"/>
  <c r="Q78" i="4"/>
  <c r="P78" i="4"/>
  <c r="U78" i="4" s="1"/>
  <c r="G78" i="4"/>
  <c r="M78" i="4" s="1"/>
  <c r="G72" i="6"/>
  <c r="T78" i="4" l="1"/>
  <c r="G78" i="5"/>
  <c r="U85" i="4"/>
  <c r="W78" i="4"/>
  <c r="V78" i="4"/>
  <c r="N78" i="5" l="1"/>
  <c r="M78" i="5"/>
  <c r="R81" i="4"/>
  <c r="P81" i="4"/>
  <c r="G85" i="4"/>
  <c r="G83" i="4"/>
  <c r="G81" i="4" l="1"/>
  <c r="O81" i="4"/>
  <c r="Q81" i="4"/>
  <c r="W83" i="4"/>
  <c r="M82" i="4"/>
  <c r="W85" i="4"/>
  <c r="V85" i="4"/>
  <c r="V83" i="4"/>
  <c r="U83" i="4"/>
  <c r="U82" i="4"/>
  <c r="W82" i="4"/>
  <c r="V82" i="4"/>
  <c r="T82" i="4" l="1"/>
  <c r="G81" i="5"/>
  <c r="N81" i="5" s="1"/>
  <c r="J42" i="4"/>
  <c r="J41" i="4" s="1"/>
  <c r="M81" i="5" l="1"/>
  <c r="K37" i="6"/>
  <c r="R72" i="6" l="1"/>
  <c r="Q72" i="6"/>
  <c r="P72" i="6"/>
  <c r="O72" i="6"/>
  <c r="I26" i="4" l="1"/>
  <c r="I30" i="4"/>
  <c r="J28" i="4"/>
  <c r="I28" i="4"/>
  <c r="M82" i="6" l="1"/>
  <c r="M41" i="6"/>
  <c r="M18" i="6" l="1"/>
  <c r="M17" i="6" l="1"/>
  <c r="G45" i="5" l="1"/>
  <c r="J70" i="4" l="1"/>
  <c r="J31" i="4"/>
  <c r="J30" i="4"/>
  <c r="J18" i="4"/>
  <c r="G47" i="4"/>
  <c r="M21" i="6"/>
  <c r="R18" i="4" l="1"/>
  <c r="Q18" i="4"/>
  <c r="P18" i="4"/>
  <c r="J18" i="5"/>
  <c r="K18" i="5" l="1"/>
  <c r="Q66" i="4"/>
  <c r="O66" i="4"/>
  <c r="P65" i="4"/>
  <c r="R52" i="7"/>
  <c r="Q64" i="4"/>
  <c r="Q28" i="4"/>
  <c r="P28" i="4"/>
  <c r="O28" i="4"/>
  <c r="J84" i="5"/>
  <c r="O69" i="4"/>
  <c r="R68" i="4"/>
  <c r="R63" i="4"/>
  <c r="R62" i="4"/>
  <c r="P43" i="6"/>
  <c r="K48" i="5"/>
  <c r="O49" i="4"/>
  <c r="Q48" i="4"/>
  <c r="R40" i="6"/>
  <c r="Q40" i="6"/>
  <c r="P40" i="6"/>
  <c r="R36" i="6"/>
  <c r="Q31" i="4"/>
  <c r="P31" i="4"/>
  <c r="R29" i="4"/>
  <c r="Q29" i="4"/>
  <c r="P29" i="4"/>
  <c r="O29" i="4"/>
  <c r="R24" i="6"/>
  <c r="P24" i="6"/>
  <c r="Q22" i="4"/>
  <c r="P22" i="4"/>
  <c r="Q14" i="7"/>
  <c r="L52" i="6"/>
  <c r="K52" i="6"/>
  <c r="R71" i="4"/>
  <c r="R69" i="4"/>
  <c r="Q69" i="4"/>
  <c r="Q63" i="4"/>
  <c r="O62" i="4"/>
  <c r="R47" i="4"/>
  <c r="Q33" i="7"/>
  <c r="O33" i="7"/>
  <c r="O31" i="4"/>
  <c r="R30" i="4"/>
  <c r="O30" i="4"/>
  <c r="R28" i="4"/>
  <c r="R27" i="4"/>
  <c r="P27" i="4"/>
  <c r="O27" i="4"/>
  <c r="P26" i="4"/>
  <c r="O24" i="6"/>
  <c r="P25" i="4"/>
  <c r="R22" i="4"/>
  <c r="Q21" i="4"/>
  <c r="O21" i="4"/>
  <c r="O16" i="6"/>
  <c r="R17" i="4"/>
  <c r="O14" i="7"/>
  <c r="L52" i="7"/>
  <c r="L47" i="7" s="1"/>
  <c r="K52" i="7"/>
  <c r="K47" i="7" s="1"/>
  <c r="J47" i="7"/>
  <c r="I52" i="7"/>
  <c r="M52" i="7" s="1"/>
  <c r="L41" i="7"/>
  <c r="L42" i="4" s="1"/>
  <c r="L41" i="4" s="1"/>
  <c r="K41" i="7"/>
  <c r="K42" i="4" s="1"/>
  <c r="K41" i="4" s="1"/>
  <c r="J41" i="7"/>
  <c r="I41" i="7"/>
  <c r="L33" i="7"/>
  <c r="K33" i="7"/>
  <c r="L22" i="7"/>
  <c r="K22" i="7"/>
  <c r="J22" i="7"/>
  <c r="I22" i="7"/>
  <c r="L18" i="7"/>
  <c r="K18" i="7"/>
  <c r="J18" i="7"/>
  <c r="I18" i="7"/>
  <c r="L14" i="7"/>
  <c r="K14" i="7"/>
  <c r="J14" i="7"/>
  <c r="I14" i="7"/>
  <c r="L77" i="6"/>
  <c r="J77" i="6"/>
  <c r="L72" i="6"/>
  <c r="J72" i="6"/>
  <c r="L55" i="6"/>
  <c r="K55" i="6"/>
  <c r="K43" i="6"/>
  <c r="K47" i="4" s="1"/>
  <c r="J43" i="6"/>
  <c r="L40" i="6"/>
  <c r="K40" i="6"/>
  <c r="J40" i="6"/>
  <c r="L36" i="6"/>
  <c r="L39" i="4" s="1"/>
  <c r="K36" i="6"/>
  <c r="L24" i="6"/>
  <c r="L26" i="4" s="1"/>
  <c r="K24" i="6"/>
  <c r="K26" i="4" s="1"/>
  <c r="J24" i="6"/>
  <c r="L20" i="6"/>
  <c r="L22" i="4" s="1"/>
  <c r="K20" i="6"/>
  <c r="K22" i="4" s="1"/>
  <c r="J20" i="6"/>
  <c r="J22" i="4" s="1"/>
  <c r="L16" i="6"/>
  <c r="K16" i="6"/>
  <c r="J16" i="6"/>
  <c r="I77" i="6"/>
  <c r="I72" i="6"/>
  <c r="M72" i="6" s="1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1" i="4"/>
  <c r="J21" i="4"/>
  <c r="K39" i="4"/>
  <c r="P61" i="4"/>
  <c r="R52" i="6"/>
  <c r="Q54" i="4"/>
  <c r="P55" i="4"/>
  <c r="R32" i="4"/>
  <c r="Q32" i="4"/>
  <c r="P32" i="4"/>
  <c r="O22" i="7"/>
  <c r="Q27" i="4"/>
  <c r="M74" i="6"/>
  <c r="M73" i="6"/>
  <c r="M48" i="6"/>
  <c r="M47" i="6"/>
  <c r="M37" i="6"/>
  <c r="M32" i="6"/>
  <c r="M31" i="6"/>
  <c r="M30" i="6"/>
  <c r="M29" i="6"/>
  <c r="M28" i="6"/>
  <c r="M27" i="6"/>
  <c r="M26" i="6"/>
  <c r="M25" i="6"/>
  <c r="M22" i="6"/>
  <c r="P71" i="4"/>
  <c r="P69" i="4"/>
  <c r="Q67" i="4"/>
  <c r="P67" i="4"/>
  <c r="P62" i="4"/>
  <c r="G17" i="4"/>
  <c r="M17" i="4" s="1"/>
  <c r="K17" i="4"/>
  <c r="L17" i="4"/>
  <c r="G18" i="4"/>
  <c r="G21" i="4"/>
  <c r="L21" i="4"/>
  <c r="G22" i="4"/>
  <c r="G25" i="4"/>
  <c r="I25" i="4"/>
  <c r="J25" i="4"/>
  <c r="K25" i="4"/>
  <c r="L25" i="4"/>
  <c r="G26" i="4"/>
  <c r="M26" i="4" s="1"/>
  <c r="O26" i="4"/>
  <c r="G27" i="4"/>
  <c r="I27" i="4"/>
  <c r="J27" i="4"/>
  <c r="K27" i="4"/>
  <c r="L27" i="4"/>
  <c r="G28" i="4"/>
  <c r="M28" i="4" s="1"/>
  <c r="K28" i="4"/>
  <c r="L28" i="4"/>
  <c r="G29" i="4"/>
  <c r="I29" i="4"/>
  <c r="J29" i="4"/>
  <c r="K29" i="4"/>
  <c r="L29" i="4"/>
  <c r="G30" i="4"/>
  <c r="M30" i="4" s="1"/>
  <c r="K30" i="4"/>
  <c r="L30" i="4"/>
  <c r="G31" i="4"/>
  <c r="I31" i="4"/>
  <c r="K31" i="4"/>
  <c r="L31" i="4"/>
  <c r="G32" i="4"/>
  <c r="M32" i="4" s="1"/>
  <c r="G38" i="4"/>
  <c r="M38" i="4" s="1"/>
  <c r="J37" i="4"/>
  <c r="G39" i="4"/>
  <c r="M39" i="4" s="1"/>
  <c r="O39" i="4"/>
  <c r="P39" i="4"/>
  <c r="Q39" i="4"/>
  <c r="R39" i="4"/>
  <c r="G42" i="4"/>
  <c r="I42" i="4"/>
  <c r="I41" i="4" s="1"/>
  <c r="I48" i="4"/>
  <c r="J48" i="4"/>
  <c r="K48" i="4"/>
  <c r="L48" i="4"/>
  <c r="R48" i="4"/>
  <c r="G49" i="4"/>
  <c r="I49" i="4"/>
  <c r="K49" i="4"/>
  <c r="G50" i="4"/>
  <c r="K50" i="4"/>
  <c r="L50" i="4"/>
  <c r="O55" i="4"/>
  <c r="G60" i="4"/>
  <c r="M60" i="4" s="1"/>
  <c r="P60" i="4"/>
  <c r="Q60" i="4"/>
  <c r="R60" i="4"/>
  <c r="I62" i="4"/>
  <c r="K62" i="4"/>
  <c r="L62" i="4"/>
  <c r="I63" i="4"/>
  <c r="K63" i="4"/>
  <c r="L63" i="4"/>
  <c r="I64" i="4"/>
  <c r="K64" i="4"/>
  <c r="L64" i="4"/>
  <c r="O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M67" i="4" s="1"/>
  <c r="O67" i="4"/>
  <c r="R67" i="4"/>
  <c r="G68" i="4"/>
  <c r="I68" i="4"/>
  <c r="J68" i="4"/>
  <c r="K68" i="4"/>
  <c r="L68" i="4"/>
  <c r="O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G71" i="4"/>
  <c r="M71" i="4" s="1"/>
  <c r="K71" i="4"/>
  <c r="L71" i="4"/>
  <c r="Q71" i="4"/>
  <c r="G75" i="4"/>
  <c r="I75" i="4"/>
  <c r="K75" i="4"/>
  <c r="L75" i="4"/>
  <c r="G77" i="4"/>
  <c r="I77" i="4"/>
  <c r="J77" i="4"/>
  <c r="K77" i="4"/>
  <c r="L77" i="4"/>
  <c r="J76" i="5"/>
  <c r="P77" i="4"/>
  <c r="Q77" i="4"/>
  <c r="R77" i="4"/>
  <c r="I83" i="4"/>
  <c r="J83" i="4"/>
  <c r="L83" i="4"/>
  <c r="J82" i="5"/>
  <c r="K82" i="5"/>
  <c r="I85" i="4"/>
  <c r="J85" i="4"/>
  <c r="L85" i="4"/>
  <c r="G14" i="7"/>
  <c r="P14" i="7"/>
  <c r="R14" i="7"/>
  <c r="P17" i="4"/>
  <c r="G18" i="7"/>
  <c r="G22" i="7"/>
  <c r="R25" i="4"/>
  <c r="M24" i="7"/>
  <c r="M25" i="7"/>
  <c r="M26" i="7"/>
  <c r="M27" i="7"/>
  <c r="M28" i="7"/>
  <c r="P30" i="4"/>
  <c r="Q30" i="4"/>
  <c r="M29" i="7"/>
  <c r="R31" i="4"/>
  <c r="M30" i="7"/>
  <c r="G33" i="7"/>
  <c r="M33" i="7" s="1"/>
  <c r="R33" i="7"/>
  <c r="G37" i="7"/>
  <c r="O47" i="4"/>
  <c r="P47" i="4"/>
  <c r="O48" i="4"/>
  <c r="P48" i="4"/>
  <c r="O50" i="4"/>
  <c r="K49" i="5"/>
  <c r="Q41" i="7"/>
  <c r="G49" i="7"/>
  <c r="O49" i="7"/>
  <c r="P49" i="7"/>
  <c r="Q49" i="7"/>
  <c r="R49" i="7"/>
  <c r="M50" i="7"/>
  <c r="O61" i="4"/>
  <c r="M72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2" i="4"/>
  <c r="O43" i="6"/>
  <c r="G43" i="6"/>
  <c r="M46" i="6"/>
  <c r="O52" i="6"/>
  <c r="Q52" i="6"/>
  <c r="P63" i="4"/>
  <c r="G64" i="4"/>
  <c r="J70" i="5"/>
  <c r="R41" i="7"/>
  <c r="P21" i="4"/>
  <c r="P42" i="4"/>
  <c r="P38" i="4"/>
  <c r="P33" i="7"/>
  <c r="J37" i="5"/>
  <c r="Q25" i="4"/>
  <c r="R42" i="4"/>
  <c r="R41" i="4" s="1"/>
  <c r="Q62" i="4"/>
  <c r="R26" i="4"/>
  <c r="P18" i="7"/>
  <c r="T38" i="4" l="1"/>
  <c r="P41" i="4"/>
  <c r="O41" i="4"/>
  <c r="U65" i="4"/>
  <c r="P57" i="4"/>
  <c r="M70" i="4"/>
  <c r="J57" i="4"/>
  <c r="J52" i="4" s="1"/>
  <c r="I57" i="4"/>
  <c r="I52" i="4" s="1"/>
  <c r="M69" i="4"/>
  <c r="M68" i="4"/>
  <c r="M25" i="4"/>
  <c r="M66" i="4"/>
  <c r="M42" i="4"/>
  <c r="M31" i="4"/>
  <c r="M29" i="4"/>
  <c r="M27" i="4"/>
  <c r="M22" i="4"/>
  <c r="M64" i="4"/>
  <c r="I47" i="7"/>
  <c r="U68" i="4"/>
  <c r="U61" i="4"/>
  <c r="U69" i="4"/>
  <c r="U62" i="4"/>
  <c r="U67" i="4"/>
  <c r="K57" i="4"/>
  <c r="K52" i="4" s="1"/>
  <c r="J47" i="5"/>
  <c r="J74" i="5"/>
  <c r="K25" i="5"/>
  <c r="K67" i="5"/>
  <c r="K46" i="5"/>
  <c r="K30" i="5"/>
  <c r="K74" i="4"/>
  <c r="J67" i="5"/>
  <c r="J63" i="5"/>
  <c r="J59" i="5"/>
  <c r="K70" i="5"/>
  <c r="K26" i="5"/>
  <c r="K63" i="5"/>
  <c r="J46" i="5"/>
  <c r="G59" i="5"/>
  <c r="J27" i="5"/>
  <c r="K64" i="5"/>
  <c r="K62" i="5"/>
  <c r="K21" i="5"/>
  <c r="K65" i="5"/>
  <c r="K12" i="7"/>
  <c r="K10" i="7" s="1"/>
  <c r="K8" i="7" s="1"/>
  <c r="J21" i="5"/>
  <c r="K27" i="5"/>
  <c r="K29" i="5"/>
  <c r="J68" i="5"/>
  <c r="J65" i="5"/>
  <c r="K69" i="5"/>
  <c r="J38" i="5"/>
  <c r="K61" i="5"/>
  <c r="L12" i="7"/>
  <c r="J61" i="5"/>
  <c r="J66" i="5"/>
  <c r="K32" i="5"/>
  <c r="J49" i="5"/>
  <c r="J69" i="5"/>
  <c r="J26" i="5"/>
  <c r="K66" i="5"/>
  <c r="J22" i="5"/>
  <c r="J48" i="5"/>
  <c r="J28" i="5"/>
  <c r="K37" i="5"/>
  <c r="J31" i="5"/>
  <c r="K47" i="5"/>
  <c r="K17" i="5"/>
  <c r="K74" i="5"/>
  <c r="K60" i="5"/>
  <c r="J30" i="5"/>
  <c r="K22" i="5"/>
  <c r="K31" i="5"/>
  <c r="K28" i="5"/>
  <c r="G12" i="7"/>
  <c r="R14" i="6"/>
  <c r="M77" i="6"/>
  <c r="J80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4" i="4"/>
  <c r="M40" i="6"/>
  <c r="J74" i="4"/>
  <c r="I50" i="6"/>
  <c r="L37" i="4"/>
  <c r="G37" i="4"/>
  <c r="I74" i="4"/>
  <c r="M75" i="4"/>
  <c r="G20" i="4"/>
  <c r="V60" i="4"/>
  <c r="K59" i="5"/>
  <c r="O54" i="4"/>
  <c r="J54" i="5"/>
  <c r="P54" i="4"/>
  <c r="K54" i="5"/>
  <c r="G24" i="4"/>
  <c r="G16" i="4"/>
  <c r="U75" i="4"/>
  <c r="R47" i="7"/>
  <c r="L81" i="4"/>
  <c r="U39" i="4"/>
  <c r="K38" i="5"/>
  <c r="W65" i="4"/>
  <c r="W77" i="4"/>
  <c r="P74" i="4"/>
  <c r="K76" i="5"/>
  <c r="W71" i="4"/>
  <c r="K68" i="5"/>
  <c r="J60" i="5"/>
  <c r="K41" i="5"/>
  <c r="J41" i="5"/>
  <c r="U29" i="4"/>
  <c r="J29" i="5"/>
  <c r="U25" i="4"/>
  <c r="J25" i="5"/>
  <c r="J17" i="5"/>
  <c r="V70" i="4"/>
  <c r="U70" i="4"/>
  <c r="U22" i="4"/>
  <c r="M83" i="4"/>
  <c r="P41" i="7"/>
  <c r="P52" i="6"/>
  <c r="M18" i="7"/>
  <c r="U30" i="4"/>
  <c r="V69" i="4"/>
  <c r="Q74" i="4"/>
  <c r="W63" i="4"/>
  <c r="V50" i="4"/>
  <c r="W31" i="4"/>
  <c r="U71" i="4"/>
  <c r="L20" i="4"/>
  <c r="K37" i="4"/>
  <c r="V21" i="4"/>
  <c r="U66" i="4"/>
  <c r="G55" i="4"/>
  <c r="U77" i="4"/>
  <c r="K45" i="4"/>
  <c r="W70" i="4"/>
  <c r="W64" i="4"/>
  <c r="R45" i="4"/>
  <c r="O37" i="4"/>
  <c r="U28" i="4"/>
  <c r="W27" i="4"/>
  <c r="W25" i="4"/>
  <c r="J45" i="4"/>
  <c r="J16" i="4"/>
  <c r="U60" i="4"/>
  <c r="T60" i="4"/>
  <c r="P16" i="4"/>
  <c r="U18" i="4"/>
  <c r="R43" i="6"/>
  <c r="P37" i="4"/>
  <c r="G48" i="4"/>
  <c r="M48" i="4" s="1"/>
  <c r="V75" i="4"/>
  <c r="I81" i="4"/>
  <c r="W60" i="4"/>
  <c r="I37" i="4"/>
  <c r="P52" i="7"/>
  <c r="P47" i="7" s="1"/>
  <c r="G41" i="7"/>
  <c r="R55" i="4"/>
  <c r="R54" i="4" s="1"/>
  <c r="W54" i="4" s="1"/>
  <c r="P22" i="7"/>
  <c r="P12" i="7" s="1"/>
  <c r="Q22" i="7"/>
  <c r="G41" i="4"/>
  <c r="M41" i="4" s="1"/>
  <c r="G62" i="4"/>
  <c r="M62" i="4" s="1"/>
  <c r="I45" i="4"/>
  <c r="R24" i="4"/>
  <c r="U50" i="4"/>
  <c r="J20" i="4"/>
  <c r="L10" i="7"/>
  <c r="L8" i="7" s="1"/>
  <c r="I24" i="4"/>
  <c r="I20" i="6"/>
  <c r="I14" i="6" s="1"/>
  <c r="V64" i="4"/>
  <c r="U49" i="4"/>
  <c r="I20" i="4"/>
  <c r="M24" i="6"/>
  <c r="V77" i="4"/>
  <c r="V55" i="4"/>
  <c r="U21" i="4"/>
  <c r="J36" i="6"/>
  <c r="V71" i="4"/>
  <c r="W69" i="4"/>
  <c r="V67" i="4"/>
  <c r="V65" i="4"/>
  <c r="W48" i="4"/>
  <c r="U48" i="4"/>
  <c r="U47" i="4"/>
  <c r="U42" i="4"/>
  <c r="W32" i="4"/>
  <c r="W29" i="4"/>
  <c r="V29" i="4"/>
  <c r="W28" i="4"/>
  <c r="V28" i="4"/>
  <c r="V27" i="4"/>
  <c r="U27" i="4"/>
  <c r="W22" i="4"/>
  <c r="R16" i="4"/>
  <c r="O55" i="6"/>
  <c r="O50" i="6" s="1"/>
  <c r="O63" i="4"/>
  <c r="V68" i="4"/>
  <c r="W68" i="4"/>
  <c r="M50" i="4"/>
  <c r="K24" i="4"/>
  <c r="J50" i="6"/>
  <c r="Q42" i="4"/>
  <c r="O74" i="4"/>
  <c r="U64" i="4"/>
  <c r="J24" i="4"/>
  <c r="K20" i="4"/>
  <c r="W62" i="4"/>
  <c r="G52" i="7"/>
  <c r="V18" i="4"/>
  <c r="J81" i="4"/>
  <c r="M77" i="4"/>
  <c r="L74" i="4"/>
  <c r="L18" i="4"/>
  <c r="L16" i="4" s="1"/>
  <c r="V22" i="4"/>
  <c r="P20" i="4"/>
  <c r="Q52" i="7"/>
  <c r="Q47" i="7" s="1"/>
  <c r="Q61" i="4"/>
  <c r="Q57" i="4" s="1"/>
  <c r="Q24" i="6"/>
  <c r="Q26" i="4"/>
  <c r="W26" i="4" s="1"/>
  <c r="Q36" i="6"/>
  <c r="Q38" i="4"/>
  <c r="V38" i="4" s="1"/>
  <c r="Q43" i="6"/>
  <c r="W49" i="4"/>
  <c r="Q20" i="4"/>
  <c r="P45" i="4"/>
  <c r="W30" i="4"/>
  <c r="V30" i="4"/>
  <c r="V32" i="4"/>
  <c r="R61" i="4"/>
  <c r="R57" i="4" s="1"/>
  <c r="V66" i="4"/>
  <c r="G52" i="6"/>
  <c r="O41" i="7"/>
  <c r="R74" i="4"/>
  <c r="W75" i="4"/>
  <c r="W66" i="4"/>
  <c r="W39" i="4"/>
  <c r="W67" i="4"/>
  <c r="Q18" i="7"/>
  <c r="G65" i="4"/>
  <c r="M65" i="4" s="1"/>
  <c r="W18" i="4"/>
  <c r="V62" i="4"/>
  <c r="U26" i="4"/>
  <c r="G61" i="4"/>
  <c r="M85" i="4"/>
  <c r="U17" i="4"/>
  <c r="V25" i="4"/>
  <c r="U55" i="4"/>
  <c r="G63" i="4"/>
  <c r="M63" i="4" s="1"/>
  <c r="M49" i="7"/>
  <c r="L24" i="4"/>
  <c r="R21" i="4"/>
  <c r="R20" i="4" s="1"/>
  <c r="R18" i="7"/>
  <c r="R55" i="6"/>
  <c r="R50" i="6" s="1"/>
  <c r="L57" i="4"/>
  <c r="L52" i="4" s="1"/>
  <c r="Q17" i="4"/>
  <c r="O32" i="4"/>
  <c r="O20" i="4"/>
  <c r="R22" i="7"/>
  <c r="M38" i="6"/>
  <c r="R38" i="4"/>
  <c r="R37" i="4" s="1"/>
  <c r="O52" i="7"/>
  <c r="O47" i="7" s="1"/>
  <c r="Q47" i="4"/>
  <c r="O18" i="7"/>
  <c r="O12" i="7" s="1"/>
  <c r="P55" i="6"/>
  <c r="Q55" i="6"/>
  <c r="V63" i="4"/>
  <c r="V48" i="4"/>
  <c r="O45" i="4"/>
  <c r="V39" i="4"/>
  <c r="U38" i="4"/>
  <c r="V31" i="4"/>
  <c r="P24" i="4"/>
  <c r="U31" i="4"/>
  <c r="Q41" i="4" l="1"/>
  <c r="W41" i="4" s="1"/>
  <c r="M47" i="7"/>
  <c r="I8" i="7"/>
  <c r="U63" i="4"/>
  <c r="M37" i="4"/>
  <c r="O57" i="4"/>
  <c r="M61" i="4"/>
  <c r="G57" i="4"/>
  <c r="M57" i="4" s="1"/>
  <c r="N59" i="5"/>
  <c r="M18" i="4"/>
  <c r="M21" i="4"/>
  <c r="G54" i="4"/>
  <c r="M54" i="4" s="1"/>
  <c r="T54" i="4" s="1"/>
  <c r="M55" i="4"/>
  <c r="M59" i="5"/>
  <c r="T62" i="4"/>
  <c r="K24" i="5"/>
  <c r="K44" i="5"/>
  <c r="J44" i="5"/>
  <c r="K53" i="5"/>
  <c r="G63" i="5"/>
  <c r="M63" i="5" s="1"/>
  <c r="G40" i="5"/>
  <c r="T83" i="4"/>
  <c r="G82" i="5"/>
  <c r="J53" i="5"/>
  <c r="J40" i="5"/>
  <c r="G62" i="5"/>
  <c r="N62" i="5" s="1"/>
  <c r="K73" i="5"/>
  <c r="M16" i="4"/>
  <c r="K36" i="5"/>
  <c r="J36" i="5"/>
  <c r="K40" i="5"/>
  <c r="J20" i="5"/>
  <c r="J62" i="5"/>
  <c r="G67" i="5"/>
  <c r="N67" i="5" s="1"/>
  <c r="K10" i="6"/>
  <c r="K8" i="6" s="1"/>
  <c r="G41" i="5"/>
  <c r="M41" i="5" s="1"/>
  <c r="G74" i="5"/>
  <c r="M74" i="5" s="1"/>
  <c r="R12" i="7"/>
  <c r="R10" i="7" s="1"/>
  <c r="R8" i="7" s="1"/>
  <c r="Q12" i="7"/>
  <c r="Q10" i="7" s="1"/>
  <c r="Q8" i="7" s="1"/>
  <c r="G84" i="5"/>
  <c r="M84" i="5" s="1"/>
  <c r="T85" i="4"/>
  <c r="G32" i="5"/>
  <c r="N32" i="5" s="1"/>
  <c r="T32" i="4"/>
  <c r="L14" i="4"/>
  <c r="I14" i="4"/>
  <c r="I12" i="4" s="1"/>
  <c r="I10" i="4" s="1"/>
  <c r="I8" i="4" s="1"/>
  <c r="J14" i="4"/>
  <c r="J12" i="4" s="1"/>
  <c r="J10" i="4" s="1"/>
  <c r="J8" i="4" s="1"/>
  <c r="K14" i="4"/>
  <c r="K12" i="4" s="1"/>
  <c r="K10" i="4" s="1"/>
  <c r="K8" i="4" s="1"/>
  <c r="O10" i="7"/>
  <c r="O8" i="7" s="1"/>
  <c r="G10" i="7"/>
  <c r="R14" i="4"/>
  <c r="R12" i="4" s="1"/>
  <c r="K16" i="5"/>
  <c r="P14" i="4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T42" i="4"/>
  <c r="R52" i="4"/>
  <c r="P10" i="7"/>
  <c r="P8" i="7" s="1"/>
  <c r="T64" i="4"/>
  <c r="T75" i="4"/>
  <c r="U54" i="4"/>
  <c r="M74" i="4"/>
  <c r="V54" i="4"/>
  <c r="T68" i="4"/>
  <c r="G47" i="7"/>
  <c r="W55" i="4"/>
  <c r="T77" i="4"/>
  <c r="G76" i="5"/>
  <c r="M76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7" i="5"/>
  <c r="T29" i="4"/>
  <c r="G29" i="5"/>
  <c r="N29" i="5" s="1"/>
  <c r="T27" i="4"/>
  <c r="G27" i="5"/>
  <c r="T25" i="4"/>
  <c r="G25" i="5"/>
  <c r="N25" i="5" s="1"/>
  <c r="T22" i="4"/>
  <c r="G22" i="5"/>
  <c r="T17" i="4"/>
  <c r="G17" i="5"/>
  <c r="N17" i="5" s="1"/>
  <c r="T50" i="4"/>
  <c r="G49" i="5"/>
  <c r="V74" i="4"/>
  <c r="T63" i="4"/>
  <c r="T28" i="4"/>
  <c r="G28" i="5"/>
  <c r="Q50" i="6"/>
  <c r="U41" i="4"/>
  <c r="T39" i="4"/>
  <c r="G38" i="5"/>
  <c r="T31" i="4"/>
  <c r="G31" i="5"/>
  <c r="M24" i="4"/>
  <c r="T30" i="4"/>
  <c r="G30" i="5"/>
  <c r="T26" i="4"/>
  <c r="G26" i="5"/>
  <c r="K84" i="5"/>
  <c r="K80" i="5" s="1"/>
  <c r="W81" i="4"/>
  <c r="U74" i="4"/>
  <c r="J73" i="5"/>
  <c r="P52" i="4"/>
  <c r="K56" i="5"/>
  <c r="W50" i="4"/>
  <c r="T41" i="4"/>
  <c r="O24" i="4"/>
  <c r="J32" i="5"/>
  <c r="U20" i="4"/>
  <c r="K20" i="5"/>
  <c r="U16" i="4"/>
  <c r="R12" i="6"/>
  <c r="R10" i="6" s="1"/>
  <c r="R8" i="6" s="1"/>
  <c r="V26" i="4"/>
  <c r="U32" i="4"/>
  <c r="W74" i="4"/>
  <c r="M20" i="4"/>
  <c r="U37" i="4"/>
  <c r="M20" i="6"/>
  <c r="M36" i="6"/>
  <c r="V41" i="4"/>
  <c r="V57" i="4"/>
  <c r="W57" i="4"/>
  <c r="Q52" i="4"/>
  <c r="V42" i="4"/>
  <c r="V49" i="4"/>
  <c r="O10" i="6"/>
  <c r="O8" i="6" s="1"/>
  <c r="W42" i="4"/>
  <c r="Q45" i="4"/>
  <c r="W45" i="4" s="1"/>
  <c r="V47" i="4"/>
  <c r="W47" i="4"/>
  <c r="G45" i="4"/>
  <c r="Q24" i="4"/>
  <c r="W24" i="4" s="1"/>
  <c r="W17" i="4"/>
  <c r="V17" i="4"/>
  <c r="Q16" i="4"/>
  <c r="M52" i="6"/>
  <c r="V61" i="4"/>
  <c r="W61" i="4"/>
  <c r="V20" i="4"/>
  <c r="W20" i="4"/>
  <c r="M81" i="4"/>
  <c r="W21" i="4"/>
  <c r="Q37" i="4"/>
  <c r="W38" i="4"/>
  <c r="U45" i="4"/>
  <c r="N74" i="5" l="1"/>
  <c r="T61" i="4"/>
  <c r="G60" i="5"/>
  <c r="N60" i="5" s="1"/>
  <c r="G53" i="5"/>
  <c r="M53" i="5" s="1"/>
  <c r="N41" i="5"/>
  <c r="M40" i="5"/>
  <c r="N40" i="5"/>
  <c r="M62" i="5"/>
  <c r="N63" i="5"/>
  <c r="K51" i="5"/>
  <c r="M67" i="5"/>
  <c r="G24" i="5"/>
  <c r="N24" i="5" s="1"/>
  <c r="J24" i="5"/>
  <c r="J56" i="5"/>
  <c r="G73" i="5"/>
  <c r="N73" i="5" s="1"/>
  <c r="T37" i="4"/>
  <c r="T21" i="4"/>
  <c r="M32" i="5"/>
  <c r="O14" i="4"/>
  <c r="M12" i="7"/>
  <c r="G80" i="5"/>
  <c r="N84" i="5"/>
  <c r="Q14" i="4"/>
  <c r="N82" i="5"/>
  <c r="M82" i="5"/>
  <c r="M25" i="5"/>
  <c r="G21" i="5"/>
  <c r="N21" i="5" s="1"/>
  <c r="T74" i="4"/>
  <c r="N76" i="5"/>
  <c r="M29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7" i="5"/>
  <c r="N37" i="5"/>
  <c r="M27" i="5"/>
  <c r="N27" i="5"/>
  <c r="N22" i="5"/>
  <c r="M22" i="5"/>
  <c r="T20" i="4"/>
  <c r="G20" i="5"/>
  <c r="M20" i="5" s="1"/>
  <c r="M17" i="5"/>
  <c r="N49" i="5"/>
  <c r="M49" i="5"/>
  <c r="V81" i="4"/>
  <c r="U57" i="4"/>
  <c r="O52" i="4"/>
  <c r="Q10" i="6"/>
  <c r="Q8" i="6" s="1"/>
  <c r="N28" i="5"/>
  <c r="M28" i="5"/>
  <c r="T81" i="4"/>
  <c r="M38" i="5"/>
  <c r="G36" i="5"/>
  <c r="M31" i="5"/>
  <c r="N31" i="5"/>
  <c r="M30" i="5"/>
  <c r="N30" i="5"/>
  <c r="M26" i="5"/>
  <c r="N26" i="5"/>
  <c r="U24" i="4"/>
  <c r="T18" i="4"/>
  <c r="G18" i="5"/>
  <c r="T16" i="4"/>
  <c r="G16" i="5"/>
  <c r="T24" i="4"/>
  <c r="P12" i="4"/>
  <c r="K14" i="5"/>
  <c r="W52" i="4"/>
  <c r="V45" i="4"/>
  <c r="U81" i="4"/>
  <c r="V52" i="4"/>
  <c r="V24" i="4"/>
  <c r="W16" i="4"/>
  <c r="V16" i="4"/>
  <c r="G52" i="4"/>
  <c r="M52" i="4" s="1"/>
  <c r="V37" i="4"/>
  <c r="W37" i="4"/>
  <c r="G8" i="7"/>
  <c r="M8" i="7" s="1"/>
  <c r="M10" i="7"/>
  <c r="R10" i="4"/>
  <c r="N53" i="5" l="1"/>
  <c r="M60" i="5"/>
  <c r="M24" i="5"/>
  <c r="G51" i="5"/>
  <c r="N51" i="5" s="1"/>
  <c r="U52" i="4"/>
  <c r="N80" i="5"/>
  <c r="M73" i="5"/>
  <c r="J14" i="5"/>
  <c r="M80" i="5"/>
  <c r="M21" i="5"/>
  <c r="N20" i="5"/>
  <c r="T57" i="4"/>
  <c r="G56" i="5"/>
  <c r="M56" i="5" s="1"/>
  <c r="M54" i="5"/>
  <c r="N54" i="5"/>
  <c r="J51" i="5"/>
  <c r="T52" i="4"/>
  <c r="N36" i="5"/>
  <c r="M36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8" i="4" s="1"/>
  <c r="V10" i="4"/>
  <c r="W10" i="4"/>
  <c r="J8" i="5" l="1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s="1"/>
  <c r="G12" i="6" l="1"/>
  <c r="M12" i="6" s="1"/>
  <c r="G35" i="4"/>
  <c r="M35" i="4" l="1"/>
  <c r="G14" i="4"/>
  <c r="G12" i="4" s="1"/>
  <c r="M12" i="4" l="1"/>
  <c r="G10" i="4"/>
  <c r="T35" i="4"/>
  <c r="M14" i="4"/>
  <c r="T12" i="4" l="1"/>
  <c r="G12" i="5"/>
  <c r="T14" i="4"/>
  <c r="G14" i="5"/>
  <c r="M10" i="4"/>
  <c r="G8" i="4"/>
  <c r="T10" i="4" l="1"/>
  <c r="G10" i="5"/>
  <c r="M14" i="5"/>
  <c r="N14" i="5"/>
  <c r="M12" i="5"/>
  <c r="N12" i="5"/>
  <c r="G8" i="5" l="1"/>
  <c r="M8" i="5" s="1"/>
  <c r="M10" i="5"/>
  <c r="N10" i="5"/>
  <c r="T8" i="4"/>
  <c r="M55" i="6"/>
  <c r="G50" i="6"/>
  <c r="M50" i="6" s="1"/>
  <c r="G10" i="6"/>
  <c r="G8" i="6" s="1"/>
  <c r="N8" i="5" l="1"/>
  <c r="M8" i="6"/>
  <c r="M10" i="6"/>
  <c r="G70" i="6" l="1"/>
</calcChain>
</file>

<file path=xl/sharedStrings.xml><?xml version="1.0" encoding="utf-8"?>
<sst xmlns="http://schemas.openxmlformats.org/spreadsheetml/2006/main" count="342" uniqueCount="106">
  <si>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</si>
  <si>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</si>
  <si>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</si>
  <si>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</si>
  <si>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</si>
  <si>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</si>
  <si>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</si>
  <si>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</si>
  <si>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</si>
  <si>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</si>
  <si>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</si>
  <si>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</si>
  <si>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</si>
  <si>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</si>
  <si>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</si>
  <si>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</si>
  <si>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</si>
  <si>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</si>
  <si>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</si>
  <si>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</si>
  <si>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</si>
  <si>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</si>
  <si>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</si>
  <si>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</si>
  <si>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</si>
  <si>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</si>
  <si>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</si>
  <si>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</si>
  <si>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</si>
  <si>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</si>
  <si>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</si>
  <si>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</si>
  <si>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</si>
  <si>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</si>
  <si>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</si>
  <si>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</si>
  <si>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</si>
  <si>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</si>
  <si>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</si>
  <si>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</si>
  <si>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</si>
  <si>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</si>
  <si>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</si>
  <si>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</si>
  <si>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</si>
  <si>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</si>
  <si>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</si>
  <si>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</si>
  <si>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</si>
  <si>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</si>
  <si>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</si>
  <si>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</si>
  <si>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</si>
  <si>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</si>
  <si>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</si>
  <si>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</si>
  <si>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</si>
  <si>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</si>
  <si>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</si>
  <si>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</si>
  <si>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</si>
  <si>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</si>
  <si>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</si>
  <si>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</si>
  <si>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</si>
  <si>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</si>
  <si>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</si>
  <si>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</si>
  <si>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</si>
  <si>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</si>
  <si>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</si>
  <si>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</si>
  <si>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</si>
  <si>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</si>
  <si>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</si>
  <si>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</si>
  <si>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</si>
  <si>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</si>
  <si>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</si>
  <si>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</si>
  <si>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</si>
  <si>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</si>
  <si>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</si>
  <si>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</si>
  <si>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</si>
  <si>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</si>
  <si>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</si>
  <si>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</si>
  <si>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</si>
  <si>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</si>
  <si>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</si>
  <si>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</si>
  <si>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</si>
  <si>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</si>
  <si>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</si>
  <si>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</si>
  <si>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</si>
  <si>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</si>
  <si>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</si>
  <si>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>PAGOS PASIVOS EXIGIBLES VIGENCIA EXPIRADAS</t>
  </si>
  <si>
    <t>EJECUCION ACUMULADA DICIEMBRE   DE 2016</t>
  </si>
  <si>
    <t>EJECUCION ACUMULADA DICIEMBRE  DE 2016</t>
  </si>
  <si>
    <t>EJECUCION ACUMULADA MES DE DICIEMBRE  DE 2016</t>
  </si>
  <si>
    <t>EJECUCION ACUM DICIEMBRE   2016</t>
  </si>
  <si>
    <t>OTROS SERVICIOS PERSONALES INDIRECTOS</t>
  </si>
  <si>
    <t xml:space="preserve">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</si>
</sst>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0" fontId="9" fillId="0" borderId="16" xfId="0" applyFont="1" applyBorder="1"/>
    <xf numFmtId="3" fontId="9" fillId="0" borderId="16" xfId="1" applyNumberFormat="1" applyFont="1" applyBorder="1"/>
    <xf numFmtId="166" fontId="9" fillId="0" borderId="16" xfId="1" applyNumberFormat="1" applyFont="1" applyBorder="1"/>
    <xf numFmtId="3" fontId="9" fillId="0" borderId="16" xfId="1" applyNumberFormat="1" applyFont="1" applyFill="1" applyBorder="1" applyAlignment="1"/>
    <xf numFmtId="3" fontId="9" fillId="0" borderId="16" xfId="1" applyNumberFormat="1" applyFont="1" applyBorder="1" applyAlignment="1"/>
    <xf numFmtId="3" fontId="9" fillId="0" borderId="16" xfId="0" applyNumberFormat="1" applyFont="1" applyFill="1" applyBorder="1" applyAlignment="1">
      <alignment horizontal="right"/>
    </xf>
    <xf numFmtId="0" fontId="9" fillId="0" borderId="16" xfId="0" applyFont="1" applyFill="1" applyBorder="1"/>
    <xf numFmtId="3" fontId="6" fillId="0" borderId="0" xfId="1" applyNumberFormat="1" applyFont="1" applyFill="1" applyBorder="1" applyAlignment="1">
      <alignment horizontal="right" wrapText="1"/>
    </xf>
    <xf numFmtId="166" fontId="6" fillId="0" borderId="17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9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7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1" xfId="0" applyFont="1" applyFill="1" applyBorder="1" applyAlignment="1">
      <alignment horizontal="center" vertical="center" wrapText="1"/>
    </xf>
    <xf numFmtId="3" fontId="7" fillId="0" borderId="22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3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9" xfId="2" applyNumberFormat="1" applyFont="1" applyFill="1" applyBorder="1" applyAlignment="1">
      <alignment horizontal="right" wrapText="1"/>
    </xf>
    <xf numFmtId="3" fontId="9" fillId="0" borderId="19" xfId="2" applyNumberFormat="1" applyFont="1" applyFill="1" applyBorder="1" applyAlignment="1"/>
    <xf numFmtId="0" fontId="9" fillId="0" borderId="24" xfId="0" applyFont="1" applyBorder="1"/>
    <xf numFmtId="3" fontId="9" fillId="0" borderId="25" xfId="2" applyNumberFormat="1" applyFont="1" applyBorder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28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8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9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30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3" fontId="7" fillId="0" borderId="33" xfId="2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3" fontId="7" fillId="0" borderId="30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5" xfId="1" applyNumberFormat="1" applyFont="1" applyFill="1" applyBorder="1" applyAlignment="1">
      <alignment horizontal="center" vertical="center"/>
    </xf>
    <xf numFmtId="3" fontId="7" fillId="0" borderId="36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9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9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G1" zoomScaleNormal="100" workbookViewId="0">
      <selection activeCell="R8" sqref="R8"/>
    </sheetView>
  </sheetViews>
  <sheetFormatPr baseColWidth="10" defaultColWidth="11.5703125" defaultRowHeight="12" x14ac:dyDescent="0.2"/>
  <cols>
    <col min="1" max="1" width="5.140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74" bestFit="1" customWidth="1"/>
    <col min="8" max="8" width="1.7109375" style="175" customWidth="1"/>
    <col min="9" max="9" width="11.42578125" style="157" customWidth="1"/>
    <col min="10" max="10" width="13.7109375" style="157" customWidth="1"/>
    <col min="11" max="11" width="14" style="157" customWidth="1"/>
    <col min="12" max="12" width="12.7109375" style="157" customWidth="1"/>
    <col min="13" max="13" width="18.28515625" style="157" customWidth="1"/>
    <col min="14" max="14" width="1.7109375" style="176" customWidth="1"/>
    <col min="15" max="16" width="15.140625" style="177" customWidth="1"/>
    <col min="17" max="17" width="14.140625" style="177" customWidth="1"/>
    <col min="18" max="18" width="13.85546875" style="177" bestFit="1" customWidth="1"/>
    <col min="19" max="19" width="18.85546875" style="58" customWidth="1"/>
    <col min="20" max="20" width="18.7109375" style="267" customWidth="1"/>
    <col min="21" max="22" width="12.28515625" style="267" bestFit="1" customWidth="1"/>
    <col min="23" max="23" width="12.28515625" style="11" bestFit="1" customWidth="1"/>
    <col min="24" max="16384" width="11.5703125" style="11"/>
  </cols>
  <sheetData>
    <row r="1" spans="1:23" x14ac:dyDescent="0.2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3" x14ac:dyDescent="0.2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3" x14ac:dyDescent="0.2">
      <c r="A3" s="295" t="s">
        <v>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4" spans="1:23" ht="12.75" thickBot="1" x14ac:dyDescent="0.25">
      <c r="A4" s="75"/>
      <c r="B4" s="75"/>
      <c r="C4" s="75"/>
      <c r="D4" s="75"/>
      <c r="E4" s="75"/>
      <c r="F4" s="75"/>
      <c r="G4" s="194"/>
      <c r="H4" s="195"/>
      <c r="I4" s="196"/>
      <c r="J4" s="196"/>
      <c r="K4" s="197"/>
      <c r="L4" s="197"/>
      <c r="M4" s="196"/>
      <c r="N4" s="198"/>
      <c r="O4" s="199"/>
      <c r="P4" s="199"/>
      <c r="Q4" s="199"/>
      <c r="R4" s="199"/>
      <c r="S4" s="76"/>
      <c r="T4" s="268"/>
    </row>
    <row r="5" spans="1:23" s="163" customFormat="1" ht="12.75" customHeight="1" thickBot="1" x14ac:dyDescent="0.25">
      <c r="A5" s="296" t="s">
        <v>3</v>
      </c>
      <c r="B5" s="296" t="s">
        <v>4</v>
      </c>
      <c r="C5" s="296" t="s">
        <v>5</v>
      </c>
      <c r="D5" s="296" t="s">
        <v>6</v>
      </c>
      <c r="E5" s="296" t="s">
        <v>7</v>
      </c>
      <c r="F5" s="296" t="s">
        <v>8</v>
      </c>
      <c r="G5" s="298" t="s">
        <v>9</v>
      </c>
      <c r="H5" s="201"/>
      <c r="I5" s="303" t="s">
        <v>10</v>
      </c>
      <c r="J5" s="304"/>
      <c r="K5" s="304"/>
      <c r="L5" s="305"/>
      <c r="M5" s="301" t="s">
        <v>13</v>
      </c>
      <c r="N5" s="202"/>
      <c r="O5" s="300" t="s">
        <v>100</v>
      </c>
      <c r="P5" s="300"/>
      <c r="Q5" s="300"/>
      <c r="R5" s="300"/>
      <c r="S5" s="162"/>
      <c r="T5" s="269"/>
      <c r="U5" s="269"/>
      <c r="V5" s="269"/>
    </row>
    <row r="6" spans="1:23" s="163" customFormat="1" ht="24.75" thickBot="1" x14ac:dyDescent="0.25">
      <c r="A6" s="297"/>
      <c r="B6" s="297"/>
      <c r="C6" s="297"/>
      <c r="D6" s="297"/>
      <c r="E6" s="297"/>
      <c r="F6" s="297"/>
      <c r="G6" s="299"/>
      <c r="H6" s="201"/>
      <c r="I6" s="203" t="s">
        <v>14</v>
      </c>
      <c r="J6" s="204" t="s">
        <v>15</v>
      </c>
      <c r="K6" s="205" t="s">
        <v>85</v>
      </c>
      <c r="L6" s="205" t="s">
        <v>12</v>
      </c>
      <c r="M6" s="302"/>
      <c r="N6" s="202"/>
      <c r="O6" s="207" t="s">
        <v>16</v>
      </c>
      <c r="P6" s="207" t="s">
        <v>17</v>
      </c>
      <c r="Q6" s="207" t="s">
        <v>18</v>
      </c>
      <c r="R6" s="207" t="s">
        <v>19</v>
      </c>
      <c r="S6" s="162"/>
      <c r="T6" s="269"/>
      <c r="U6" s="269"/>
      <c r="V6" s="269"/>
    </row>
    <row r="7" spans="1:23" x14ac:dyDescent="0.2">
      <c r="A7" s="68"/>
      <c r="B7" s="68"/>
      <c r="C7" s="68"/>
      <c r="D7" s="68"/>
      <c r="E7" s="68"/>
      <c r="F7" s="68"/>
      <c r="G7" s="208"/>
      <c r="H7" s="209"/>
      <c r="I7" s="210"/>
      <c r="J7" s="210" t="s">
        <v>94</v>
      </c>
      <c r="K7" s="210"/>
      <c r="L7" s="210"/>
      <c r="M7" s="210"/>
      <c r="N7" s="211"/>
      <c r="O7" s="210"/>
      <c r="P7" s="210"/>
      <c r="Q7" s="210"/>
      <c r="R7" s="210"/>
    </row>
    <row r="8" spans="1:23" x14ac:dyDescent="0.2">
      <c r="A8" s="70"/>
      <c r="B8" s="70"/>
      <c r="C8" s="70"/>
      <c r="D8" s="70"/>
      <c r="E8" s="70"/>
      <c r="F8" s="69" t="s">
        <v>78</v>
      </c>
      <c r="G8" s="209">
        <f>+G10+G77</f>
        <v>16323707482</v>
      </c>
      <c r="H8" s="209"/>
      <c r="I8" s="209">
        <f>+I10+I77</f>
        <v>227698414</v>
      </c>
      <c r="J8" s="209">
        <f>+J10+J77</f>
        <v>227698414</v>
      </c>
      <c r="K8" s="209">
        <f>+K10+K77</f>
        <v>4521504570</v>
      </c>
      <c r="L8" s="209">
        <f>+L10+L77</f>
        <v>0</v>
      </c>
      <c r="M8" s="214">
        <f>+G8-I8+J8-L8-K8</f>
        <v>11802202912</v>
      </c>
      <c r="N8" s="211"/>
      <c r="O8" s="209">
        <f>+O10+O77</f>
        <v>5409686877</v>
      </c>
      <c r="P8" s="209">
        <f>+P10+P77</f>
        <v>5361337191</v>
      </c>
      <c r="Q8" s="209">
        <f>+Q10+Q77</f>
        <v>5305904196</v>
      </c>
      <c r="R8" s="209">
        <f>+R10+R77</f>
        <v>4509456630</v>
      </c>
      <c r="W8" s="58"/>
    </row>
    <row r="9" spans="1:23" x14ac:dyDescent="0.2">
      <c r="A9" s="70"/>
      <c r="B9" s="70"/>
      <c r="C9" s="70"/>
      <c r="D9" s="70"/>
      <c r="E9" s="70"/>
      <c r="F9" s="70"/>
      <c r="G9" s="209"/>
      <c r="H9" s="209"/>
      <c r="I9" s="211"/>
      <c r="J9" s="211"/>
      <c r="K9" s="211"/>
      <c r="L9" s="211"/>
      <c r="M9" s="211"/>
      <c r="N9" s="211"/>
      <c r="O9" s="211"/>
      <c r="P9" s="211"/>
      <c r="Q9" s="211"/>
      <c r="R9" s="211"/>
    </row>
    <row r="10" spans="1:23" s="164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9">
        <f>+G12+G50+G72</f>
        <v>5931707482</v>
      </c>
      <c r="H10" s="209"/>
      <c r="I10" s="209">
        <f>+I12+I50+I72</f>
        <v>227698414</v>
      </c>
      <c r="J10" s="209">
        <f>+J12+J50+J72</f>
        <v>227698414</v>
      </c>
      <c r="K10" s="209">
        <f>+K12+K50+K72</f>
        <v>229966996</v>
      </c>
      <c r="L10" s="209">
        <f>+L12+L50+L72</f>
        <v>0</v>
      </c>
      <c r="M10" s="214">
        <f>+G10-I10+J10-L10-K10</f>
        <v>5701740486</v>
      </c>
      <c r="N10" s="211"/>
      <c r="O10" s="211">
        <f>+O12+O50+O72</f>
        <v>318571044</v>
      </c>
      <c r="P10" s="211">
        <f>+P12+P50+P72</f>
        <v>313157834</v>
      </c>
      <c r="Q10" s="211">
        <f>+Q12+Q50+Q72</f>
        <v>313157834</v>
      </c>
      <c r="R10" s="211">
        <f>+R12+R50+R72</f>
        <v>162347725</v>
      </c>
      <c r="S10" s="58"/>
      <c r="T10" s="281"/>
      <c r="U10" s="271"/>
      <c r="V10" s="271"/>
    </row>
    <row r="11" spans="1:23" x14ac:dyDescent="0.2">
      <c r="A11" s="70"/>
      <c r="B11" s="70"/>
      <c r="C11" s="70"/>
      <c r="D11" s="70"/>
      <c r="E11" s="70"/>
      <c r="F11" s="70"/>
      <c r="G11" s="209"/>
      <c r="H11" s="209"/>
      <c r="I11" s="211"/>
      <c r="J11" s="211"/>
      <c r="K11" s="211"/>
      <c r="L11" s="211"/>
      <c r="M11" s="211"/>
      <c r="N11" s="211"/>
      <c r="O11" s="211"/>
      <c r="P11" s="211"/>
      <c r="Q11" s="211"/>
      <c r="R11" s="211"/>
    </row>
    <row r="12" spans="1:23" s="164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12">
        <f>+G14+G40+G43</f>
        <v>4342000000</v>
      </c>
      <c r="H12" s="212"/>
      <c r="I12" s="212">
        <f>+I14+I40+I43</f>
        <v>0</v>
      </c>
      <c r="J12" s="212">
        <f>+J14+J40+J43</f>
        <v>0</v>
      </c>
      <c r="K12" s="212">
        <f>+K14+K40+K43</f>
        <v>0</v>
      </c>
      <c r="L12" s="212">
        <f>+L14+L40+L43</f>
        <v>0</v>
      </c>
      <c r="M12" s="214">
        <f>+G12-I12+J12-L12-K12</f>
        <v>4342000000</v>
      </c>
      <c r="N12" s="214"/>
      <c r="O12" s="211">
        <f>+O14+O40+O43</f>
        <v>0</v>
      </c>
      <c r="P12" s="211">
        <f>+P14+P40+P43</f>
        <v>0</v>
      </c>
      <c r="Q12" s="211">
        <f>+Q14+Q40+Q43</f>
        <v>0</v>
      </c>
      <c r="R12" s="211">
        <f>+R14+R40+R43</f>
        <v>0</v>
      </c>
      <c r="S12" s="58"/>
      <c r="T12" s="267"/>
      <c r="U12" s="271"/>
      <c r="V12" s="271"/>
    </row>
    <row r="13" spans="1:23" s="164" customFormat="1" x14ac:dyDescent="0.2">
      <c r="A13" s="95"/>
      <c r="B13" s="95"/>
      <c r="C13" s="95"/>
      <c r="D13" s="95"/>
      <c r="E13" s="95"/>
      <c r="F13" s="31"/>
      <c r="G13" s="212"/>
      <c r="H13" s="212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58"/>
      <c r="T13" s="267"/>
      <c r="U13" s="271"/>
      <c r="V13" s="271"/>
    </row>
    <row r="14" spans="1:23" s="164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2">
        <f>+G16+G20+G24+G36+G34</f>
        <v>4342000000</v>
      </c>
      <c r="H14" s="212"/>
      <c r="I14" s="212">
        <f>+I16+I20+I24+I36</f>
        <v>0</v>
      </c>
      <c r="J14" s="212">
        <f>+J16+J20+J24+J36</f>
        <v>0</v>
      </c>
      <c r="K14" s="212">
        <f>+K16+K20+K24+K36</f>
        <v>0</v>
      </c>
      <c r="L14" s="212">
        <f>+L16+L20+L24+L36</f>
        <v>0</v>
      </c>
      <c r="M14" s="214">
        <f>+G14-I14+J14-L14-K14</f>
        <v>4342000000</v>
      </c>
      <c r="N14" s="213"/>
      <c r="O14" s="211">
        <f>+O16+O20+O24+O36</f>
        <v>0</v>
      </c>
      <c r="P14" s="211">
        <f>+P16+P20+P24+P36</f>
        <v>0</v>
      </c>
      <c r="Q14" s="211">
        <f>+Q16+Q20+Q24+Q36</f>
        <v>0</v>
      </c>
      <c r="R14" s="211">
        <f>+R16+R20+R24+R36</f>
        <v>0</v>
      </c>
      <c r="S14" s="58"/>
      <c r="T14" s="267"/>
      <c r="U14" s="271"/>
      <c r="V14" s="271"/>
    </row>
    <row r="15" spans="1:23" x14ac:dyDescent="0.2">
      <c r="A15" s="33"/>
      <c r="B15" s="33"/>
      <c r="C15" s="33"/>
      <c r="D15" s="33"/>
      <c r="E15" s="33"/>
      <c r="F15" s="31"/>
      <c r="G15" s="212"/>
      <c r="H15" s="212"/>
      <c r="I15" s="213"/>
      <c r="J15" s="213"/>
      <c r="K15" s="216"/>
      <c r="L15" s="213"/>
      <c r="M15" s="213"/>
      <c r="N15" s="213"/>
      <c r="O15" s="213"/>
      <c r="P15" s="213"/>
      <c r="Q15" s="213"/>
      <c r="R15" s="213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12">
        <f>+G17+G18</f>
        <v>0</v>
      </c>
      <c r="H16" s="212"/>
      <c r="I16" s="212">
        <f>+I17+I18</f>
        <v>0</v>
      </c>
      <c r="J16" s="212">
        <f>+J17+J18</f>
        <v>0</v>
      </c>
      <c r="K16" s="212">
        <f>+K17+K18</f>
        <v>0</v>
      </c>
      <c r="L16" s="212">
        <f>+L17+L18</f>
        <v>0</v>
      </c>
      <c r="M16" s="214">
        <f>+G16-I16+J16-L16+K16</f>
        <v>0</v>
      </c>
      <c r="N16" s="213"/>
      <c r="O16" s="211">
        <f>SUM(O17:O18)</f>
        <v>0</v>
      </c>
      <c r="P16" s="211">
        <f>SUM(P17:P18)</f>
        <v>0</v>
      </c>
      <c r="Q16" s="211">
        <f>SUM(Q17:Q18)</f>
        <v>0</v>
      </c>
      <c r="R16" s="211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7">
        <v>0</v>
      </c>
      <c r="H17" s="217"/>
      <c r="I17" s="215"/>
      <c r="J17" s="215"/>
      <c r="K17" s="215"/>
      <c r="L17" s="215"/>
      <c r="M17" s="215">
        <f>+G17-I17+J17-L17+K17</f>
        <v>0</v>
      </c>
      <c r="N17" s="215"/>
      <c r="O17" s="259"/>
      <c r="P17" s="259"/>
      <c r="Q17" s="259"/>
      <c r="R17" s="259"/>
    </row>
    <row r="18" spans="1:22" s="164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7">
        <v>0</v>
      </c>
      <c r="H18" s="217"/>
      <c r="I18" s="215"/>
      <c r="J18" s="215"/>
      <c r="K18" s="215">
        <v>0</v>
      </c>
      <c r="L18" s="215"/>
      <c r="M18" s="215">
        <f>+G18-I18+J18-L18+K18</f>
        <v>0</v>
      </c>
      <c r="N18" s="215"/>
      <c r="O18" s="259"/>
      <c r="P18" s="259"/>
      <c r="Q18" s="259"/>
      <c r="R18" s="259"/>
      <c r="S18" s="58"/>
      <c r="T18" s="267"/>
      <c r="U18" s="271"/>
      <c r="V18" s="271"/>
    </row>
    <row r="19" spans="1:22" x14ac:dyDescent="0.2">
      <c r="A19" s="95"/>
      <c r="B19" s="95"/>
      <c r="C19" s="95"/>
      <c r="D19" s="95"/>
      <c r="E19" s="95"/>
      <c r="F19" s="22"/>
      <c r="G19" s="217"/>
      <c r="H19" s="217"/>
      <c r="I19" s="215"/>
      <c r="J19" s="215"/>
      <c r="K19" s="215"/>
      <c r="L19" s="215"/>
      <c r="M19" s="215"/>
      <c r="N19" s="215"/>
      <c r="O19" s="215"/>
      <c r="P19" s="215"/>
      <c r="Q19" s="215"/>
      <c r="R19" s="215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12">
        <f>+G21+G22</f>
        <v>0</v>
      </c>
      <c r="H20" s="212"/>
      <c r="I20" s="212">
        <f>+I21+I22</f>
        <v>0</v>
      </c>
      <c r="J20" s="212">
        <f>+J21+J22</f>
        <v>0</v>
      </c>
      <c r="K20" s="212">
        <f>+K21+K22</f>
        <v>0</v>
      </c>
      <c r="L20" s="212">
        <f>+L21+L22</f>
        <v>0</v>
      </c>
      <c r="M20" s="214">
        <f>+G20-I20+J20-L20+K20</f>
        <v>0</v>
      </c>
      <c r="N20" s="213"/>
      <c r="O20" s="211">
        <f>SUM(O21:O22)</f>
        <v>0</v>
      </c>
      <c r="P20" s="211">
        <f>SUM(P21:P22)</f>
        <v>0</v>
      </c>
      <c r="Q20" s="211">
        <f>SUM(Q21:Q22)</f>
        <v>0</v>
      </c>
      <c r="R20" s="211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7">
        <v>0</v>
      </c>
      <c r="H21" s="217"/>
      <c r="I21" s="215"/>
      <c r="J21" s="215"/>
      <c r="K21" s="215"/>
      <c r="L21" s="215"/>
      <c r="M21" s="215">
        <f>+G21-I21+J21-L21+K21</f>
        <v>0</v>
      </c>
      <c r="N21" s="215"/>
      <c r="O21" s="217"/>
      <c r="P21" s="217"/>
      <c r="Q21" s="217"/>
      <c r="R21" s="217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7">
        <v>0</v>
      </c>
      <c r="H22" s="217"/>
      <c r="I22" s="215"/>
      <c r="J22" s="215"/>
      <c r="K22" s="215"/>
      <c r="L22" s="215"/>
      <c r="M22" s="215">
        <f>+G22-I22+J22-L22+K22</f>
        <v>0</v>
      </c>
      <c r="N22" s="215"/>
      <c r="O22" s="217"/>
      <c r="P22" s="217"/>
      <c r="Q22" s="217"/>
      <c r="R22" s="217"/>
    </row>
    <row r="23" spans="1:22" x14ac:dyDescent="0.2">
      <c r="A23" s="95"/>
      <c r="B23" s="95"/>
      <c r="C23" s="95"/>
      <c r="D23" s="95"/>
      <c r="E23" s="95"/>
      <c r="F23" s="22"/>
      <c r="G23" s="217"/>
      <c r="H23" s="217"/>
      <c r="I23" s="215"/>
      <c r="J23" s="215"/>
      <c r="K23" s="215"/>
      <c r="L23" s="215"/>
      <c r="M23" s="215"/>
      <c r="N23" s="215"/>
      <c r="O23" s="215"/>
      <c r="P23" s="215"/>
      <c r="Q23" s="215"/>
      <c r="R23" s="215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12">
        <f>SUM(G25:G32)</f>
        <v>0</v>
      </c>
      <c r="H24" s="212"/>
      <c r="I24" s="212">
        <f>SUM(I25:I32)</f>
        <v>0</v>
      </c>
      <c r="J24" s="212">
        <f>SUM(J25:J32)</f>
        <v>0</v>
      </c>
      <c r="K24" s="212">
        <f>SUM(K25:K32)</f>
        <v>0</v>
      </c>
      <c r="L24" s="212">
        <f>SUM(L25:L32)</f>
        <v>0</v>
      </c>
      <c r="M24" s="214">
        <f>+G24-I24+J24-L24+K24</f>
        <v>0</v>
      </c>
      <c r="N24" s="213"/>
      <c r="O24" s="211">
        <f>SUM(O25:O32)</f>
        <v>0</v>
      </c>
      <c r="P24" s="211">
        <f>SUM(P25:P32)</f>
        <v>0</v>
      </c>
      <c r="Q24" s="211">
        <f>SUM(Q25:Q32)</f>
        <v>0</v>
      </c>
      <c r="R24" s="211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42">
        <v>0</v>
      </c>
      <c r="H25" s="217"/>
      <c r="I25" s="215"/>
      <c r="J25" s="215"/>
      <c r="K25" s="215"/>
      <c r="L25" s="215"/>
      <c r="M25" s="215">
        <f t="shared" ref="M25:M32" si="0">+G25-I25+J25-L25+K25</f>
        <v>0</v>
      </c>
      <c r="N25" s="215"/>
      <c r="O25" s="217"/>
      <c r="P25" s="217"/>
      <c r="Q25" s="217"/>
      <c r="R25" s="217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42">
        <v>0</v>
      </c>
      <c r="H26" s="217"/>
      <c r="I26" s="215"/>
      <c r="J26" s="215"/>
      <c r="K26" s="215"/>
      <c r="L26" s="215"/>
      <c r="M26" s="215">
        <f t="shared" si="0"/>
        <v>0</v>
      </c>
      <c r="N26" s="215"/>
      <c r="O26" s="217"/>
      <c r="P26" s="217"/>
      <c r="Q26" s="217"/>
      <c r="R26" s="217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42">
        <v>0</v>
      </c>
      <c r="H27" s="217"/>
      <c r="I27" s="215"/>
      <c r="J27" s="215"/>
      <c r="K27" s="215"/>
      <c r="L27" s="215"/>
      <c r="M27" s="215">
        <f t="shared" si="0"/>
        <v>0</v>
      </c>
      <c r="N27" s="215"/>
      <c r="O27" s="217"/>
      <c r="P27" s="217"/>
      <c r="Q27" s="217"/>
      <c r="R27" s="217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42">
        <v>0</v>
      </c>
      <c r="H28" s="217"/>
      <c r="I28" s="215"/>
      <c r="J28" s="215"/>
      <c r="K28" s="215"/>
      <c r="L28" s="215"/>
      <c r="M28" s="215">
        <f t="shared" si="0"/>
        <v>0</v>
      </c>
      <c r="N28" s="215"/>
      <c r="O28" s="217"/>
      <c r="P28" s="217"/>
      <c r="Q28" s="217"/>
      <c r="R28" s="217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15">
        <v>0</v>
      </c>
      <c r="H29" s="217"/>
      <c r="I29" s="215"/>
      <c r="J29" s="215"/>
      <c r="K29" s="215"/>
      <c r="L29" s="215"/>
      <c r="M29" s="215">
        <f t="shared" si="0"/>
        <v>0</v>
      </c>
      <c r="N29" s="215"/>
      <c r="O29" s="217"/>
      <c r="P29" s="217"/>
      <c r="Q29" s="217"/>
      <c r="R29" s="217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42">
        <v>0</v>
      </c>
      <c r="H30" s="217"/>
      <c r="I30" s="215"/>
      <c r="J30" s="215"/>
      <c r="K30" s="215"/>
      <c r="L30" s="215"/>
      <c r="M30" s="215">
        <f t="shared" si="0"/>
        <v>0</v>
      </c>
      <c r="N30" s="215"/>
      <c r="O30" s="217"/>
      <c r="P30" s="217"/>
      <c r="Q30" s="217"/>
      <c r="R30" s="217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42">
        <v>0</v>
      </c>
      <c r="H31" s="217"/>
      <c r="I31" s="215"/>
      <c r="J31" s="215"/>
      <c r="K31" s="215"/>
      <c r="L31" s="215"/>
      <c r="M31" s="215">
        <f t="shared" si="0"/>
        <v>0</v>
      </c>
      <c r="N31" s="215"/>
      <c r="O31" s="217"/>
      <c r="P31" s="217"/>
      <c r="Q31" s="217"/>
      <c r="R31" s="217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42">
        <v>0</v>
      </c>
      <c r="H32" s="217"/>
      <c r="I32" s="215"/>
      <c r="J32" s="215"/>
      <c r="K32" s="215"/>
      <c r="L32" s="215"/>
      <c r="M32" s="215">
        <f t="shared" si="0"/>
        <v>0</v>
      </c>
      <c r="N32" s="215"/>
      <c r="O32" s="217"/>
      <c r="P32" s="217"/>
      <c r="Q32" s="217"/>
      <c r="R32" s="217"/>
    </row>
    <row r="33" spans="1:22" x14ac:dyDescent="0.2">
      <c r="A33" s="95"/>
      <c r="B33" s="95"/>
      <c r="C33" s="95"/>
      <c r="D33" s="95"/>
      <c r="E33" s="95"/>
      <c r="F33" s="22"/>
      <c r="G33" s="217"/>
      <c r="H33" s="217"/>
      <c r="I33" s="215"/>
      <c r="J33" s="215"/>
      <c r="K33" s="215"/>
      <c r="L33" s="215"/>
      <c r="M33" s="215"/>
      <c r="N33" s="215"/>
      <c r="O33" s="217"/>
      <c r="P33" s="217"/>
      <c r="Q33" s="217"/>
      <c r="R33" s="217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41">
        <v>4342000000</v>
      </c>
      <c r="H34" s="212"/>
      <c r="I34" s="241">
        <v>0</v>
      </c>
      <c r="J34" s="241">
        <v>0</v>
      </c>
      <c r="K34" s="241">
        <v>0</v>
      </c>
      <c r="L34" s="241">
        <v>0</v>
      </c>
      <c r="M34" s="241">
        <f>+G34+I34-J34</f>
        <v>4342000000</v>
      </c>
      <c r="N34" s="213"/>
      <c r="O34" s="213">
        <v>0</v>
      </c>
      <c r="P34" s="213">
        <v>0</v>
      </c>
      <c r="Q34" s="213">
        <v>0</v>
      </c>
      <c r="R34" s="213">
        <v>0</v>
      </c>
    </row>
    <row r="35" spans="1:22" x14ac:dyDescent="0.2">
      <c r="A35" s="95"/>
      <c r="B35" s="95"/>
      <c r="C35" s="95"/>
      <c r="D35" s="95"/>
      <c r="E35" s="95"/>
      <c r="F35" s="22"/>
      <c r="G35" s="217"/>
      <c r="H35" s="217"/>
      <c r="I35" s="215"/>
      <c r="J35" s="215"/>
      <c r="K35" s="215"/>
      <c r="L35" s="215"/>
      <c r="M35" s="215"/>
      <c r="N35" s="215"/>
      <c r="O35" s="217"/>
      <c r="P35" s="217"/>
      <c r="Q35" s="217"/>
      <c r="R35" s="217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12">
        <f>+G37+G38</f>
        <v>0</v>
      </c>
      <c r="H36" s="212"/>
      <c r="I36" s="212">
        <f>+I37+I38</f>
        <v>0</v>
      </c>
      <c r="J36" s="212">
        <f>+J37+J38</f>
        <v>0</v>
      </c>
      <c r="K36" s="212">
        <f>+K37+K38</f>
        <v>0</v>
      </c>
      <c r="L36" s="212">
        <f>+L37+L38</f>
        <v>0</v>
      </c>
      <c r="M36" s="214">
        <f>+G36-I36+J36-L36+K36</f>
        <v>0</v>
      </c>
      <c r="N36" s="214"/>
      <c r="O36" s="211">
        <f>SUM(O37:O38)</f>
        <v>0</v>
      </c>
      <c r="P36" s="211">
        <f>SUM(P37:P38)</f>
        <v>0</v>
      </c>
      <c r="Q36" s="211">
        <f>SUM(Q37:Q38)</f>
        <v>0</v>
      </c>
      <c r="R36" s="211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7">
        <v>0</v>
      </c>
      <c r="H37" s="217"/>
      <c r="I37" s="215"/>
      <c r="J37" s="215"/>
      <c r="K37" s="212">
        <f>+K38+K39</f>
        <v>0</v>
      </c>
      <c r="L37" s="215"/>
      <c r="M37" s="215">
        <f>+G37-I37+J37-L37+K37</f>
        <v>0</v>
      </c>
      <c r="N37" s="215"/>
      <c r="O37" s="217"/>
      <c r="P37" s="217"/>
      <c r="Q37" s="217"/>
      <c r="R37" s="217"/>
    </row>
    <row r="38" spans="1:22" s="164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7">
        <v>0</v>
      </c>
      <c r="H38" s="217"/>
      <c r="I38" s="215"/>
      <c r="J38" s="215"/>
      <c r="K38" s="215"/>
      <c r="L38" s="215"/>
      <c r="M38" s="217">
        <f>+G38-I38+J38-L38+K38</f>
        <v>0</v>
      </c>
      <c r="N38" s="215"/>
      <c r="O38" s="217"/>
      <c r="P38" s="217"/>
      <c r="Q38" s="217"/>
      <c r="R38" s="217"/>
      <c r="S38" s="58"/>
      <c r="T38" s="267"/>
      <c r="U38" s="271"/>
      <c r="V38" s="271"/>
    </row>
    <row r="39" spans="1:22" x14ac:dyDescent="0.2">
      <c r="A39" s="95"/>
      <c r="B39" s="95"/>
      <c r="C39" s="95"/>
      <c r="D39" s="95"/>
      <c r="E39" s="95"/>
      <c r="F39" s="22"/>
      <c r="G39" s="217"/>
      <c r="H39" s="217"/>
      <c r="I39" s="215"/>
      <c r="J39" s="215"/>
      <c r="K39" s="215"/>
      <c r="L39" s="215"/>
      <c r="M39" s="215"/>
      <c r="N39" s="215"/>
      <c r="O39" s="215"/>
      <c r="P39" s="215"/>
      <c r="Q39" s="215"/>
      <c r="R39" s="215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12">
        <f>+G41</f>
        <v>0</v>
      </c>
      <c r="H40" s="212"/>
      <c r="I40" s="212">
        <f>+I41</f>
        <v>0</v>
      </c>
      <c r="J40" s="212">
        <f>+J41</f>
        <v>0</v>
      </c>
      <c r="K40" s="212">
        <f>+K41</f>
        <v>0</v>
      </c>
      <c r="L40" s="212">
        <f>+L41</f>
        <v>0</v>
      </c>
      <c r="M40" s="214">
        <f>+G40-I40+J40+L40-K40</f>
        <v>0</v>
      </c>
      <c r="N40" s="213"/>
      <c r="O40" s="211">
        <f>+O41</f>
        <v>0</v>
      </c>
      <c r="P40" s="211">
        <f>+P41</f>
        <v>0</v>
      </c>
      <c r="Q40" s="211">
        <f>+Q41</f>
        <v>0</v>
      </c>
      <c r="R40" s="211">
        <f>+R41</f>
        <v>0</v>
      </c>
      <c r="T40" s="270"/>
    </row>
    <row r="41" spans="1:22" s="164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7">
        <v>0</v>
      </c>
      <c r="H41" s="217"/>
      <c r="I41" s="215"/>
      <c r="J41" s="215"/>
      <c r="K41" s="215">
        <v>0</v>
      </c>
      <c r="L41" s="215">
        <v>0</v>
      </c>
      <c r="M41" s="215">
        <f>+G41-I41+J41+L41-K41</f>
        <v>0</v>
      </c>
      <c r="N41" s="215"/>
      <c r="O41" s="217">
        <v>0</v>
      </c>
      <c r="P41" s="217">
        <v>0</v>
      </c>
      <c r="Q41" s="217"/>
      <c r="R41" s="217"/>
      <c r="S41" s="58"/>
      <c r="T41" s="267"/>
      <c r="U41" s="271"/>
      <c r="V41" s="271"/>
    </row>
    <row r="42" spans="1:22" ht="12" customHeight="1" x14ac:dyDescent="0.2">
      <c r="A42" s="95"/>
      <c r="B42" s="95"/>
      <c r="C42" s="95"/>
      <c r="D42" s="95"/>
      <c r="E42" s="95"/>
      <c r="F42" s="22"/>
      <c r="G42" s="217"/>
      <c r="H42" s="217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T42" s="270"/>
    </row>
    <row r="43" spans="1:22" s="164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12">
        <f>SUM(G45:G48)</f>
        <v>0</v>
      </c>
      <c r="H43" s="212"/>
      <c r="I43" s="212">
        <f>SUM(I45:I48)</f>
        <v>0</v>
      </c>
      <c r="J43" s="212">
        <f>SUM(J45:J48)</f>
        <v>0</v>
      </c>
      <c r="K43" s="212">
        <f>SUM(K45:K48)</f>
        <v>0</v>
      </c>
      <c r="L43" s="212">
        <f>SUM(L45:L48)</f>
        <v>0</v>
      </c>
      <c r="M43" s="214">
        <f>+G43-I43+J43-L43+K43</f>
        <v>0</v>
      </c>
      <c r="N43" s="213"/>
      <c r="O43" s="214">
        <f>SUM(O45:O48)</f>
        <v>0</v>
      </c>
      <c r="P43" s="214">
        <f>SUM(P45:P48)</f>
        <v>0</v>
      </c>
      <c r="Q43" s="214">
        <f>SUM(Q45:Q48)</f>
        <v>0</v>
      </c>
      <c r="R43" s="214">
        <f>SUM(R45:R48)</f>
        <v>0</v>
      </c>
      <c r="S43" s="58"/>
      <c r="T43" s="267"/>
      <c r="U43" s="271"/>
      <c r="V43" s="271"/>
    </row>
    <row r="44" spans="1:22" s="164" customFormat="1" ht="15" customHeight="1" x14ac:dyDescent="0.2">
      <c r="A44" s="33"/>
      <c r="B44" s="33"/>
      <c r="C44" s="33"/>
      <c r="D44" s="33"/>
      <c r="E44" s="33"/>
      <c r="F44" s="31"/>
      <c r="G44" s="212"/>
      <c r="H44" s="212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58"/>
      <c r="T44" s="267"/>
      <c r="U44" s="271"/>
      <c r="V44" s="271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7">
        <v>0</v>
      </c>
      <c r="H45" s="217"/>
      <c r="I45" s="218"/>
      <c r="J45" s="218"/>
      <c r="K45" s="218"/>
      <c r="L45" s="218"/>
      <c r="M45" s="215">
        <f>+G45-I45+J45-L45+K45</f>
        <v>0</v>
      </c>
      <c r="N45" s="218"/>
      <c r="O45" s="217"/>
      <c r="P45" s="217"/>
      <c r="Q45" s="217"/>
      <c r="R45" s="217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7">
        <v>0</v>
      </c>
      <c r="H46" s="212"/>
      <c r="I46" s="218">
        <v>0</v>
      </c>
      <c r="J46" s="218">
        <v>0</v>
      </c>
      <c r="K46" s="213"/>
      <c r="L46" s="213"/>
      <c r="M46" s="215">
        <f>+G46-I46+J46-L46+K46</f>
        <v>0</v>
      </c>
      <c r="N46" s="213"/>
      <c r="O46" s="217"/>
      <c r="P46" s="217"/>
      <c r="Q46" s="217"/>
      <c r="R46" s="217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7">
        <v>0</v>
      </c>
      <c r="H47" s="217"/>
      <c r="I47" s="211"/>
      <c r="J47" s="211"/>
      <c r="K47" s="211"/>
      <c r="L47" s="211"/>
      <c r="M47" s="215">
        <f>+G47-I47+J47-L47+K47</f>
        <v>0</v>
      </c>
      <c r="N47" s="211"/>
      <c r="O47" s="217"/>
      <c r="P47" s="217"/>
      <c r="Q47" s="217"/>
      <c r="R47" s="217"/>
    </row>
    <row r="48" spans="1:22" s="164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7">
        <v>0</v>
      </c>
      <c r="H48" s="217"/>
      <c r="I48" s="211"/>
      <c r="J48" s="211"/>
      <c r="K48" s="211"/>
      <c r="L48" s="211"/>
      <c r="M48" s="215">
        <f>+G48-I48+J48-L48+K48</f>
        <v>0</v>
      </c>
      <c r="N48" s="211"/>
      <c r="O48" s="217"/>
      <c r="P48" s="217"/>
      <c r="Q48" s="217"/>
      <c r="R48" s="217"/>
      <c r="S48" s="58"/>
      <c r="T48" s="267"/>
      <c r="U48" s="271"/>
      <c r="V48" s="271"/>
    </row>
    <row r="49" spans="1:22" x14ac:dyDescent="0.2">
      <c r="A49" s="70"/>
      <c r="B49" s="70"/>
      <c r="C49" s="70"/>
      <c r="D49" s="70"/>
      <c r="E49" s="70"/>
      <c r="F49" s="70"/>
      <c r="G49" s="217"/>
      <c r="H49" s="217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22" s="164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12">
        <f>+G52+G55</f>
        <v>299660000</v>
      </c>
      <c r="H50" s="212"/>
      <c r="I50" s="212">
        <f>+I52+I55</f>
        <v>227698414</v>
      </c>
      <c r="J50" s="212">
        <f>+J52+J55</f>
        <v>227698414</v>
      </c>
      <c r="K50" s="212">
        <f>+K52+K55</f>
        <v>0</v>
      </c>
      <c r="L50" s="212">
        <f>+L52+L55</f>
        <v>0</v>
      </c>
      <c r="M50" s="214">
        <f>+G50-I50+J50-L50+K50</f>
        <v>299660000</v>
      </c>
      <c r="N50" s="213"/>
      <c r="O50" s="211">
        <f>+O52+O55</f>
        <v>286771044</v>
      </c>
      <c r="P50" s="211">
        <f>+P52+P55</f>
        <v>281357834</v>
      </c>
      <c r="Q50" s="211">
        <f>+Q52+Q55</f>
        <v>281357834</v>
      </c>
      <c r="R50" s="211">
        <f>+R52+R55</f>
        <v>130547725</v>
      </c>
      <c r="S50" s="58"/>
      <c r="T50" s="267"/>
      <c r="U50" s="271"/>
      <c r="V50" s="271"/>
    </row>
    <row r="51" spans="1:22" x14ac:dyDescent="0.2">
      <c r="A51" s="33"/>
      <c r="B51" s="33"/>
      <c r="C51" s="33"/>
      <c r="D51" s="33"/>
      <c r="E51" s="33"/>
      <c r="F51" s="31"/>
      <c r="G51" s="212"/>
      <c r="H51" s="212"/>
      <c r="I51" s="213"/>
      <c r="J51" s="213"/>
      <c r="K51" s="213"/>
      <c r="L51" s="213"/>
      <c r="M51" s="213"/>
      <c r="N51" s="213"/>
      <c r="O51" s="213"/>
      <c r="P51" s="213"/>
      <c r="Q51" s="213"/>
      <c r="R51" s="213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12">
        <f>+G53</f>
        <v>58000000</v>
      </c>
      <c r="H52" s="212"/>
      <c r="I52" s="212">
        <f>+I53</f>
        <v>0</v>
      </c>
      <c r="J52" s="212">
        <f>+J53</f>
        <v>5693392</v>
      </c>
      <c r="K52" s="212">
        <f>+K53</f>
        <v>0</v>
      </c>
      <c r="L52" s="212">
        <f>+L53</f>
        <v>0</v>
      </c>
      <c r="M52" s="214">
        <f>+G52-I52+J52-L52+K52</f>
        <v>63693392</v>
      </c>
      <c r="N52" s="213"/>
      <c r="O52" s="211">
        <f>+O53</f>
        <v>63693392</v>
      </c>
      <c r="P52" s="211">
        <f>+P53</f>
        <v>63693392</v>
      </c>
      <c r="Q52" s="211">
        <f>+Q53</f>
        <v>63693392</v>
      </c>
      <c r="R52" s="211">
        <f>+R53</f>
        <v>63693392</v>
      </c>
    </row>
    <row r="53" spans="1:22" s="164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7">
        <v>58000000</v>
      </c>
      <c r="H53" s="217"/>
      <c r="I53" s="164">
        <v>0</v>
      </c>
      <c r="J53" s="215">
        <v>5693392</v>
      </c>
      <c r="K53" s="215"/>
      <c r="L53" s="215"/>
      <c r="M53" s="215">
        <f>+G53-I53+J53-L53+K53</f>
        <v>63693392</v>
      </c>
      <c r="N53" s="215"/>
      <c r="O53" s="217">
        <v>63693392</v>
      </c>
      <c r="P53" s="217">
        <v>63693392</v>
      </c>
      <c r="Q53" s="217">
        <v>63693392</v>
      </c>
      <c r="R53" s="217">
        <v>63693392</v>
      </c>
      <c r="S53" s="58"/>
      <c r="T53" s="267"/>
      <c r="U53" s="271"/>
      <c r="V53" s="271"/>
    </row>
    <row r="54" spans="1:22" s="164" customFormat="1" x14ac:dyDescent="0.2">
      <c r="A54" s="95"/>
      <c r="B54" s="95"/>
      <c r="C54" s="95"/>
      <c r="D54" s="95"/>
      <c r="E54" s="95"/>
      <c r="F54" s="22"/>
      <c r="G54" s="217"/>
      <c r="H54" s="217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58"/>
      <c r="T54" s="267"/>
      <c r="U54" s="271"/>
      <c r="V54" s="271"/>
    </row>
    <row r="55" spans="1:22" s="164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12">
        <f>SUM(G56:G69)</f>
        <v>241660000</v>
      </c>
      <c r="H55" s="212"/>
      <c r="I55" s="212">
        <f>SUM(I56:I70)</f>
        <v>227698414</v>
      </c>
      <c r="J55" s="212">
        <f>SUM(J56:J70)</f>
        <v>222005022</v>
      </c>
      <c r="K55" s="212">
        <f>SUM(K56:K69)</f>
        <v>0</v>
      </c>
      <c r="L55" s="212">
        <f>SUM(L56:L69)</f>
        <v>0</v>
      </c>
      <c r="M55" s="214">
        <f>+G55-I55+J55-L55+K55</f>
        <v>235966608</v>
      </c>
      <c r="N55" s="213"/>
      <c r="O55" s="211">
        <f>SUM(O56:O69)</f>
        <v>223077652</v>
      </c>
      <c r="P55" s="211">
        <f>SUM(P56:P69)</f>
        <v>217664442</v>
      </c>
      <c r="Q55" s="211">
        <f>SUM(Q56:Q69)</f>
        <v>217664442</v>
      </c>
      <c r="R55" s="211">
        <f>SUM(R56:R69)</f>
        <v>66854333</v>
      </c>
      <c r="S55" s="58"/>
      <c r="T55" s="267"/>
      <c r="U55" s="271"/>
      <c r="V55" s="271"/>
    </row>
    <row r="56" spans="1:22" s="164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7">
        <v>0</v>
      </c>
      <c r="H56" s="217"/>
      <c r="I56" s="218">
        <v>0</v>
      </c>
      <c r="J56" s="218">
        <v>1389160</v>
      </c>
      <c r="K56" s="213"/>
      <c r="L56" s="213"/>
      <c r="M56" s="215">
        <f t="shared" ref="M56:M69" si="1">+G56-I56+J56-L56+K56</f>
        <v>1389160</v>
      </c>
      <c r="N56" s="213"/>
      <c r="O56" s="215">
        <v>1389160</v>
      </c>
      <c r="P56" s="215">
        <v>1389160</v>
      </c>
      <c r="Q56" s="215">
        <v>1389160</v>
      </c>
      <c r="R56" s="215">
        <v>1389160</v>
      </c>
      <c r="S56" s="58"/>
      <c r="T56" s="267"/>
      <c r="U56" s="271"/>
      <c r="V56" s="271"/>
    </row>
    <row r="57" spans="1:22" s="164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7">
        <v>0</v>
      </c>
      <c r="H57" s="217"/>
      <c r="I57" s="218"/>
      <c r="J57" s="218">
        <v>20000000</v>
      </c>
      <c r="K57" s="213"/>
      <c r="L57" s="213"/>
      <c r="M57" s="215">
        <f t="shared" si="1"/>
        <v>20000000</v>
      </c>
      <c r="N57" s="213"/>
      <c r="O57" s="217">
        <v>19099400</v>
      </c>
      <c r="P57" s="217">
        <v>19099400</v>
      </c>
      <c r="Q57" s="217">
        <v>19099400</v>
      </c>
      <c r="R57" s="217"/>
      <c r="S57" s="58"/>
      <c r="T57" s="267"/>
      <c r="U57" s="271"/>
      <c r="V57" s="271"/>
    </row>
    <row r="58" spans="1:22" s="164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7">
        <v>0</v>
      </c>
      <c r="H58" s="217"/>
      <c r="I58" s="218">
        <v>0</v>
      </c>
      <c r="J58" s="218">
        <f>3472942+12083000</f>
        <v>15555942</v>
      </c>
      <c r="K58" s="213"/>
      <c r="L58" s="213"/>
      <c r="M58" s="215">
        <f t="shared" si="1"/>
        <v>15555942</v>
      </c>
      <c r="N58" s="213"/>
      <c r="O58" s="215">
        <v>15555942</v>
      </c>
      <c r="P58" s="215">
        <v>15555942</v>
      </c>
      <c r="Q58" s="215">
        <v>15555942</v>
      </c>
      <c r="R58" s="215">
        <v>15555942</v>
      </c>
      <c r="S58" s="58"/>
      <c r="T58" s="267"/>
      <c r="U58" s="271"/>
      <c r="V58" s="271"/>
    </row>
    <row r="59" spans="1:22" s="164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7">
        <v>0</v>
      </c>
      <c r="H59" s="217"/>
      <c r="I59" s="218">
        <v>0</v>
      </c>
      <c r="J59" s="218">
        <v>130000000</v>
      </c>
      <c r="K59" s="213"/>
      <c r="L59" s="213"/>
      <c r="M59" s="215">
        <f t="shared" si="1"/>
        <v>130000000</v>
      </c>
      <c r="N59" s="213"/>
      <c r="O59" s="273">
        <v>130000000</v>
      </c>
      <c r="P59" s="273">
        <v>130000000</v>
      </c>
      <c r="Q59" s="273">
        <v>130000000</v>
      </c>
      <c r="R59" s="273">
        <v>0</v>
      </c>
      <c r="S59" s="58"/>
      <c r="T59" s="267"/>
      <c r="U59" s="271"/>
      <c r="V59" s="271"/>
    </row>
    <row r="60" spans="1:22" s="164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7">
        <v>0</v>
      </c>
      <c r="H60" s="217"/>
      <c r="I60" s="213"/>
      <c r="J60" s="213"/>
      <c r="K60" s="213"/>
      <c r="L60" s="213"/>
      <c r="M60" s="215">
        <f t="shared" si="1"/>
        <v>0</v>
      </c>
      <c r="N60" s="213"/>
      <c r="O60" s="217">
        <v>0</v>
      </c>
      <c r="P60" s="217">
        <v>0</v>
      </c>
      <c r="Q60" s="217">
        <v>0</v>
      </c>
      <c r="R60" s="217">
        <v>0</v>
      </c>
      <c r="S60" s="58"/>
      <c r="T60" s="267"/>
      <c r="U60" s="272"/>
      <c r="V60" s="271"/>
    </row>
    <row r="61" spans="1:22" s="164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7">
        <v>0</v>
      </c>
      <c r="H61" s="217"/>
      <c r="I61" s="213"/>
      <c r="J61" s="213"/>
      <c r="K61" s="213"/>
      <c r="L61" s="213"/>
      <c r="M61" s="215">
        <f t="shared" si="1"/>
        <v>0</v>
      </c>
      <c r="N61" s="213"/>
      <c r="O61" s="217"/>
      <c r="P61" s="217"/>
      <c r="Q61" s="217"/>
      <c r="R61" s="217"/>
      <c r="S61" s="58"/>
      <c r="T61" s="267"/>
      <c r="U61" s="271"/>
      <c r="V61" s="271"/>
    </row>
    <row r="62" spans="1:22" s="164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7">
        <v>0</v>
      </c>
      <c r="H62" s="217"/>
      <c r="I62" s="213"/>
      <c r="J62" s="213"/>
      <c r="K62" s="213"/>
      <c r="L62" s="213"/>
      <c r="M62" s="215">
        <f t="shared" si="1"/>
        <v>0</v>
      </c>
      <c r="N62" s="213"/>
      <c r="O62" s="217"/>
      <c r="P62" s="217"/>
      <c r="Q62" s="217"/>
      <c r="R62" s="217"/>
      <c r="S62" s="58"/>
      <c r="T62" s="267"/>
      <c r="U62" s="271"/>
      <c r="V62" s="271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7">
        <v>0</v>
      </c>
      <c r="H63" s="217"/>
      <c r="I63" s="213"/>
      <c r="J63" s="213"/>
      <c r="K63" s="213"/>
      <c r="L63" s="213"/>
      <c r="M63" s="215">
        <f t="shared" si="1"/>
        <v>0</v>
      </c>
      <c r="N63" s="213"/>
      <c r="O63" s="217"/>
      <c r="P63" s="217"/>
      <c r="Q63" s="217"/>
      <c r="R63" s="217"/>
      <c r="U63" s="292"/>
      <c r="V63" s="293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7">
        <v>0</v>
      </c>
      <c r="H64" s="217"/>
      <c r="I64" s="218">
        <v>0</v>
      </c>
      <c r="J64" s="218">
        <v>50000000</v>
      </c>
      <c r="K64" s="213"/>
      <c r="L64" s="213"/>
      <c r="M64" s="215">
        <f t="shared" si="1"/>
        <v>50000000</v>
      </c>
      <c r="N64" s="213"/>
      <c r="O64" s="215">
        <v>50000000</v>
      </c>
      <c r="P64" s="215">
        <v>44586790</v>
      </c>
      <c r="Q64" s="215">
        <v>44586790</v>
      </c>
      <c r="R64" s="215">
        <v>42876081</v>
      </c>
    </row>
    <row r="65" spans="1:22" s="164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7">
        <v>0</v>
      </c>
      <c r="H65" s="217"/>
      <c r="I65" s="213"/>
      <c r="J65" s="213"/>
      <c r="K65" s="213"/>
      <c r="L65" s="213"/>
      <c r="M65" s="215">
        <f t="shared" si="1"/>
        <v>0</v>
      </c>
      <c r="N65" s="213"/>
      <c r="O65" s="217"/>
      <c r="P65" s="217"/>
      <c r="Q65" s="217"/>
      <c r="R65" s="217"/>
      <c r="S65" s="58"/>
      <c r="T65" s="267"/>
      <c r="U65" s="271"/>
      <c r="V65" s="271"/>
    </row>
    <row r="66" spans="1:22" s="164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7">
        <v>0</v>
      </c>
      <c r="H66" s="217"/>
      <c r="I66" s="213"/>
      <c r="J66" s="213"/>
      <c r="K66" s="213"/>
      <c r="L66" s="213"/>
      <c r="M66" s="215">
        <f t="shared" si="1"/>
        <v>0</v>
      </c>
      <c r="N66" s="213"/>
      <c r="O66" s="217"/>
      <c r="P66" s="217"/>
      <c r="Q66" s="217"/>
      <c r="R66" s="217"/>
      <c r="S66" s="58"/>
      <c r="T66" s="267"/>
      <c r="U66" s="271"/>
      <c r="V66" s="271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7">
        <v>0</v>
      </c>
      <c r="H67" s="217"/>
      <c r="I67" s="213"/>
      <c r="J67" s="213"/>
      <c r="K67" s="213"/>
      <c r="L67" s="213"/>
      <c r="M67" s="215">
        <f t="shared" si="1"/>
        <v>0</v>
      </c>
      <c r="N67" s="213"/>
      <c r="O67" s="277"/>
      <c r="P67" s="277"/>
      <c r="Q67" s="277"/>
      <c r="R67" s="277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7">
        <v>0</v>
      </c>
      <c r="H68" s="217"/>
      <c r="I68" s="213"/>
      <c r="J68" s="218"/>
      <c r="K68" s="213"/>
      <c r="L68" s="213"/>
      <c r="M68" s="215">
        <f t="shared" si="1"/>
        <v>0</v>
      </c>
      <c r="N68" s="214"/>
      <c r="O68" s="217"/>
      <c r="P68" s="217"/>
      <c r="Q68" s="217"/>
      <c r="R68" s="217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7">
        <v>241660000</v>
      </c>
      <c r="H69" s="217"/>
      <c r="I69" s="215">
        <v>227698414</v>
      </c>
      <c r="K69" s="215">
        <v>0</v>
      </c>
      <c r="L69" s="215"/>
      <c r="M69" s="215">
        <f t="shared" si="1"/>
        <v>13961586</v>
      </c>
      <c r="N69" s="215"/>
      <c r="O69" s="217">
        <v>7033150</v>
      </c>
      <c r="P69" s="217">
        <v>7033150</v>
      </c>
      <c r="Q69" s="217">
        <v>7033150</v>
      </c>
      <c r="R69" s="217">
        <v>7033150</v>
      </c>
    </row>
    <row r="70" spans="1:22" ht="31.5" customHeight="1" x14ac:dyDescent="0.2">
      <c r="A70" s="95">
        <v>2</v>
      </c>
      <c r="B70" s="95">
        <v>0</v>
      </c>
      <c r="C70" s="95">
        <v>4</v>
      </c>
      <c r="D70" s="95">
        <v>99</v>
      </c>
      <c r="E70" s="33"/>
      <c r="F70" s="22" t="s">
        <v>99</v>
      </c>
      <c r="G70" s="97">
        <f ca="1">+'REC20'!G70+'REC21'!G72</f>
        <v>0</v>
      </c>
      <c r="H70" s="217"/>
      <c r="I70" s="215"/>
      <c r="J70" s="157">
        <v>5059920</v>
      </c>
      <c r="K70" s="215"/>
      <c r="L70" s="215"/>
      <c r="M70" s="215">
        <f>+J70</f>
        <v>5059920</v>
      </c>
      <c r="N70" s="215"/>
      <c r="O70" s="217">
        <v>5059920</v>
      </c>
      <c r="P70" s="217">
        <v>5059920</v>
      </c>
      <c r="Q70" s="217">
        <v>5059920</v>
      </c>
      <c r="R70" s="217">
        <v>5059920</v>
      </c>
    </row>
    <row r="71" spans="1:22" ht="15" customHeight="1" x14ac:dyDescent="0.2">
      <c r="A71" s="217"/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</row>
    <row r="72" spans="1:22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219">
        <f>+G73+G74+G75</f>
        <v>1290047482</v>
      </c>
      <c r="H72" s="217"/>
      <c r="I72" s="219">
        <f>+I73+I74</f>
        <v>0</v>
      </c>
      <c r="J72" s="219">
        <f>+J73+J74</f>
        <v>0</v>
      </c>
      <c r="K72" s="219">
        <f>+K73+K74+K75</f>
        <v>229966996</v>
      </c>
      <c r="L72" s="219">
        <f>+L73+L74</f>
        <v>0</v>
      </c>
      <c r="M72" s="214">
        <f>+G72-I72+J72-L72-K72</f>
        <v>1060080486</v>
      </c>
      <c r="N72" s="217"/>
      <c r="O72" s="219">
        <f>+O73+O74</f>
        <v>31800000</v>
      </c>
      <c r="P72" s="219">
        <f>+P73+P74</f>
        <v>31800000</v>
      </c>
      <c r="Q72" s="219">
        <f>+Q73+Q74</f>
        <v>31800000</v>
      </c>
      <c r="R72" s="219">
        <f>+R73+R74</f>
        <v>31800000</v>
      </c>
    </row>
    <row r="73" spans="1:22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217">
        <v>27000000</v>
      </c>
      <c r="H73" s="217"/>
      <c r="I73" s="217"/>
      <c r="J73" s="217"/>
      <c r="K73" s="217"/>
      <c r="L73" s="217"/>
      <c r="M73" s="215">
        <f>+G73-I73+J73-L73+K73</f>
        <v>27000000</v>
      </c>
      <c r="N73" s="217"/>
      <c r="O73" s="217">
        <v>27000000</v>
      </c>
      <c r="P73" s="217">
        <v>27000000</v>
      </c>
      <c r="Q73" s="217">
        <v>27000000</v>
      </c>
      <c r="R73" s="217">
        <v>27000000</v>
      </c>
    </row>
    <row r="74" spans="1:22" ht="15" customHeight="1" x14ac:dyDescent="0.2">
      <c r="A74" s="22">
        <v>3</v>
      </c>
      <c r="B74" s="22">
        <v>6</v>
      </c>
      <c r="C74" s="22">
        <v>1</v>
      </c>
      <c r="D74" s="22">
        <v>1</v>
      </c>
      <c r="E74" s="22">
        <v>20</v>
      </c>
      <c r="F74" s="22" t="s">
        <v>74</v>
      </c>
      <c r="G74" s="217">
        <v>209000000</v>
      </c>
      <c r="H74" s="217"/>
      <c r="I74" s="217"/>
      <c r="J74" s="217"/>
      <c r="K74" s="217"/>
      <c r="L74" s="217"/>
      <c r="M74" s="215">
        <f>+G74-I74+J74-L74+K74</f>
        <v>209000000</v>
      </c>
      <c r="N74" s="217"/>
      <c r="O74" s="217">
        <v>4800000</v>
      </c>
      <c r="P74" s="217">
        <v>4800000</v>
      </c>
      <c r="Q74" s="217">
        <v>4800000</v>
      </c>
      <c r="R74" s="217">
        <v>4800000</v>
      </c>
    </row>
    <row r="75" spans="1:22" ht="24.75" customHeight="1" x14ac:dyDescent="0.2">
      <c r="A75" s="22">
        <v>3</v>
      </c>
      <c r="B75" s="22">
        <v>6</v>
      </c>
      <c r="C75" s="22">
        <v>3</v>
      </c>
      <c r="D75" s="22">
        <v>20</v>
      </c>
      <c r="E75" s="22">
        <v>20</v>
      </c>
      <c r="F75" s="22" t="s">
        <v>88</v>
      </c>
      <c r="G75" s="217">
        <v>1054047482</v>
      </c>
      <c r="H75" s="217"/>
      <c r="I75" s="217"/>
      <c r="J75" s="217"/>
      <c r="K75" s="217">
        <v>229966996</v>
      </c>
      <c r="L75" s="217"/>
      <c r="M75" s="215">
        <f>+G75-I75+J75-L75-K75</f>
        <v>824080486</v>
      </c>
      <c r="N75" s="217"/>
      <c r="O75" s="217"/>
      <c r="P75" s="217"/>
      <c r="Q75" s="217"/>
      <c r="R75" s="217"/>
    </row>
    <row r="76" spans="1:22" ht="15" customHeight="1" x14ac:dyDescent="0.2">
      <c r="A76" s="217"/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</row>
    <row r="77" spans="1:22" ht="15" customHeight="1" x14ac:dyDescent="0.2">
      <c r="A77" s="217"/>
      <c r="B77" s="217"/>
      <c r="C77" s="217"/>
      <c r="D77" s="217"/>
      <c r="E77" s="217"/>
      <c r="F77" s="220" t="s">
        <v>75</v>
      </c>
      <c r="G77" s="212">
        <f>SUM(G79:G84)</f>
        <v>10392000000</v>
      </c>
      <c r="H77" s="217"/>
      <c r="I77" s="212">
        <f>SUM(I79:I82)</f>
        <v>0</v>
      </c>
      <c r="J77" s="212">
        <f>SUM(J79:J82)</f>
        <v>0</v>
      </c>
      <c r="K77" s="212">
        <f>SUM(K79:K84)</f>
        <v>4291537574</v>
      </c>
      <c r="L77" s="212">
        <f>SUM(L79:L82)</f>
        <v>0</v>
      </c>
      <c r="M77" s="212">
        <f>+G77-I77+J77+L77-K77</f>
        <v>6100462426</v>
      </c>
      <c r="N77" s="217"/>
      <c r="O77" s="211">
        <f>SUM(O79:O84)</f>
        <v>5091115833</v>
      </c>
      <c r="P77" s="211">
        <f t="shared" ref="P77:R77" si="2">SUM(P79:P84)</f>
        <v>5048179357</v>
      </c>
      <c r="Q77" s="211">
        <f t="shared" si="2"/>
        <v>4992746362</v>
      </c>
      <c r="R77" s="211">
        <f t="shared" si="2"/>
        <v>4347108905</v>
      </c>
    </row>
    <row r="78" spans="1:22" ht="15" customHeight="1" x14ac:dyDescent="0.2">
      <c r="A78" s="217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</row>
    <row r="79" spans="1:22" ht="32.25" customHeight="1" x14ac:dyDescent="0.2">
      <c r="A79" s="217">
        <v>223</v>
      </c>
      <c r="B79" s="221">
        <v>1701</v>
      </c>
      <c r="C79" s="217">
        <v>1</v>
      </c>
      <c r="D79" s="217"/>
      <c r="E79" s="217">
        <v>20</v>
      </c>
      <c r="F79" s="222" t="s">
        <v>95</v>
      </c>
      <c r="G79" s="217">
        <v>2504665308</v>
      </c>
      <c r="H79" s="217"/>
      <c r="I79" s="217"/>
      <c r="J79" s="217"/>
      <c r="K79" s="217">
        <v>175699796</v>
      </c>
      <c r="L79" s="217"/>
      <c r="M79" s="215">
        <f>+G79-I79+J79+L79-K79</f>
        <v>2328965512</v>
      </c>
      <c r="N79" s="217"/>
      <c r="O79" s="217">
        <v>2102884260</v>
      </c>
      <c r="P79" s="217">
        <v>2100535079</v>
      </c>
      <c r="Q79" s="217">
        <v>2086459079</v>
      </c>
      <c r="R79" s="217">
        <v>1836550846</v>
      </c>
    </row>
    <row r="80" spans="1:22" ht="42" customHeight="1" x14ac:dyDescent="0.2">
      <c r="A80" s="217">
        <v>510</v>
      </c>
      <c r="B80" s="221">
        <v>1000</v>
      </c>
      <c r="C80" s="217">
        <v>2</v>
      </c>
      <c r="D80" s="217"/>
      <c r="E80" s="217">
        <v>20</v>
      </c>
      <c r="F80" s="222" t="s">
        <v>81</v>
      </c>
      <c r="G80" s="217">
        <v>129153800</v>
      </c>
      <c r="H80" s="217"/>
      <c r="I80" s="217"/>
      <c r="J80" s="217"/>
      <c r="K80" s="217">
        <v>42373070</v>
      </c>
      <c r="L80" s="217"/>
      <c r="M80" s="215">
        <f>+G80-I80+J80+L80-K80</f>
        <v>86780730</v>
      </c>
      <c r="N80" s="217"/>
      <c r="O80" s="217">
        <v>76508925</v>
      </c>
      <c r="P80" s="217">
        <v>76508925</v>
      </c>
      <c r="Q80" s="217">
        <v>76508925</v>
      </c>
      <c r="R80" s="217">
        <v>72508925</v>
      </c>
    </row>
    <row r="81" spans="1:18" ht="36" customHeight="1" x14ac:dyDescent="0.2">
      <c r="A81" s="217">
        <v>520</v>
      </c>
      <c r="B81" s="221">
        <v>1000</v>
      </c>
      <c r="C81" s="217">
        <v>6</v>
      </c>
      <c r="D81" s="217"/>
      <c r="E81" s="217">
        <v>20</v>
      </c>
      <c r="F81" s="222" t="s">
        <v>89</v>
      </c>
      <c r="G81" s="217">
        <v>700000000</v>
      </c>
      <c r="H81" s="217"/>
      <c r="I81" s="217"/>
      <c r="J81" s="217"/>
      <c r="K81" s="217"/>
      <c r="L81" s="217"/>
      <c r="M81" s="215">
        <f>+G81-I81+J81-L81+K81</f>
        <v>700000000</v>
      </c>
      <c r="N81" s="217"/>
      <c r="O81" s="217">
        <v>651140372</v>
      </c>
      <c r="P81" s="217">
        <v>651140371</v>
      </c>
      <c r="Q81" s="217">
        <v>644060195</v>
      </c>
      <c r="R81" s="217">
        <v>426816108</v>
      </c>
    </row>
    <row r="82" spans="1:18" ht="39" customHeight="1" x14ac:dyDescent="0.2">
      <c r="A82" s="217">
        <v>520</v>
      </c>
      <c r="B82" s="221">
        <v>1700</v>
      </c>
      <c r="C82" s="217">
        <v>2</v>
      </c>
      <c r="D82" s="217"/>
      <c r="E82" s="217">
        <v>20</v>
      </c>
      <c r="F82" s="222" t="s">
        <v>86</v>
      </c>
      <c r="G82" s="217">
        <v>4542023525</v>
      </c>
      <c r="H82" s="217"/>
      <c r="I82" s="217"/>
      <c r="J82" s="217"/>
      <c r="K82" s="217">
        <v>2581116529</v>
      </c>
      <c r="L82" s="217">
        <v>0</v>
      </c>
      <c r="M82" s="215">
        <f>+G82-I82+J82+L82-K82</f>
        <v>1960906996</v>
      </c>
      <c r="N82" s="217"/>
      <c r="O82" s="217">
        <v>1456127128</v>
      </c>
      <c r="P82" s="217">
        <v>1451349018</v>
      </c>
      <c r="Q82" s="217">
        <v>1431932219</v>
      </c>
      <c r="R82" s="217">
        <v>1329992201</v>
      </c>
    </row>
    <row r="83" spans="1:18" ht="36" customHeight="1" x14ac:dyDescent="0.2">
      <c r="A83" s="217">
        <v>520</v>
      </c>
      <c r="B83" s="221">
        <v>1700</v>
      </c>
      <c r="C83" s="217">
        <v>5</v>
      </c>
      <c r="D83" s="217"/>
      <c r="E83" s="217">
        <v>20</v>
      </c>
      <c r="F83" s="222" t="s">
        <v>90</v>
      </c>
      <c r="G83" s="217">
        <v>1236000000</v>
      </c>
      <c r="H83" s="217"/>
      <c r="I83" s="217"/>
      <c r="J83" s="217"/>
      <c r="K83" s="217">
        <v>950324574</v>
      </c>
      <c r="L83" s="217">
        <v>0</v>
      </c>
      <c r="M83" s="215">
        <f>+G83-I83+J83+L83-K83</f>
        <v>285675426</v>
      </c>
      <c r="N83" s="283"/>
      <c r="O83" s="217">
        <v>162254922</v>
      </c>
      <c r="P83" s="217">
        <v>140369979</v>
      </c>
      <c r="Q83" s="217">
        <v>139103309</v>
      </c>
      <c r="R83" s="217">
        <v>105578225</v>
      </c>
    </row>
    <row r="84" spans="1:18" ht="43.5" customHeight="1" thickBot="1" x14ac:dyDescent="0.25">
      <c r="A84" s="217">
        <v>520</v>
      </c>
      <c r="B84" s="221">
        <v>1701</v>
      </c>
      <c r="C84" s="217">
        <v>1</v>
      </c>
      <c r="D84" s="217"/>
      <c r="E84" s="217">
        <v>20</v>
      </c>
      <c r="F84" s="284" t="s">
        <v>91</v>
      </c>
      <c r="G84" s="217">
        <v>1280157367</v>
      </c>
      <c r="H84" s="217"/>
      <c r="I84" s="217"/>
      <c r="J84" s="217"/>
      <c r="K84" s="217">
        <v>542023605</v>
      </c>
      <c r="L84" s="217">
        <v>0</v>
      </c>
      <c r="M84" s="215">
        <f>+G84-I84+J84+L84-K84</f>
        <v>738133762</v>
      </c>
      <c r="N84" s="283"/>
      <c r="O84" s="217">
        <v>642200226</v>
      </c>
      <c r="P84" s="217">
        <v>628275985</v>
      </c>
      <c r="Q84" s="217">
        <v>614682635</v>
      </c>
      <c r="R84" s="217">
        <v>575662600</v>
      </c>
    </row>
    <row r="85" spans="1:18" ht="24.75" customHeight="1" x14ac:dyDescent="0.2">
      <c r="A85" s="107"/>
      <c r="B85" s="73"/>
      <c r="C85" s="73"/>
      <c r="D85" s="73"/>
      <c r="E85" s="73"/>
      <c r="F85" s="73"/>
      <c r="G85" s="223"/>
      <c r="H85" s="223"/>
      <c r="I85" s="224"/>
      <c r="J85" s="224"/>
      <c r="K85" s="224"/>
      <c r="L85" s="224"/>
      <c r="M85" s="225"/>
      <c r="N85" s="225"/>
      <c r="O85" s="226"/>
      <c r="P85" s="226"/>
      <c r="Q85" s="226"/>
      <c r="R85" s="227"/>
    </row>
    <row r="86" spans="1:18" x14ac:dyDescent="0.2">
      <c r="A86" s="165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66"/>
      <c r="P86" s="166"/>
      <c r="Q86" s="166"/>
      <c r="R86" s="167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66"/>
      <c r="P87" s="168"/>
      <c r="Q87" s="166"/>
      <c r="R87" s="167"/>
    </row>
    <row r="88" spans="1:18" x14ac:dyDescent="0.2">
      <c r="A88" s="165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66"/>
      <c r="P88" s="169"/>
      <c r="Q88" s="166"/>
      <c r="R88" s="167"/>
    </row>
    <row r="89" spans="1:18" ht="12.75" thickBot="1" x14ac:dyDescent="0.25">
      <c r="A89" s="170"/>
      <c r="B89" s="171"/>
      <c r="C89" s="171"/>
      <c r="D89" s="171"/>
      <c r="E89" s="123"/>
      <c r="F89" s="171"/>
      <c r="G89" s="121"/>
      <c r="H89" s="121"/>
      <c r="I89" s="122"/>
      <c r="J89" s="122"/>
      <c r="K89" s="122"/>
      <c r="L89" s="122"/>
      <c r="M89" s="123" t="s">
        <v>84</v>
      </c>
      <c r="N89" s="123"/>
      <c r="O89" s="172"/>
      <c r="P89" s="172"/>
      <c r="Q89" s="172"/>
      <c r="R89" s="173"/>
    </row>
  </sheetData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9"/>
  <sheetViews>
    <sheetView zoomScaleNormal="100" workbookViewId="0">
      <selection activeCell="M8" sqref="M8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84" bestFit="1" customWidth="1"/>
    <col min="8" max="8" width="1.7109375" style="175" customWidth="1"/>
    <col min="9" max="9" width="13.7109375" style="157" customWidth="1"/>
    <col min="10" max="10" width="12.7109375" style="157" customWidth="1"/>
    <col min="11" max="11" width="14.7109375" style="157" customWidth="1"/>
    <col min="12" max="12" width="9.5703125" style="157" customWidth="1"/>
    <col min="13" max="13" width="18.28515625" style="157" customWidth="1"/>
    <col min="14" max="14" width="1.7109375" style="176" customWidth="1"/>
    <col min="15" max="16" width="15.140625" style="157" customWidth="1"/>
    <col min="17" max="17" width="15.42578125" style="157" customWidth="1"/>
    <col min="18" max="18" width="15" style="157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5" x14ac:dyDescent="0.2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5" x14ac:dyDescent="0.2">
      <c r="A3" s="295" t="s">
        <v>64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178"/>
    </row>
    <row r="4" spans="1:25" ht="12.75" thickBot="1" x14ac:dyDescent="0.25">
      <c r="A4" s="75"/>
      <c r="B4" s="75"/>
      <c r="C4" s="75"/>
      <c r="D4" s="75"/>
      <c r="E4" s="75"/>
      <c r="F4" s="67"/>
      <c r="G4" s="200"/>
      <c r="H4" s="195"/>
      <c r="I4" s="196"/>
      <c r="J4" s="196"/>
      <c r="K4" s="197"/>
      <c r="L4" s="197"/>
      <c r="M4" s="196"/>
      <c r="N4" s="198"/>
      <c r="O4" s="196"/>
      <c r="P4" s="196"/>
      <c r="Q4" s="196"/>
      <c r="R4" s="233"/>
      <c r="S4" s="76"/>
      <c r="T4" s="76"/>
    </row>
    <row r="5" spans="1:25" s="163" customFormat="1" ht="12.75" customHeight="1" thickBot="1" x14ac:dyDescent="0.25">
      <c r="A5" s="296" t="s">
        <v>3</v>
      </c>
      <c r="B5" s="296" t="s">
        <v>4</v>
      </c>
      <c r="C5" s="296" t="s">
        <v>5</v>
      </c>
      <c r="D5" s="296" t="s">
        <v>6</v>
      </c>
      <c r="E5" s="296" t="s">
        <v>7</v>
      </c>
      <c r="F5" s="306" t="s">
        <v>8</v>
      </c>
      <c r="G5" s="301" t="s">
        <v>9</v>
      </c>
      <c r="H5" s="201"/>
      <c r="I5" s="303" t="s">
        <v>10</v>
      </c>
      <c r="J5" s="304"/>
      <c r="K5" s="304"/>
      <c r="L5" s="305"/>
      <c r="M5" s="301" t="s">
        <v>13</v>
      </c>
      <c r="N5" s="202"/>
      <c r="O5" s="301" t="s">
        <v>101</v>
      </c>
      <c r="P5" s="301"/>
      <c r="Q5" s="301"/>
      <c r="R5" s="301"/>
      <c r="S5" s="162"/>
      <c r="T5" s="162"/>
      <c r="U5" s="58"/>
      <c r="V5" s="162"/>
    </row>
    <row r="6" spans="1:25" s="163" customFormat="1" ht="24.75" thickBot="1" x14ac:dyDescent="0.25">
      <c r="A6" s="297"/>
      <c r="B6" s="297"/>
      <c r="C6" s="297"/>
      <c r="D6" s="297"/>
      <c r="E6" s="297"/>
      <c r="F6" s="307"/>
      <c r="G6" s="302"/>
      <c r="H6" s="201"/>
      <c r="I6" s="203" t="s">
        <v>14</v>
      </c>
      <c r="J6" s="204" t="s">
        <v>15</v>
      </c>
      <c r="K6" s="205" t="s">
        <v>11</v>
      </c>
      <c r="L6" s="205" t="s">
        <v>12</v>
      </c>
      <c r="M6" s="302"/>
      <c r="N6" s="202"/>
      <c r="O6" s="206" t="s">
        <v>16</v>
      </c>
      <c r="P6" s="206" t="s">
        <v>17</v>
      </c>
      <c r="Q6" s="206" t="s">
        <v>18</v>
      </c>
      <c r="R6" s="206" t="s">
        <v>19</v>
      </c>
      <c r="S6" s="162"/>
      <c r="T6" s="162"/>
      <c r="U6" s="162"/>
      <c r="V6" s="162"/>
    </row>
    <row r="7" spans="1:25" x14ac:dyDescent="0.2">
      <c r="A7" s="68"/>
      <c r="B7" s="68"/>
      <c r="C7" s="68"/>
      <c r="D7" s="68"/>
      <c r="E7" s="68"/>
      <c r="F7" s="234"/>
      <c r="G7" s="235"/>
      <c r="H7" s="209"/>
      <c r="I7" s="210"/>
      <c r="J7" s="210"/>
      <c r="K7" s="210"/>
      <c r="L7" s="210"/>
      <c r="M7" s="210"/>
      <c r="N7" s="211"/>
      <c r="O7" s="210"/>
      <c r="P7" s="210"/>
      <c r="Q7" s="236"/>
      <c r="R7" s="236"/>
      <c r="U7" s="178"/>
      <c r="V7" s="179"/>
    </row>
    <row r="8" spans="1:25" x14ac:dyDescent="0.2">
      <c r="A8" s="33">
        <v>1</v>
      </c>
      <c r="B8" s="70"/>
      <c r="C8" s="70"/>
      <c r="D8" s="70"/>
      <c r="E8" s="70"/>
      <c r="F8" s="237" t="s">
        <v>20</v>
      </c>
      <c r="G8" s="238">
        <f>+G10+G47</f>
        <v>8208750000</v>
      </c>
      <c r="H8" s="209"/>
      <c r="I8" s="238">
        <f>+I10+I47</f>
        <v>281414001</v>
      </c>
      <c r="J8" s="238">
        <f>+J10+J47+J69</f>
        <v>281414001</v>
      </c>
      <c r="K8" s="238">
        <f>+K10+K47</f>
        <v>0</v>
      </c>
      <c r="L8" s="238">
        <f>+L10+L47</f>
        <v>0</v>
      </c>
      <c r="M8" s="238">
        <f>+G8+I8-J8</f>
        <v>8208750000</v>
      </c>
      <c r="N8" s="211"/>
      <c r="O8" s="211">
        <f>+O10+O47</f>
        <v>7599480047</v>
      </c>
      <c r="P8" s="211">
        <f>+P10+P47</f>
        <v>7585332668</v>
      </c>
      <c r="Q8" s="211">
        <f>+Q10+Q47</f>
        <v>7515241540</v>
      </c>
      <c r="R8" s="211">
        <f>+R10+R47</f>
        <v>7439249650</v>
      </c>
      <c r="W8" s="58"/>
      <c r="X8" s="58"/>
    </row>
    <row r="9" spans="1:25" x14ac:dyDescent="0.2">
      <c r="A9" s="70"/>
      <c r="B9" s="70"/>
      <c r="C9" s="70"/>
      <c r="D9" s="70"/>
      <c r="E9" s="70"/>
      <c r="F9" s="239"/>
      <c r="G9" s="238"/>
      <c r="H9" s="209"/>
      <c r="I9" s="211"/>
      <c r="J9" s="211"/>
      <c r="K9" s="211"/>
      <c r="L9" s="211"/>
      <c r="M9" s="238"/>
      <c r="N9" s="211"/>
      <c r="O9" s="211"/>
      <c r="P9" s="211"/>
      <c r="Q9" s="211"/>
      <c r="R9" s="211"/>
      <c r="W9" s="58"/>
      <c r="X9" s="58"/>
      <c r="Y9" s="58"/>
    </row>
    <row r="10" spans="1:25" s="164" customFormat="1" x14ac:dyDescent="0.2">
      <c r="A10" s="33">
        <v>1</v>
      </c>
      <c r="B10" s="33">
        <v>0</v>
      </c>
      <c r="C10" s="33"/>
      <c r="D10" s="33"/>
      <c r="E10" s="33"/>
      <c r="F10" s="240" t="s">
        <v>21</v>
      </c>
      <c r="G10" s="241">
        <f>+G12+G37+G41</f>
        <v>6454150000</v>
      </c>
      <c r="H10" s="212"/>
      <c r="I10" s="241">
        <f>+I12+I37+I41</f>
        <v>220764717</v>
      </c>
      <c r="J10" s="241">
        <f>+J12+J37+J41</f>
        <v>220764717</v>
      </c>
      <c r="K10" s="241">
        <f>+K12+K37+K41</f>
        <v>0</v>
      </c>
      <c r="L10" s="241">
        <f>+L12+L37+L41</f>
        <v>0</v>
      </c>
      <c r="M10" s="238">
        <f>+G10+I10-J10</f>
        <v>6454150000</v>
      </c>
      <c r="N10" s="214"/>
      <c r="O10" s="213">
        <f>+O12+O37+O41</f>
        <v>6100329886</v>
      </c>
      <c r="P10" s="213">
        <f>+P12+P37+P41</f>
        <v>6093012776</v>
      </c>
      <c r="Q10" s="213">
        <f>+Q12+Q37+Q41</f>
        <v>6080812776</v>
      </c>
      <c r="R10" s="213">
        <f>+R12+R37+R41</f>
        <v>6066443693</v>
      </c>
      <c r="S10" s="59"/>
      <c r="T10" s="181"/>
      <c r="U10" s="162"/>
      <c r="V10" s="59"/>
      <c r="W10" s="182"/>
      <c r="X10" s="182"/>
    </row>
    <row r="11" spans="1:25" x14ac:dyDescent="0.2">
      <c r="A11" s="95"/>
      <c r="B11" s="95"/>
      <c r="C11" s="95"/>
      <c r="D11" s="95"/>
      <c r="E11" s="95"/>
      <c r="F11" s="240"/>
      <c r="G11" s="241"/>
      <c r="H11" s="212"/>
      <c r="I11" s="215"/>
      <c r="J11" s="215"/>
      <c r="K11" s="215"/>
      <c r="L11" s="215"/>
      <c r="M11" s="241"/>
      <c r="N11" s="215"/>
      <c r="O11" s="215"/>
      <c r="P11" s="215"/>
      <c r="Q11" s="215"/>
      <c r="R11" s="215"/>
    </row>
    <row r="12" spans="1:25" s="164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40" t="s">
        <v>22</v>
      </c>
      <c r="G12" s="241">
        <f>+G14+G18+G22++G33</f>
        <v>4637000000</v>
      </c>
      <c r="H12" s="212"/>
      <c r="I12" s="241">
        <f>+I14+I18+I22+I33+I37</f>
        <v>141986743</v>
      </c>
      <c r="J12" s="241">
        <f>+J14+J18+J22+J33</f>
        <v>41486743</v>
      </c>
      <c r="K12" s="241">
        <f>+K14+K18+K22++K33+K37+K41</f>
        <v>0</v>
      </c>
      <c r="L12" s="241">
        <f>+L14+L18+L22++L33+L37+L41</f>
        <v>0</v>
      </c>
      <c r="M12" s="241">
        <f>+G12+I12-J12</f>
        <v>4737500000</v>
      </c>
      <c r="N12" s="213"/>
      <c r="O12" s="213">
        <f>+O14+O18+O22++O33</f>
        <v>4290721921</v>
      </c>
      <c r="P12" s="213">
        <f>+P14+P18+P22++P33</f>
        <v>4283404811</v>
      </c>
      <c r="Q12" s="213">
        <f>+Q14+Q18+Q22++Q33</f>
        <v>4283404811</v>
      </c>
      <c r="R12" s="213">
        <f>+R14+R18+R22++R33</f>
        <v>4283103188</v>
      </c>
      <c r="S12" s="59"/>
      <c r="T12" s="59"/>
      <c r="U12" s="59"/>
      <c r="V12" s="59"/>
    </row>
    <row r="13" spans="1:25" s="164" customFormat="1" x14ac:dyDescent="0.2">
      <c r="A13" s="33"/>
      <c r="B13" s="33"/>
      <c r="C13" s="33"/>
      <c r="D13" s="33"/>
      <c r="E13" s="33"/>
      <c r="F13" s="240"/>
      <c r="G13" s="241"/>
      <c r="H13" s="212"/>
      <c r="I13" s="213"/>
      <c r="J13" s="213"/>
      <c r="K13" s="213"/>
      <c r="L13" s="213"/>
      <c r="M13" s="241"/>
      <c r="N13" s="213"/>
      <c r="O13" s="213"/>
      <c r="P13" s="213"/>
      <c r="Q13" s="213"/>
      <c r="R13" s="213"/>
      <c r="S13" s="59"/>
      <c r="T13" s="59"/>
      <c r="U13" s="59"/>
      <c r="V13" s="59"/>
    </row>
    <row r="14" spans="1:25" s="164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40" t="s">
        <v>23</v>
      </c>
      <c r="G14" s="241">
        <f>SUM(G15:G16)</f>
        <v>3349000000</v>
      </c>
      <c r="H14" s="212"/>
      <c r="I14" s="241">
        <f>SUM(I15:I16)</f>
        <v>90386920</v>
      </c>
      <c r="J14" s="241">
        <f>SUM(J15:J16)</f>
        <v>0</v>
      </c>
      <c r="K14" s="241">
        <f>SUM(K15:K16)</f>
        <v>0</v>
      </c>
      <c r="L14" s="241">
        <f>SUM(L15:L16)</f>
        <v>0</v>
      </c>
      <c r="M14" s="241">
        <f>+G14-I14+J14</f>
        <v>3258613080</v>
      </c>
      <c r="N14" s="213"/>
      <c r="O14" s="213">
        <f>SUM(O15:O16)</f>
        <v>3180038633</v>
      </c>
      <c r="P14" s="213">
        <f>SUM(P15:P16)</f>
        <v>3172721523</v>
      </c>
      <c r="Q14" s="213">
        <f>SUM(Q15:Q16)</f>
        <v>3172721523</v>
      </c>
      <c r="R14" s="213">
        <f>SUM(R15:R16)</f>
        <v>3172721523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85" t="s">
        <v>45</v>
      </c>
      <c r="G15" s="242">
        <v>3159000000</v>
      </c>
      <c r="H15" s="217"/>
      <c r="I15" s="215">
        <v>90386920</v>
      </c>
      <c r="J15" s="215">
        <v>0</v>
      </c>
      <c r="K15" s="215"/>
      <c r="L15" s="215"/>
      <c r="M15" s="242">
        <f>+G15-I15+J15</f>
        <v>3068613080</v>
      </c>
      <c r="N15" s="215"/>
      <c r="O15" s="215">
        <v>3043555995</v>
      </c>
      <c r="P15" s="215">
        <v>3036238885</v>
      </c>
      <c r="Q15" s="215">
        <v>3036238885</v>
      </c>
      <c r="R15" s="215">
        <v>3036238885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85" t="s">
        <v>46</v>
      </c>
      <c r="G16" s="242">
        <v>190000000</v>
      </c>
      <c r="H16" s="217"/>
      <c r="I16" s="215"/>
      <c r="J16" s="215"/>
      <c r="K16" s="215"/>
      <c r="L16" s="215"/>
      <c r="M16" s="242">
        <f>+G16-I16+J16</f>
        <v>190000000</v>
      </c>
      <c r="N16" s="215"/>
      <c r="O16" s="243">
        <v>136482638</v>
      </c>
      <c r="P16" s="243">
        <v>136482638</v>
      </c>
      <c r="Q16" s="243">
        <v>136482638</v>
      </c>
      <c r="R16" s="243">
        <v>136482638</v>
      </c>
    </row>
    <row r="17" spans="1:22" x14ac:dyDescent="0.2">
      <c r="A17" s="95"/>
      <c r="B17" s="95"/>
      <c r="C17" s="95"/>
      <c r="D17" s="95"/>
      <c r="E17" s="95"/>
      <c r="F17" s="185"/>
      <c r="G17" s="242"/>
      <c r="H17" s="217"/>
      <c r="I17" s="215"/>
      <c r="J17" s="215"/>
      <c r="K17" s="215"/>
      <c r="L17" s="215"/>
      <c r="M17" s="242"/>
      <c r="N17" s="215"/>
      <c r="O17" s="215"/>
      <c r="P17" s="215"/>
      <c r="Q17" s="215"/>
      <c r="R17" s="215"/>
    </row>
    <row r="18" spans="1:22" s="164" customFormat="1" x14ac:dyDescent="0.2">
      <c r="A18" s="33">
        <v>1</v>
      </c>
      <c r="B18" s="33">
        <v>0</v>
      </c>
      <c r="C18" s="33">
        <v>1</v>
      </c>
      <c r="D18" s="33">
        <v>4</v>
      </c>
      <c r="E18" s="33"/>
      <c r="F18" s="240" t="s">
        <v>24</v>
      </c>
      <c r="G18" s="241">
        <f>+G19+G20</f>
        <v>376000000</v>
      </c>
      <c r="H18" s="212"/>
      <c r="I18" s="241">
        <f>+I19+I20</f>
        <v>1599823</v>
      </c>
      <c r="J18" s="241">
        <f>+J19+J20</f>
        <v>1599823</v>
      </c>
      <c r="K18" s="241">
        <f>+K19+K20</f>
        <v>0</v>
      </c>
      <c r="L18" s="241">
        <f>+L19+L20</f>
        <v>0</v>
      </c>
      <c r="M18" s="241">
        <f>+G18+I18-J18</f>
        <v>376000000</v>
      </c>
      <c r="N18" s="213"/>
      <c r="O18" s="213">
        <f>SUM(O19:O20)</f>
        <v>357599823</v>
      </c>
      <c r="P18" s="213">
        <f>SUM(P19:P20)</f>
        <v>357599823</v>
      </c>
      <c r="Q18" s="213">
        <f>SUM(Q19:Q20)</f>
        <v>357599823</v>
      </c>
      <c r="R18" s="213">
        <f>SUM(R19:R20)</f>
        <v>357599823</v>
      </c>
      <c r="S18" s="59"/>
      <c r="T18" s="59"/>
      <c r="U18" s="58"/>
      <c r="V18" s="59"/>
    </row>
    <row r="19" spans="1:22" x14ac:dyDescent="0.2">
      <c r="A19" s="95">
        <v>1</v>
      </c>
      <c r="B19" s="95">
        <v>0</v>
      </c>
      <c r="C19" s="95">
        <v>1</v>
      </c>
      <c r="D19" s="95">
        <v>4</v>
      </c>
      <c r="E19" s="95">
        <v>1</v>
      </c>
      <c r="F19" s="185" t="s">
        <v>47</v>
      </c>
      <c r="G19" s="242">
        <v>20000000</v>
      </c>
      <c r="H19" s="217"/>
      <c r="I19" s="215">
        <v>1599823</v>
      </c>
      <c r="J19" s="215"/>
      <c r="K19" s="215"/>
      <c r="L19" s="215"/>
      <c r="M19" s="242">
        <f t="shared" ref="M19:M20" si="0">+G19-I19+J19</f>
        <v>18400177</v>
      </c>
      <c r="N19" s="215"/>
      <c r="O19" s="215">
        <v>0</v>
      </c>
      <c r="P19" s="215">
        <v>0</v>
      </c>
      <c r="Q19" s="215">
        <v>0</v>
      </c>
      <c r="R19" s="215">
        <v>0</v>
      </c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2</v>
      </c>
      <c r="F20" s="185" t="s">
        <v>48</v>
      </c>
      <c r="G20" s="242">
        <v>356000000</v>
      </c>
      <c r="H20" s="217"/>
      <c r="I20" s="215"/>
      <c r="J20" s="215">
        <v>1599823</v>
      </c>
      <c r="K20" s="215"/>
      <c r="L20" s="215"/>
      <c r="M20" s="242">
        <f t="shared" si="0"/>
        <v>357599823</v>
      </c>
      <c r="N20" s="215"/>
      <c r="O20" s="215">
        <v>357599823</v>
      </c>
      <c r="P20" s="215">
        <v>357599823</v>
      </c>
      <c r="Q20" s="215">
        <v>357599823</v>
      </c>
      <c r="R20" s="215">
        <v>357599823</v>
      </c>
    </row>
    <row r="21" spans="1:22" x14ac:dyDescent="0.2">
      <c r="A21" s="95"/>
      <c r="B21" s="95"/>
      <c r="C21" s="95"/>
      <c r="D21" s="95"/>
      <c r="E21" s="95"/>
      <c r="F21" s="185"/>
      <c r="G21" s="242"/>
      <c r="H21" s="217"/>
      <c r="I21" s="215"/>
      <c r="J21" s="215"/>
      <c r="K21" s="215"/>
      <c r="L21" s="215"/>
      <c r="M21" s="242"/>
      <c r="N21" s="215"/>
      <c r="O21" s="215"/>
      <c r="P21" s="215"/>
      <c r="Q21" s="215"/>
      <c r="R21" s="215"/>
    </row>
    <row r="22" spans="1:22" x14ac:dyDescent="0.2">
      <c r="A22" s="95">
        <v>1</v>
      </c>
      <c r="B22" s="95">
        <v>0</v>
      </c>
      <c r="C22" s="95">
        <v>1</v>
      </c>
      <c r="D22" s="95">
        <v>5</v>
      </c>
      <c r="E22" s="95"/>
      <c r="F22" s="240" t="s">
        <v>25</v>
      </c>
      <c r="G22" s="241">
        <f>SUM(G23:G30)</f>
        <v>904000000</v>
      </c>
      <c r="H22" s="212"/>
      <c r="I22" s="241">
        <f>SUM(I23:I30)</f>
        <v>50000000</v>
      </c>
      <c r="J22" s="241">
        <f>SUM(J23:J30)</f>
        <v>0</v>
      </c>
      <c r="K22" s="241">
        <f>SUM(K23:K30)</f>
        <v>0</v>
      </c>
      <c r="L22" s="241">
        <f>SUM(L23:L30)</f>
        <v>0</v>
      </c>
      <c r="M22" s="241">
        <f>+G22-I22+J22</f>
        <v>854000000</v>
      </c>
      <c r="N22" s="213"/>
      <c r="O22" s="213">
        <f>SUM(O23:O30)</f>
        <v>705201072</v>
      </c>
      <c r="P22" s="213">
        <f>SUM(P23:P30)</f>
        <v>705201072</v>
      </c>
      <c r="Q22" s="213">
        <f>SUM(Q23:Q30)</f>
        <v>705201072</v>
      </c>
      <c r="R22" s="213">
        <f>SUM(R23:R30)</f>
        <v>705201072</v>
      </c>
    </row>
    <row r="23" spans="1:22" ht="24" x14ac:dyDescent="0.2">
      <c r="A23" s="95">
        <v>1</v>
      </c>
      <c r="B23" s="95">
        <v>0</v>
      </c>
      <c r="C23" s="95">
        <v>1</v>
      </c>
      <c r="D23" s="95">
        <v>5</v>
      </c>
      <c r="E23" s="95">
        <v>2</v>
      </c>
      <c r="F23" s="185" t="s">
        <v>49</v>
      </c>
      <c r="G23" s="242">
        <v>145000000</v>
      </c>
      <c r="H23" s="217"/>
      <c r="I23" s="215">
        <v>50000000</v>
      </c>
      <c r="J23" s="215"/>
      <c r="K23" s="215"/>
      <c r="L23" s="215"/>
      <c r="M23" s="242">
        <f t="shared" ref="M23" si="1">+G23-I23+J23</f>
        <v>95000000</v>
      </c>
      <c r="N23" s="215"/>
      <c r="O23" s="215">
        <v>86757179</v>
      </c>
      <c r="P23" s="215">
        <v>86757179</v>
      </c>
      <c r="Q23" s="215">
        <v>86757179</v>
      </c>
      <c r="R23" s="215">
        <v>86757179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5</v>
      </c>
      <c r="F24" s="185" t="s">
        <v>50</v>
      </c>
      <c r="G24" s="242">
        <v>25000000</v>
      </c>
      <c r="H24" s="217"/>
      <c r="I24" s="215"/>
      <c r="J24" s="215"/>
      <c r="K24" s="215"/>
      <c r="L24" s="215"/>
      <c r="M24" s="243">
        <f t="shared" ref="M24:M30" si="2">+G24+I24-J24</f>
        <v>25000000</v>
      </c>
      <c r="N24" s="215"/>
      <c r="O24" s="215">
        <v>14092803</v>
      </c>
      <c r="P24" s="215">
        <v>14092803</v>
      </c>
      <c r="Q24" s="215">
        <v>14092803</v>
      </c>
      <c r="R24" s="215">
        <v>14092803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12</v>
      </c>
      <c r="F25" s="185" t="s">
        <v>51</v>
      </c>
      <c r="G25" s="242">
        <v>9800000</v>
      </c>
      <c r="H25" s="217"/>
      <c r="I25" s="215"/>
      <c r="J25" s="215"/>
      <c r="K25" s="215"/>
      <c r="L25" s="215"/>
      <c r="M25" s="242">
        <f t="shared" si="2"/>
        <v>9800000</v>
      </c>
      <c r="N25" s="215"/>
      <c r="O25" s="215">
        <v>7896105</v>
      </c>
      <c r="P25" s="215">
        <v>7896105</v>
      </c>
      <c r="Q25" s="215">
        <v>7896105</v>
      </c>
      <c r="R25" s="215">
        <v>7896105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13</v>
      </c>
      <c r="F26" s="185" t="s">
        <v>52</v>
      </c>
      <c r="G26" s="242">
        <v>10500000</v>
      </c>
      <c r="H26" s="217"/>
      <c r="I26" s="215"/>
      <c r="J26" s="215"/>
      <c r="K26" s="215"/>
      <c r="L26" s="215"/>
      <c r="M26" s="242">
        <f t="shared" si="2"/>
        <v>10500000</v>
      </c>
      <c r="N26" s="215"/>
      <c r="O26" s="215">
        <v>8880229</v>
      </c>
      <c r="P26" s="215">
        <v>8880229</v>
      </c>
      <c r="Q26" s="215">
        <v>8880229</v>
      </c>
      <c r="R26" s="215">
        <v>8880229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14</v>
      </c>
      <c r="F27" s="185" t="s">
        <v>53</v>
      </c>
      <c r="G27" s="242">
        <v>148700000</v>
      </c>
      <c r="H27" s="217"/>
      <c r="I27" s="215"/>
      <c r="J27" s="215"/>
      <c r="K27" s="215"/>
      <c r="L27" s="215"/>
      <c r="M27" s="242">
        <f t="shared" si="2"/>
        <v>148700000</v>
      </c>
      <c r="N27" s="215"/>
      <c r="O27" s="215">
        <v>123202767</v>
      </c>
      <c r="P27" s="215">
        <v>123202767</v>
      </c>
      <c r="Q27" s="215">
        <v>123202767</v>
      </c>
      <c r="R27" s="215">
        <v>123202767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15</v>
      </c>
      <c r="F28" s="185" t="s">
        <v>54</v>
      </c>
      <c r="G28" s="242">
        <v>175000000</v>
      </c>
      <c r="H28" s="217"/>
      <c r="I28" s="215"/>
      <c r="J28" s="215"/>
      <c r="K28" s="215"/>
      <c r="L28" s="215"/>
      <c r="M28" s="243">
        <f t="shared" si="2"/>
        <v>175000000</v>
      </c>
      <c r="N28" s="215"/>
      <c r="O28" s="215">
        <v>113596069</v>
      </c>
      <c r="P28" s="215">
        <v>113596069</v>
      </c>
      <c r="Q28" s="215">
        <v>113596069</v>
      </c>
      <c r="R28" s="215">
        <v>113596069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16</v>
      </c>
      <c r="F29" s="185" t="s">
        <v>55</v>
      </c>
      <c r="G29" s="242">
        <v>305000000</v>
      </c>
      <c r="H29" s="217"/>
      <c r="I29" s="215"/>
      <c r="J29" s="215"/>
      <c r="K29" s="215"/>
      <c r="L29" s="215"/>
      <c r="M29" s="243">
        <f t="shared" si="2"/>
        <v>305000000</v>
      </c>
      <c r="N29" s="215"/>
      <c r="O29" s="215">
        <v>285695064</v>
      </c>
      <c r="P29" s="215">
        <v>285695064</v>
      </c>
      <c r="Q29" s="215">
        <v>285695064</v>
      </c>
      <c r="R29" s="215">
        <v>285695064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47</v>
      </c>
      <c r="F30" s="185" t="s">
        <v>56</v>
      </c>
      <c r="G30" s="242">
        <v>85000000</v>
      </c>
      <c r="H30" s="217"/>
      <c r="I30" s="215"/>
      <c r="J30" s="215"/>
      <c r="K30" s="215"/>
      <c r="L30" s="215"/>
      <c r="M30" s="242">
        <f t="shared" si="2"/>
        <v>85000000</v>
      </c>
      <c r="N30" s="215"/>
      <c r="O30" s="215">
        <v>65080856</v>
      </c>
      <c r="P30" s="215">
        <v>65080856</v>
      </c>
      <c r="Q30" s="215">
        <v>65080856</v>
      </c>
      <c r="R30" s="215">
        <v>65080856</v>
      </c>
    </row>
    <row r="31" spans="1:22" x14ac:dyDescent="0.2">
      <c r="A31" s="95"/>
      <c r="B31" s="95"/>
      <c r="C31" s="95"/>
      <c r="D31" s="95"/>
      <c r="E31" s="95"/>
      <c r="F31" s="185"/>
      <c r="G31" s="242"/>
      <c r="H31" s="217"/>
      <c r="I31" s="215"/>
      <c r="J31" s="215"/>
      <c r="K31" s="215"/>
      <c r="L31" s="215"/>
      <c r="M31" s="242"/>
      <c r="N31" s="215"/>
      <c r="O31" s="215"/>
      <c r="P31" s="215"/>
      <c r="Q31" s="215"/>
      <c r="R31" s="215"/>
    </row>
    <row r="32" spans="1:22" x14ac:dyDescent="0.2">
      <c r="A32" s="95"/>
      <c r="B32" s="95"/>
      <c r="C32" s="95"/>
      <c r="D32" s="95"/>
      <c r="E32" s="95"/>
      <c r="F32" s="185"/>
      <c r="G32" s="242"/>
      <c r="H32" s="217"/>
      <c r="I32" s="215"/>
      <c r="J32" s="215"/>
      <c r="K32" s="215"/>
      <c r="L32" s="215"/>
      <c r="M32" s="242"/>
      <c r="N32" s="215"/>
      <c r="O32" s="215"/>
      <c r="P32" s="215"/>
      <c r="Q32" s="215"/>
      <c r="R32" s="215"/>
    </row>
    <row r="33" spans="1:22" ht="24" x14ac:dyDescent="0.2">
      <c r="A33" s="33">
        <v>1</v>
      </c>
      <c r="B33" s="33">
        <v>0</v>
      </c>
      <c r="C33" s="33">
        <v>1</v>
      </c>
      <c r="D33" s="33">
        <v>9</v>
      </c>
      <c r="E33" s="33"/>
      <c r="F33" s="240" t="s">
        <v>26</v>
      </c>
      <c r="G33" s="241">
        <f>+G34</f>
        <v>8000000</v>
      </c>
      <c r="H33" s="212"/>
      <c r="I33" s="241">
        <v>0</v>
      </c>
      <c r="J33" s="241">
        <f>+J34+J35</f>
        <v>39886920</v>
      </c>
      <c r="K33" s="241">
        <f>+K34</f>
        <v>0</v>
      </c>
      <c r="L33" s="241">
        <f>+L34</f>
        <v>0</v>
      </c>
      <c r="M33" s="241">
        <f t="shared" ref="M33:M37" si="3">+G33-I33+J33</f>
        <v>47886920</v>
      </c>
      <c r="N33" s="214"/>
      <c r="O33" s="213">
        <f>+O34+O35</f>
        <v>47882393</v>
      </c>
      <c r="P33" s="213">
        <f>+P34+P35</f>
        <v>47882393</v>
      </c>
      <c r="Q33" s="213">
        <f>+Q34+Q35</f>
        <v>47882393</v>
      </c>
      <c r="R33" s="213">
        <f>+R34+R35</f>
        <v>47580770</v>
      </c>
    </row>
    <row r="34" spans="1:22" x14ac:dyDescent="0.2">
      <c r="A34" s="95">
        <v>1</v>
      </c>
      <c r="B34" s="95">
        <v>0</v>
      </c>
      <c r="C34" s="95">
        <v>1</v>
      </c>
      <c r="D34" s="95">
        <v>9</v>
      </c>
      <c r="E34" s="95">
        <v>1</v>
      </c>
      <c r="F34" s="185" t="s">
        <v>57</v>
      </c>
      <c r="G34" s="242">
        <v>8000000</v>
      </c>
      <c r="H34" s="217"/>
      <c r="I34" s="78">
        <v>0</v>
      </c>
      <c r="J34" s="215">
        <v>8759981</v>
      </c>
      <c r="K34" s="215"/>
      <c r="L34" s="215"/>
      <c r="M34" s="242">
        <f t="shared" si="3"/>
        <v>16759981</v>
      </c>
      <c r="N34" s="215"/>
      <c r="O34" s="243">
        <v>16755454</v>
      </c>
      <c r="P34" s="243">
        <v>16755454</v>
      </c>
      <c r="Q34" s="243">
        <v>16755454</v>
      </c>
      <c r="R34" s="243">
        <v>16453831</v>
      </c>
    </row>
    <row r="35" spans="1:22" x14ac:dyDescent="0.2">
      <c r="A35" s="95">
        <v>1</v>
      </c>
      <c r="B35" s="95">
        <v>0</v>
      </c>
      <c r="C35" s="95">
        <v>1</v>
      </c>
      <c r="D35" s="95">
        <v>9</v>
      </c>
      <c r="E35" s="95">
        <v>3</v>
      </c>
      <c r="F35" s="185" t="s">
        <v>58</v>
      </c>
      <c r="G35" s="242">
        <v>0</v>
      </c>
      <c r="H35" s="217"/>
      <c r="I35" s="157">
        <v>0</v>
      </c>
      <c r="J35" s="215">
        <v>31126939</v>
      </c>
      <c r="K35" s="215"/>
      <c r="L35" s="215"/>
      <c r="M35" s="242">
        <f t="shared" si="3"/>
        <v>31126939</v>
      </c>
      <c r="N35" s="215"/>
      <c r="O35" s="243">
        <v>31126939</v>
      </c>
      <c r="P35" s="243">
        <v>31126939</v>
      </c>
      <c r="Q35" s="243">
        <v>31126939</v>
      </c>
      <c r="R35" s="243">
        <v>31126939</v>
      </c>
    </row>
    <row r="36" spans="1:22" x14ac:dyDescent="0.2">
      <c r="A36" s="95"/>
      <c r="B36" s="95"/>
      <c r="C36" s="95"/>
      <c r="D36" s="95"/>
      <c r="E36" s="95"/>
      <c r="F36" s="185"/>
      <c r="G36" s="242"/>
      <c r="H36" s="217"/>
      <c r="I36" s="215"/>
      <c r="J36" s="215"/>
      <c r="K36" s="215"/>
      <c r="L36" s="215"/>
      <c r="M36" s="242"/>
      <c r="N36" s="215"/>
      <c r="O36" s="215"/>
      <c r="P36" s="215"/>
      <c r="Q36" s="215"/>
      <c r="R36" s="215"/>
    </row>
    <row r="37" spans="1:22" s="164" customFormat="1" x14ac:dyDescent="0.2">
      <c r="A37" s="33">
        <v>1</v>
      </c>
      <c r="B37" s="33">
        <v>0</v>
      </c>
      <c r="C37" s="33">
        <v>2</v>
      </c>
      <c r="D37" s="33"/>
      <c r="E37" s="33"/>
      <c r="F37" s="240" t="s">
        <v>27</v>
      </c>
      <c r="G37" s="241">
        <f>+G38</f>
        <v>383150000</v>
      </c>
      <c r="H37" s="212"/>
      <c r="I37" s="241">
        <f>+I38+I39</f>
        <v>0</v>
      </c>
      <c r="J37" s="241">
        <f>+J38+J39</f>
        <v>150500000</v>
      </c>
      <c r="K37" s="241">
        <f t="shared" ref="K37:L37" si="4">+K38</f>
        <v>0</v>
      </c>
      <c r="L37" s="241">
        <f t="shared" si="4"/>
        <v>0</v>
      </c>
      <c r="M37" s="241">
        <f t="shared" si="3"/>
        <v>533650000</v>
      </c>
      <c r="N37" s="213"/>
      <c r="O37" s="213">
        <f>+O38+O39</f>
        <v>482156667</v>
      </c>
      <c r="P37" s="213">
        <f t="shared" ref="P37:R37" si="5">+P38+P39</f>
        <v>482156667</v>
      </c>
      <c r="Q37" s="213">
        <f t="shared" si="5"/>
        <v>469956667</v>
      </c>
      <c r="R37" s="213">
        <f t="shared" si="5"/>
        <v>455900000</v>
      </c>
      <c r="S37" s="58"/>
      <c r="T37" s="59"/>
      <c r="U37" s="58"/>
      <c r="V37" s="59"/>
    </row>
    <row r="38" spans="1:22" x14ac:dyDescent="0.2">
      <c r="A38" s="95">
        <v>1</v>
      </c>
      <c r="B38" s="95">
        <v>0</v>
      </c>
      <c r="C38" s="95">
        <v>2</v>
      </c>
      <c r="D38" s="95">
        <v>14</v>
      </c>
      <c r="E38" s="95"/>
      <c r="F38" s="185" t="s">
        <v>59</v>
      </c>
      <c r="G38" s="242">
        <v>383150000</v>
      </c>
      <c r="H38" s="217"/>
      <c r="I38" s="215">
        <v>0</v>
      </c>
      <c r="J38" s="215">
        <v>0</v>
      </c>
      <c r="K38" s="215">
        <v>0</v>
      </c>
      <c r="L38" s="215"/>
      <c r="M38" s="242">
        <f>+G38+I38-J38-K38+L38</f>
        <v>383150000</v>
      </c>
      <c r="N38" s="215"/>
      <c r="O38" s="243">
        <v>331656667</v>
      </c>
      <c r="P38" s="243">
        <v>331656667</v>
      </c>
      <c r="Q38" s="243">
        <v>319456667</v>
      </c>
      <c r="R38" s="243">
        <v>305400000</v>
      </c>
    </row>
    <row r="39" spans="1:22" ht="24" x14ac:dyDescent="0.2">
      <c r="A39" s="95">
        <v>1</v>
      </c>
      <c r="B39" s="95">
        <v>0</v>
      </c>
      <c r="C39" s="95">
        <v>2</v>
      </c>
      <c r="D39" s="95">
        <v>100</v>
      </c>
      <c r="E39" s="95"/>
      <c r="F39" s="185" t="s">
        <v>104</v>
      </c>
      <c r="G39" s="242">
        <v>0</v>
      </c>
      <c r="H39" s="217"/>
      <c r="I39" s="215">
        <v>0</v>
      </c>
      <c r="J39" s="215">
        <v>150500000</v>
      </c>
      <c r="K39" s="215"/>
      <c r="L39" s="215"/>
      <c r="M39" s="242">
        <f t="shared" ref="M39" si="6">+G39-I39+J39</f>
        <v>150500000</v>
      </c>
      <c r="N39" s="215"/>
      <c r="O39" s="243">
        <v>150500000</v>
      </c>
      <c r="P39" s="243">
        <v>150500000</v>
      </c>
      <c r="Q39" s="243">
        <v>150500000</v>
      </c>
      <c r="R39" s="243">
        <v>150500000</v>
      </c>
    </row>
    <row r="40" spans="1:22" x14ac:dyDescent="0.2">
      <c r="A40" s="95"/>
      <c r="B40" s="95"/>
      <c r="C40" s="95"/>
      <c r="D40" s="95"/>
      <c r="E40" s="95"/>
      <c r="F40" s="185"/>
      <c r="G40" s="242"/>
      <c r="H40" s="217"/>
      <c r="I40" s="215"/>
      <c r="J40" s="215"/>
      <c r="K40" s="215"/>
      <c r="L40" s="215"/>
      <c r="M40" s="242"/>
      <c r="N40" s="215"/>
      <c r="O40" s="215"/>
      <c r="P40" s="215"/>
      <c r="Q40" s="215"/>
      <c r="R40" s="215"/>
    </row>
    <row r="41" spans="1:22" s="164" customFormat="1" ht="24" x14ac:dyDescent="0.2">
      <c r="A41" s="33">
        <v>1</v>
      </c>
      <c r="B41" s="33">
        <v>0</v>
      </c>
      <c r="C41" s="33">
        <v>5</v>
      </c>
      <c r="D41" s="33"/>
      <c r="E41" s="33"/>
      <c r="F41" s="240" t="s">
        <v>28</v>
      </c>
      <c r="G41" s="241">
        <f>SUM(G42:G45)</f>
        <v>1434000000</v>
      </c>
      <c r="H41" s="212"/>
      <c r="I41" s="241">
        <f>SUM(I42:I45)</f>
        <v>78777974</v>
      </c>
      <c r="J41" s="241">
        <f>SUM(J42:J45)</f>
        <v>28777974</v>
      </c>
      <c r="K41" s="241">
        <f>SUM(K42:K45)</f>
        <v>0</v>
      </c>
      <c r="L41" s="241">
        <f>SUM(L42:L45)</f>
        <v>0</v>
      </c>
      <c r="M41" s="241">
        <f t="shared" ref="M41" si="7">+G41-I41+J41</f>
        <v>1384000000</v>
      </c>
      <c r="N41" s="213"/>
      <c r="O41" s="241">
        <f>SUM(O42:O45)</f>
        <v>1327451298</v>
      </c>
      <c r="P41" s="241">
        <f>SUM(P42:P45)</f>
        <v>1327451298</v>
      </c>
      <c r="Q41" s="241">
        <f>SUM(Q42:Q45)</f>
        <v>1327451298</v>
      </c>
      <c r="R41" s="241">
        <f>SUM(R42:R45)</f>
        <v>1327440505</v>
      </c>
      <c r="S41" s="58"/>
      <c r="T41" s="59"/>
      <c r="U41" s="58"/>
      <c r="V41" s="59"/>
    </row>
    <row r="42" spans="1:22" s="164" customFormat="1" ht="24" x14ac:dyDescent="0.2">
      <c r="A42" s="95">
        <v>1</v>
      </c>
      <c r="B42" s="95">
        <v>0</v>
      </c>
      <c r="C42" s="95">
        <v>5</v>
      </c>
      <c r="D42" s="95">
        <v>1</v>
      </c>
      <c r="E42" s="95"/>
      <c r="F42" s="185" t="s">
        <v>29</v>
      </c>
      <c r="G42" s="242">
        <v>660300000</v>
      </c>
      <c r="H42" s="212"/>
      <c r="I42" s="218">
        <v>52477974</v>
      </c>
      <c r="J42" s="218">
        <v>0</v>
      </c>
      <c r="K42" s="213"/>
      <c r="L42" s="213"/>
      <c r="M42" s="242">
        <f t="shared" ref="M42:M43" si="8">+G42-I42+J42</f>
        <v>607822026</v>
      </c>
      <c r="N42" s="213"/>
      <c r="O42" s="218">
        <v>567727385</v>
      </c>
      <c r="P42" s="218">
        <v>567727385</v>
      </c>
      <c r="Q42" s="218">
        <v>567727385</v>
      </c>
      <c r="R42" s="218">
        <v>567727385</v>
      </c>
      <c r="S42" s="58"/>
      <c r="T42" s="59"/>
      <c r="U42" s="58"/>
      <c r="V42" s="59"/>
    </row>
    <row r="43" spans="1:22" s="164" customFormat="1" ht="24" x14ac:dyDescent="0.2">
      <c r="A43" s="95">
        <v>1</v>
      </c>
      <c r="B43" s="95">
        <v>0</v>
      </c>
      <c r="C43" s="95">
        <v>5</v>
      </c>
      <c r="D43" s="95">
        <v>2</v>
      </c>
      <c r="E43" s="95"/>
      <c r="F43" s="185" t="s">
        <v>30</v>
      </c>
      <c r="G43" s="242">
        <v>582700000</v>
      </c>
      <c r="H43" s="212"/>
      <c r="I43" s="218">
        <v>26300000</v>
      </c>
      <c r="J43" s="218">
        <v>28777974</v>
      </c>
      <c r="K43" s="213"/>
      <c r="L43" s="213"/>
      <c r="M43" s="242">
        <f t="shared" si="8"/>
        <v>585177974</v>
      </c>
      <c r="N43" s="213"/>
      <c r="O43" s="218">
        <v>582022136</v>
      </c>
      <c r="P43" s="218">
        <v>582022136</v>
      </c>
      <c r="Q43" s="218">
        <v>582022136</v>
      </c>
      <c r="R43" s="218">
        <v>582011343</v>
      </c>
      <c r="S43" s="58"/>
      <c r="T43" s="59"/>
      <c r="U43" s="58"/>
      <c r="V43" s="59"/>
    </row>
    <row r="44" spans="1:22" x14ac:dyDescent="0.2">
      <c r="A44" s="95">
        <v>1</v>
      </c>
      <c r="B44" s="95">
        <v>0</v>
      </c>
      <c r="C44" s="95">
        <v>5</v>
      </c>
      <c r="D44" s="95">
        <v>6</v>
      </c>
      <c r="E44" s="186"/>
      <c r="F44" s="185" t="s">
        <v>60</v>
      </c>
      <c r="G44" s="242">
        <v>113000000</v>
      </c>
      <c r="H44" s="217"/>
      <c r="I44" s="211"/>
      <c r="J44" s="211"/>
      <c r="K44" s="211"/>
      <c r="L44" s="211"/>
      <c r="M44" s="242">
        <f>+G44+I44-J44</f>
        <v>113000000</v>
      </c>
      <c r="N44" s="211"/>
      <c r="O44" s="218">
        <v>106620181</v>
      </c>
      <c r="P44" s="218">
        <v>106620181</v>
      </c>
      <c r="Q44" s="218">
        <v>106620181</v>
      </c>
      <c r="R44" s="218">
        <v>106620181</v>
      </c>
    </row>
    <row r="45" spans="1:22" x14ac:dyDescent="0.2">
      <c r="A45" s="95">
        <v>1</v>
      </c>
      <c r="B45" s="95">
        <v>0</v>
      </c>
      <c r="C45" s="95">
        <v>5</v>
      </c>
      <c r="D45" s="95">
        <v>7</v>
      </c>
      <c r="E45" s="186"/>
      <c r="F45" s="185" t="s">
        <v>61</v>
      </c>
      <c r="G45" s="242">
        <v>78000000</v>
      </c>
      <c r="H45" s="217"/>
      <c r="I45" s="211"/>
      <c r="J45" s="211"/>
      <c r="K45" s="211"/>
      <c r="L45" s="211"/>
      <c r="M45" s="242">
        <f>+G45+I45-J45</f>
        <v>78000000</v>
      </c>
      <c r="N45" s="211"/>
      <c r="O45" s="218">
        <v>71081596</v>
      </c>
      <c r="P45" s="218">
        <v>71081596</v>
      </c>
      <c r="Q45" s="218">
        <v>71081596</v>
      </c>
      <c r="R45" s="218">
        <v>71081596</v>
      </c>
    </row>
    <row r="46" spans="1:22" x14ac:dyDescent="0.2">
      <c r="A46" s="70"/>
      <c r="B46" s="70"/>
      <c r="C46" s="70"/>
      <c r="D46" s="70"/>
      <c r="E46" s="70"/>
      <c r="F46" s="239"/>
      <c r="G46" s="242"/>
      <c r="H46" s="217"/>
      <c r="I46" s="211"/>
      <c r="J46" s="211"/>
      <c r="K46" s="211"/>
      <c r="L46" s="211"/>
      <c r="M46" s="242"/>
      <c r="N46" s="211"/>
      <c r="O46" s="211"/>
      <c r="P46" s="211"/>
      <c r="Q46" s="211"/>
      <c r="R46" s="211"/>
    </row>
    <row r="47" spans="1:22" s="164" customFormat="1" x14ac:dyDescent="0.2">
      <c r="A47" s="33">
        <v>2</v>
      </c>
      <c r="B47" s="33">
        <v>0</v>
      </c>
      <c r="C47" s="33"/>
      <c r="D47" s="33"/>
      <c r="E47" s="33"/>
      <c r="F47" s="240" t="s">
        <v>31</v>
      </c>
      <c r="G47" s="241">
        <f>+G49+G52</f>
        <v>1754600000</v>
      </c>
      <c r="H47" s="212"/>
      <c r="I47" s="241">
        <f>+I49+I52</f>
        <v>60649284</v>
      </c>
      <c r="J47" s="241">
        <f>+J49+J52</f>
        <v>52551539</v>
      </c>
      <c r="K47" s="241">
        <f>+K49+K52</f>
        <v>0</v>
      </c>
      <c r="L47" s="241">
        <f>+L49+L52</f>
        <v>0</v>
      </c>
      <c r="M47" s="241">
        <f>+G47-I47+J47</f>
        <v>1746502255</v>
      </c>
      <c r="N47" s="213"/>
      <c r="O47" s="213">
        <f>+O49+O52</f>
        <v>1499150161</v>
      </c>
      <c r="P47" s="213">
        <f>+P49+P52</f>
        <v>1492319892</v>
      </c>
      <c r="Q47" s="213">
        <f>+Q49+Q52</f>
        <v>1434428764</v>
      </c>
      <c r="R47" s="213">
        <f>+R49+R52</f>
        <v>1372805957</v>
      </c>
      <c r="S47" s="58"/>
      <c r="T47" s="59"/>
      <c r="U47" s="58"/>
      <c r="V47" s="59"/>
    </row>
    <row r="48" spans="1:22" x14ac:dyDescent="0.2">
      <c r="A48" s="33"/>
      <c r="B48" s="33"/>
      <c r="C48" s="33"/>
      <c r="D48" s="33"/>
      <c r="E48" s="33"/>
      <c r="F48" s="240"/>
      <c r="G48" s="241"/>
      <c r="H48" s="212"/>
      <c r="I48" s="213"/>
      <c r="J48" s="213"/>
      <c r="K48" s="213"/>
      <c r="L48" s="213"/>
      <c r="M48" s="241"/>
      <c r="N48" s="213"/>
      <c r="O48" s="213"/>
      <c r="P48" s="213"/>
      <c r="Q48" s="213"/>
      <c r="R48" s="213"/>
    </row>
    <row r="49" spans="1:22" s="164" customFormat="1" x14ac:dyDescent="0.2">
      <c r="A49" s="33">
        <v>2</v>
      </c>
      <c r="B49" s="33">
        <v>0</v>
      </c>
      <c r="C49" s="33">
        <v>3</v>
      </c>
      <c r="D49" s="33"/>
      <c r="E49" s="33"/>
      <c r="F49" s="240" t="s">
        <v>32</v>
      </c>
      <c r="G49" s="241">
        <f>+G50</f>
        <v>0</v>
      </c>
      <c r="H49" s="212"/>
      <c r="I49" s="213"/>
      <c r="J49" s="213"/>
      <c r="K49" s="213"/>
      <c r="L49" s="213"/>
      <c r="M49" s="241">
        <f>+G49+I49-J49</f>
        <v>0</v>
      </c>
      <c r="N49" s="213"/>
      <c r="O49" s="213">
        <f>+O50</f>
        <v>0</v>
      </c>
      <c r="P49" s="213">
        <f>+P50</f>
        <v>0</v>
      </c>
      <c r="Q49" s="213">
        <f>+Q50</f>
        <v>0</v>
      </c>
      <c r="R49" s="213">
        <f>+R50</f>
        <v>0</v>
      </c>
      <c r="S49" s="58"/>
      <c r="T49" s="59"/>
      <c r="U49" s="58"/>
      <c r="V49" s="59"/>
    </row>
    <row r="50" spans="1:22" x14ac:dyDescent="0.2">
      <c r="A50" s="95">
        <v>2</v>
      </c>
      <c r="B50" s="95">
        <v>0</v>
      </c>
      <c r="C50" s="95">
        <v>3</v>
      </c>
      <c r="D50" s="95">
        <v>50</v>
      </c>
      <c r="E50" s="95"/>
      <c r="F50" s="185" t="s">
        <v>62</v>
      </c>
      <c r="G50" s="242">
        <v>0</v>
      </c>
      <c r="H50" s="217"/>
      <c r="I50" s="215"/>
      <c r="J50" s="215"/>
      <c r="K50" s="215"/>
      <c r="L50" s="215"/>
      <c r="M50" s="243">
        <f>+G50+I50-J50</f>
        <v>0</v>
      </c>
      <c r="N50" s="215"/>
      <c r="O50" s="243">
        <v>0</v>
      </c>
      <c r="P50" s="243">
        <v>0</v>
      </c>
      <c r="Q50" s="243">
        <v>0</v>
      </c>
      <c r="R50" s="243">
        <v>0</v>
      </c>
    </row>
    <row r="51" spans="1:22" x14ac:dyDescent="0.2">
      <c r="A51" s="95"/>
      <c r="B51" s="95"/>
      <c r="C51" s="95"/>
      <c r="D51" s="95"/>
      <c r="E51" s="95"/>
      <c r="F51" s="185"/>
      <c r="G51" s="242"/>
      <c r="H51" s="217"/>
      <c r="I51" s="218"/>
      <c r="J51" s="218" t="s">
        <v>94</v>
      </c>
      <c r="K51" s="218"/>
      <c r="L51" s="218"/>
      <c r="M51" s="242"/>
      <c r="N51" s="218"/>
      <c r="O51" s="218"/>
      <c r="P51" s="218"/>
      <c r="Q51" s="218"/>
      <c r="R51" s="218"/>
    </row>
    <row r="52" spans="1:22" s="164" customFormat="1" x14ac:dyDescent="0.2">
      <c r="A52" s="33">
        <v>2</v>
      </c>
      <c r="B52" s="33">
        <v>0</v>
      </c>
      <c r="C52" s="33">
        <v>4</v>
      </c>
      <c r="D52" s="33"/>
      <c r="E52" s="33"/>
      <c r="F52" s="240" t="s">
        <v>33</v>
      </c>
      <c r="G52" s="241">
        <f>SUM(G54:G72)</f>
        <v>1754600000</v>
      </c>
      <c r="H52" s="212"/>
      <c r="I52" s="241">
        <f>SUM(I54:I72)</f>
        <v>60649284</v>
      </c>
      <c r="J52" s="241">
        <f>SUM(J54:J66)</f>
        <v>52551539</v>
      </c>
      <c r="K52" s="241">
        <f>SUM(K54:K72)</f>
        <v>0</v>
      </c>
      <c r="L52" s="241">
        <f>SUM(L54:L72)</f>
        <v>0</v>
      </c>
      <c r="M52" s="241">
        <f>+G52-I52+J52</f>
        <v>1746502255</v>
      </c>
      <c r="N52" s="213"/>
      <c r="O52" s="244">
        <f>SUM(O54:O72)</f>
        <v>1499150161</v>
      </c>
      <c r="P52" s="244">
        <f>SUM(P54:P72)</f>
        <v>1492319892</v>
      </c>
      <c r="Q52" s="244">
        <f>SUM(Q54:Q72)</f>
        <v>1434428764</v>
      </c>
      <c r="R52" s="244">
        <f>SUM(R54:R72)</f>
        <v>1372805957</v>
      </c>
      <c r="S52" s="58"/>
      <c r="T52" s="59"/>
      <c r="U52" s="58"/>
      <c r="V52" s="59"/>
    </row>
    <row r="53" spans="1:22" s="164" customFormat="1" x14ac:dyDescent="0.2">
      <c r="A53" s="33"/>
      <c r="B53" s="33"/>
      <c r="C53" s="33"/>
      <c r="D53" s="33"/>
      <c r="E53" s="33"/>
      <c r="F53" s="240"/>
      <c r="G53" s="241"/>
      <c r="H53" s="212"/>
      <c r="I53" s="213"/>
      <c r="J53" s="213"/>
      <c r="K53" s="213"/>
      <c r="L53" s="213"/>
      <c r="M53" s="241"/>
      <c r="N53" s="213"/>
      <c r="O53" s="213"/>
      <c r="P53" s="213"/>
      <c r="Q53" s="213"/>
      <c r="R53" s="213"/>
      <c r="S53" s="58"/>
      <c r="T53" s="59"/>
      <c r="U53" s="58"/>
      <c r="V53" s="59"/>
    </row>
    <row r="54" spans="1:22" s="164" customFormat="1" ht="15" customHeight="1" x14ac:dyDescent="0.2">
      <c r="A54" s="95">
        <v>2</v>
      </c>
      <c r="B54" s="95">
        <v>0</v>
      </c>
      <c r="C54" s="95">
        <v>4</v>
      </c>
      <c r="D54" s="95">
        <v>1</v>
      </c>
      <c r="E54" s="33"/>
      <c r="F54" s="22" t="s">
        <v>77</v>
      </c>
      <c r="G54" s="242">
        <v>0</v>
      </c>
      <c r="H54" s="217"/>
      <c r="I54" s="218">
        <v>0</v>
      </c>
      <c r="J54" s="218">
        <v>3831539</v>
      </c>
      <c r="K54" s="213"/>
      <c r="L54" s="213"/>
      <c r="M54" s="242">
        <f t="shared" ref="M54:M66" si="9">+G54-I54+J54</f>
        <v>3831539</v>
      </c>
      <c r="N54" s="213"/>
      <c r="O54" s="243">
        <v>3831539</v>
      </c>
      <c r="P54" s="243">
        <v>3831539</v>
      </c>
      <c r="Q54" s="243">
        <v>3831539</v>
      </c>
      <c r="R54" s="243">
        <v>3831539</v>
      </c>
      <c r="S54" s="58"/>
      <c r="T54" s="59"/>
      <c r="U54" s="58"/>
      <c r="V54" s="59"/>
    </row>
    <row r="55" spans="1:22" s="164" customFormat="1" ht="15" customHeight="1" x14ac:dyDescent="0.2">
      <c r="A55" s="95">
        <v>2</v>
      </c>
      <c r="B55" s="95">
        <v>0</v>
      </c>
      <c r="C55" s="95">
        <v>4</v>
      </c>
      <c r="D55" s="95">
        <v>2</v>
      </c>
      <c r="E55" s="33"/>
      <c r="F55" s="22" t="s">
        <v>93</v>
      </c>
      <c r="G55" s="242">
        <v>20000000</v>
      </c>
      <c r="H55" s="217"/>
      <c r="I55" s="218">
        <v>8831539</v>
      </c>
      <c r="J55" s="218">
        <v>0</v>
      </c>
      <c r="K55" s="213"/>
      <c r="L55" s="213"/>
      <c r="M55" s="242">
        <f t="shared" si="9"/>
        <v>11168461</v>
      </c>
      <c r="N55" s="213"/>
      <c r="O55" s="243">
        <v>5908700</v>
      </c>
      <c r="P55" s="243">
        <v>5908700</v>
      </c>
      <c r="Q55" s="243">
        <v>5908700</v>
      </c>
      <c r="R55" s="243">
        <v>5908700</v>
      </c>
      <c r="S55" s="58"/>
      <c r="T55" s="59"/>
      <c r="U55" s="58"/>
      <c r="V55" s="59"/>
    </row>
    <row r="56" spans="1:22" s="164" customFormat="1" ht="15" customHeight="1" x14ac:dyDescent="0.2">
      <c r="A56" s="95">
        <v>2</v>
      </c>
      <c r="B56" s="95">
        <v>0</v>
      </c>
      <c r="C56" s="95">
        <v>4</v>
      </c>
      <c r="D56" s="95">
        <v>4</v>
      </c>
      <c r="E56" s="33"/>
      <c r="F56" s="185" t="s">
        <v>34</v>
      </c>
      <c r="G56" s="242">
        <v>86000000</v>
      </c>
      <c r="H56" s="217"/>
      <c r="I56" s="218">
        <v>0</v>
      </c>
      <c r="J56" s="218">
        <v>5000000</v>
      </c>
      <c r="K56" s="213"/>
      <c r="L56" s="213"/>
      <c r="M56" s="242">
        <f t="shared" si="9"/>
        <v>91000000</v>
      </c>
      <c r="N56" s="213"/>
      <c r="O56" s="243">
        <v>84048607</v>
      </c>
      <c r="P56" s="243">
        <v>83906748</v>
      </c>
      <c r="Q56" s="243">
        <v>79683303</v>
      </c>
      <c r="R56" s="243">
        <v>79683303</v>
      </c>
      <c r="S56" s="58"/>
      <c r="T56" s="59"/>
      <c r="U56" s="58"/>
      <c r="V56" s="59"/>
    </row>
    <row r="57" spans="1:22" s="164" customFormat="1" ht="15" customHeight="1" x14ac:dyDescent="0.2">
      <c r="A57" s="95">
        <v>2</v>
      </c>
      <c r="B57" s="95">
        <v>0</v>
      </c>
      <c r="C57" s="95">
        <v>4</v>
      </c>
      <c r="D57" s="95">
        <v>5</v>
      </c>
      <c r="E57" s="33"/>
      <c r="F57" s="185" t="s">
        <v>35</v>
      </c>
      <c r="G57" s="242">
        <v>681160000</v>
      </c>
      <c r="H57" s="217"/>
      <c r="I57" s="218">
        <v>8097745</v>
      </c>
      <c r="J57" s="218">
        <v>0</v>
      </c>
      <c r="K57" s="213"/>
      <c r="L57" s="213"/>
      <c r="M57" s="242">
        <f t="shared" si="9"/>
        <v>673062255</v>
      </c>
      <c r="N57" s="213"/>
      <c r="O57" s="243">
        <v>608433301</v>
      </c>
      <c r="P57" s="243">
        <v>608424907</v>
      </c>
      <c r="Q57" s="243">
        <v>606930489</v>
      </c>
      <c r="R57" s="243">
        <v>548601682</v>
      </c>
      <c r="S57" s="58"/>
      <c r="T57" s="59"/>
      <c r="U57" s="58"/>
      <c r="V57" s="59"/>
    </row>
    <row r="58" spans="1:22" s="164" customFormat="1" ht="15" customHeight="1" x14ac:dyDescent="0.2">
      <c r="A58" s="95">
        <v>2</v>
      </c>
      <c r="B58" s="95">
        <v>0</v>
      </c>
      <c r="C58" s="95">
        <v>4</v>
      </c>
      <c r="D58" s="95">
        <v>6</v>
      </c>
      <c r="E58" s="33"/>
      <c r="F58" s="185" t="s">
        <v>36</v>
      </c>
      <c r="G58" s="242">
        <v>145000000</v>
      </c>
      <c r="H58" s="217"/>
      <c r="I58" s="218">
        <v>0</v>
      </c>
      <c r="J58" s="213"/>
      <c r="K58" s="213"/>
      <c r="L58" s="213"/>
      <c r="M58" s="242">
        <f t="shared" si="9"/>
        <v>145000000</v>
      </c>
      <c r="N58" s="243"/>
      <c r="O58" s="243">
        <v>134425000</v>
      </c>
      <c r="P58" s="243">
        <v>134425000</v>
      </c>
      <c r="Q58" s="243">
        <v>95062400</v>
      </c>
      <c r="R58" s="243">
        <v>93037400</v>
      </c>
      <c r="S58" s="58"/>
      <c r="T58" s="59"/>
      <c r="U58" s="62"/>
      <c r="V58" s="59"/>
    </row>
    <row r="59" spans="1:22" s="164" customFormat="1" ht="15" customHeight="1" x14ac:dyDescent="0.2">
      <c r="A59" s="95">
        <v>2</v>
      </c>
      <c r="B59" s="95">
        <v>0</v>
      </c>
      <c r="C59" s="95">
        <v>4</v>
      </c>
      <c r="D59" s="95">
        <v>7</v>
      </c>
      <c r="E59" s="33"/>
      <c r="F59" s="185" t="s">
        <v>37</v>
      </c>
      <c r="G59" s="242">
        <v>22000000</v>
      </c>
      <c r="H59" s="217"/>
      <c r="I59" s="218">
        <v>0</v>
      </c>
      <c r="J59" s="213"/>
      <c r="K59" s="213"/>
      <c r="L59" s="213"/>
      <c r="M59" s="242">
        <f t="shared" si="9"/>
        <v>22000000</v>
      </c>
      <c r="N59" s="213"/>
      <c r="O59" s="218">
        <v>15428000</v>
      </c>
      <c r="P59" s="218">
        <v>15428000</v>
      </c>
      <c r="Q59" s="218">
        <v>9508100</v>
      </c>
      <c r="R59" s="218">
        <v>8239100</v>
      </c>
      <c r="S59" s="58"/>
      <c r="T59" s="59"/>
      <c r="U59" s="266"/>
      <c r="V59" s="59"/>
    </row>
    <row r="60" spans="1:22" s="164" customFormat="1" ht="15" customHeight="1" x14ac:dyDescent="0.2">
      <c r="A60" s="95">
        <v>2</v>
      </c>
      <c r="B60" s="95">
        <v>0</v>
      </c>
      <c r="C60" s="95">
        <v>4</v>
      </c>
      <c r="D60" s="95">
        <v>8</v>
      </c>
      <c r="E60" s="33"/>
      <c r="F60" s="185" t="s">
        <v>38</v>
      </c>
      <c r="G60" s="242">
        <v>278720000</v>
      </c>
      <c r="H60" s="217"/>
      <c r="I60" s="218">
        <v>43720000</v>
      </c>
      <c r="J60" s="218">
        <v>8520000</v>
      </c>
      <c r="K60" s="213"/>
      <c r="L60" s="213"/>
      <c r="M60" s="242">
        <f t="shared" si="9"/>
        <v>243520000</v>
      </c>
      <c r="N60" s="213"/>
      <c r="O60" s="218">
        <v>218784620</v>
      </c>
      <c r="P60" s="218">
        <v>218784620</v>
      </c>
      <c r="Q60" s="218">
        <v>218784620</v>
      </c>
      <c r="R60" s="218">
        <v>218784620</v>
      </c>
      <c r="S60" s="58"/>
      <c r="T60" s="37" t="s">
        <v>94</v>
      </c>
      <c r="U60" s="62"/>
      <c r="V60" s="59"/>
    </row>
    <row r="61" spans="1:22" s="164" customFormat="1" ht="15" customHeight="1" x14ac:dyDescent="0.2">
      <c r="A61" s="95">
        <v>2</v>
      </c>
      <c r="B61" s="95">
        <v>0</v>
      </c>
      <c r="C61" s="95">
        <v>4</v>
      </c>
      <c r="D61" s="95">
        <v>9</v>
      </c>
      <c r="E61" s="33"/>
      <c r="F61" s="185" t="s">
        <v>39</v>
      </c>
      <c r="G61" s="242">
        <v>45000000</v>
      </c>
      <c r="H61" s="217"/>
      <c r="I61" s="213"/>
      <c r="J61" s="213"/>
      <c r="K61" s="213"/>
      <c r="L61" s="213"/>
      <c r="M61" s="242">
        <f t="shared" si="9"/>
        <v>45000000</v>
      </c>
      <c r="N61" s="213"/>
      <c r="O61" s="218">
        <v>19505799</v>
      </c>
      <c r="P61" s="218">
        <v>19505799</v>
      </c>
      <c r="Q61" s="218">
        <v>19505799</v>
      </c>
      <c r="R61" s="218">
        <v>19505799</v>
      </c>
      <c r="S61" s="58"/>
      <c r="T61" s="59"/>
      <c r="U61" s="58"/>
      <c r="V61" s="59"/>
    </row>
    <row r="62" spans="1:22" s="164" customFormat="1" ht="15" customHeight="1" x14ac:dyDescent="0.2">
      <c r="A62" s="95">
        <v>2</v>
      </c>
      <c r="B62" s="95">
        <v>0</v>
      </c>
      <c r="C62" s="95">
        <v>4</v>
      </c>
      <c r="D62" s="95">
        <v>11</v>
      </c>
      <c r="E62" s="33"/>
      <c r="F62" s="185" t="s">
        <v>40</v>
      </c>
      <c r="G62" s="242">
        <v>290000000</v>
      </c>
      <c r="H62" s="217"/>
      <c r="I62" s="218">
        <v>0</v>
      </c>
      <c r="J62" s="218">
        <v>35200000</v>
      </c>
      <c r="K62" s="213"/>
      <c r="L62" s="213"/>
      <c r="M62" s="242">
        <f t="shared" si="9"/>
        <v>325200000</v>
      </c>
      <c r="N62" s="213"/>
      <c r="O62" s="243">
        <v>287530904</v>
      </c>
      <c r="P62" s="243">
        <v>281731921</v>
      </c>
      <c r="Q62" s="243">
        <v>281731921</v>
      </c>
      <c r="R62" s="243">
        <v>281731921</v>
      </c>
      <c r="S62" s="59"/>
      <c r="T62" s="59"/>
      <c r="U62" s="58"/>
      <c r="V62" s="59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14</v>
      </c>
      <c r="E63" s="95"/>
      <c r="F63" s="185" t="s">
        <v>80</v>
      </c>
      <c r="G63" s="242">
        <v>20000000</v>
      </c>
      <c r="H63" s="217"/>
      <c r="I63" s="213"/>
      <c r="J63" s="213"/>
      <c r="K63" s="213"/>
      <c r="L63" s="213"/>
      <c r="M63" s="242">
        <f t="shared" si="9"/>
        <v>20000000</v>
      </c>
      <c r="N63" s="213"/>
      <c r="O63" s="243">
        <v>16779614</v>
      </c>
      <c r="P63" s="243">
        <v>16779614</v>
      </c>
      <c r="Q63" s="243">
        <v>10319349</v>
      </c>
      <c r="R63" s="243">
        <v>10319349</v>
      </c>
    </row>
    <row r="64" spans="1:22" s="164" customFormat="1" ht="15" customHeight="1" x14ac:dyDescent="0.2">
      <c r="A64" s="95">
        <v>2</v>
      </c>
      <c r="B64" s="95">
        <v>0</v>
      </c>
      <c r="C64" s="95">
        <v>4</v>
      </c>
      <c r="D64" s="95">
        <v>21</v>
      </c>
      <c r="E64" s="33"/>
      <c r="F64" s="187" t="s">
        <v>63</v>
      </c>
      <c r="G64" s="242">
        <v>163720000</v>
      </c>
      <c r="H64" s="217"/>
      <c r="I64" s="213"/>
      <c r="J64" s="213"/>
      <c r="K64" s="213"/>
      <c r="L64" s="213"/>
      <c r="M64" s="242">
        <f t="shared" si="9"/>
        <v>163720000</v>
      </c>
      <c r="N64" s="213"/>
      <c r="O64" s="243">
        <v>87891837</v>
      </c>
      <c r="P64" s="243">
        <v>87010804</v>
      </c>
      <c r="Q64" s="243">
        <v>86580304</v>
      </c>
      <c r="R64" s="243">
        <v>86580304</v>
      </c>
      <c r="S64" s="59"/>
      <c r="T64" s="59"/>
      <c r="U64" s="58"/>
      <c r="V64" s="59"/>
    </row>
    <row r="65" spans="1:22" s="164" customFormat="1" ht="15" customHeight="1" x14ac:dyDescent="0.2">
      <c r="A65" s="95">
        <v>2</v>
      </c>
      <c r="B65" s="95">
        <v>0</v>
      </c>
      <c r="C65" s="95">
        <v>4</v>
      </c>
      <c r="D65" s="95">
        <v>40</v>
      </c>
      <c r="E65" s="33"/>
      <c r="F65" s="185" t="s">
        <v>43</v>
      </c>
      <c r="G65" s="242">
        <v>3000000</v>
      </c>
      <c r="H65" s="217"/>
      <c r="I65" s="213"/>
      <c r="J65" s="213"/>
      <c r="K65" s="213"/>
      <c r="L65" s="213"/>
      <c r="M65" s="242">
        <f t="shared" si="9"/>
        <v>3000000</v>
      </c>
      <c r="N65" s="214"/>
      <c r="O65" s="243">
        <v>386750</v>
      </c>
      <c r="P65" s="243">
        <v>386750</v>
      </c>
      <c r="Q65" s="243">
        <v>386750</v>
      </c>
      <c r="R65" s="243">
        <v>386750</v>
      </c>
      <c r="S65" s="59"/>
      <c r="T65" s="59"/>
      <c r="U65" s="58"/>
      <c r="V65" s="59"/>
    </row>
    <row r="66" spans="1:22" s="164" customFormat="1" ht="15" customHeight="1" x14ac:dyDescent="0.2">
      <c r="A66" s="95">
        <v>2</v>
      </c>
      <c r="B66" s="95">
        <v>0</v>
      </c>
      <c r="C66" s="95">
        <v>4</v>
      </c>
      <c r="D66" s="95">
        <v>41</v>
      </c>
      <c r="E66" s="33"/>
      <c r="F66" s="185" t="s">
        <v>105</v>
      </c>
      <c r="G66" s="242">
        <v>0</v>
      </c>
      <c r="H66" s="217"/>
      <c r="I66" s="213"/>
      <c r="J66" s="213"/>
      <c r="K66" s="213"/>
      <c r="L66" s="213"/>
      <c r="M66" s="291">
        <f t="shared" si="9"/>
        <v>0</v>
      </c>
      <c r="N66" s="214"/>
      <c r="O66" s="243"/>
      <c r="P66" s="243"/>
      <c r="Q66" s="243"/>
      <c r="R66" s="243"/>
      <c r="S66" s="59"/>
      <c r="T66" s="59"/>
      <c r="U66" s="58"/>
      <c r="V66" s="59"/>
    </row>
    <row r="67" spans="1:22" s="164" customFormat="1" ht="15" customHeight="1" x14ac:dyDescent="0.2">
      <c r="A67" s="95"/>
      <c r="B67" s="95"/>
      <c r="C67" s="95"/>
      <c r="D67" s="95"/>
      <c r="E67" s="33"/>
      <c r="F67" s="185"/>
      <c r="G67" s="242"/>
      <c r="H67" s="217"/>
      <c r="I67" s="213"/>
      <c r="J67" s="213"/>
      <c r="K67" s="213"/>
      <c r="L67" s="213"/>
      <c r="M67" s="291"/>
      <c r="N67" s="214"/>
      <c r="O67" s="243"/>
      <c r="P67" s="243"/>
      <c r="Q67" s="243"/>
      <c r="R67" s="243"/>
      <c r="S67" s="59"/>
      <c r="T67" s="59"/>
      <c r="U67" s="58"/>
      <c r="V67" s="59"/>
    </row>
    <row r="68" spans="1:22" s="164" customFormat="1" ht="15" customHeight="1" x14ac:dyDescent="0.2">
      <c r="A68" s="95"/>
      <c r="B68" s="95"/>
      <c r="C68" s="95"/>
      <c r="D68" s="95"/>
      <c r="E68" s="33"/>
      <c r="F68" s="185"/>
      <c r="G68" s="242"/>
      <c r="H68" s="217"/>
      <c r="I68" s="213"/>
      <c r="J68" s="213"/>
      <c r="K68" s="213"/>
      <c r="L68" s="213"/>
      <c r="M68" s="291"/>
      <c r="N68" s="214"/>
      <c r="O68" s="243"/>
      <c r="P68" s="243"/>
      <c r="Q68" s="243"/>
      <c r="R68" s="243"/>
      <c r="S68" s="59"/>
      <c r="T68" s="59"/>
      <c r="U68" s="58"/>
      <c r="V68" s="59"/>
    </row>
    <row r="69" spans="1:22" s="164" customFormat="1" ht="15" customHeight="1" x14ac:dyDescent="0.2">
      <c r="A69" s="95"/>
      <c r="B69" s="95"/>
      <c r="C69" s="95"/>
      <c r="D69" s="95"/>
      <c r="E69" s="33"/>
      <c r="F69" s="65" t="s">
        <v>72</v>
      </c>
      <c r="G69" s="219">
        <f>+G70+G71+G72</f>
        <v>0</v>
      </c>
      <c r="H69" s="217"/>
      <c r="I69" s="219">
        <f>+I70+I71</f>
        <v>0</v>
      </c>
      <c r="J69" s="219">
        <f>+J70+J71</f>
        <v>8097745</v>
      </c>
      <c r="K69" s="219">
        <f>+K70+K71+K72</f>
        <v>0</v>
      </c>
      <c r="L69" s="219">
        <f>+L70+L71</f>
        <v>0</v>
      </c>
      <c r="M69" s="214">
        <f>+G69-I69+J69-L69-K69</f>
        <v>8097745</v>
      </c>
      <c r="N69" s="217"/>
      <c r="O69" s="219">
        <f>+O70+O71</f>
        <v>8097745</v>
      </c>
      <c r="P69" s="219">
        <f>+P70+P71</f>
        <v>8097745</v>
      </c>
      <c r="Q69" s="219">
        <f>+Q70+Q71</f>
        <v>8097745</v>
      </c>
      <c r="R69" s="219">
        <f>+R70+R71</f>
        <v>8097745</v>
      </c>
      <c r="S69" s="59"/>
      <c r="T69" s="59"/>
      <c r="U69" s="58"/>
      <c r="V69" s="59"/>
    </row>
    <row r="70" spans="1:22" s="164" customFormat="1" ht="15" customHeight="1" x14ac:dyDescent="0.2">
      <c r="A70" s="22">
        <v>3</v>
      </c>
      <c r="B70" s="22">
        <v>2</v>
      </c>
      <c r="C70" s="22">
        <v>1</v>
      </c>
      <c r="D70" s="22">
        <v>1</v>
      </c>
      <c r="E70" s="22">
        <v>20</v>
      </c>
      <c r="F70" s="22" t="s">
        <v>73</v>
      </c>
      <c r="G70" s="217">
        <v>0</v>
      </c>
      <c r="H70" s="217"/>
      <c r="I70" s="217"/>
      <c r="J70" s="217">
        <v>8097745</v>
      </c>
      <c r="K70" s="217"/>
      <c r="L70" s="217"/>
      <c r="M70" s="215">
        <f>+G70-I70+J70-L70+K70</f>
        <v>8097745</v>
      </c>
      <c r="N70" s="217"/>
      <c r="O70" s="217">
        <v>8097745</v>
      </c>
      <c r="P70" s="217">
        <v>8097745</v>
      </c>
      <c r="Q70" s="217">
        <v>8097745</v>
      </c>
      <c r="R70" s="217">
        <v>8097745</v>
      </c>
      <c r="S70" s="59"/>
      <c r="T70" s="59"/>
      <c r="U70" s="58"/>
      <c r="V70" s="59"/>
    </row>
    <row r="71" spans="1:22" s="164" customFormat="1" ht="15" customHeight="1" x14ac:dyDescent="0.2">
      <c r="A71" s="95"/>
      <c r="B71" s="95"/>
      <c r="C71" s="95"/>
      <c r="D71" s="95"/>
      <c r="E71" s="33"/>
      <c r="F71" s="185"/>
      <c r="G71" s="242"/>
      <c r="H71" s="217"/>
      <c r="I71" s="213"/>
      <c r="J71" s="213"/>
      <c r="K71" s="213"/>
      <c r="L71" s="213"/>
      <c r="M71" s="291"/>
      <c r="N71" s="214"/>
      <c r="O71" s="243"/>
      <c r="P71" s="243"/>
      <c r="Q71" s="243"/>
      <c r="R71" s="243"/>
      <c r="S71" s="59"/>
      <c r="T71" s="59"/>
      <c r="U71" s="58"/>
      <c r="V71" s="59"/>
    </row>
    <row r="72" spans="1:22" ht="15" customHeight="1" thickBot="1" x14ac:dyDescent="0.25">
      <c r="A72" s="188"/>
      <c r="B72" s="188"/>
      <c r="C72" s="188"/>
      <c r="D72" s="188"/>
      <c r="E72" s="188"/>
      <c r="F72" s="189"/>
      <c r="G72" s="245"/>
      <c r="H72" s="217"/>
      <c r="I72" s="246"/>
      <c r="J72" s="246"/>
      <c r="K72" s="246"/>
      <c r="L72" s="246"/>
      <c r="M72" s="264">
        <f t="shared" ref="M72" si="10">+G72+I72-J72</f>
        <v>0</v>
      </c>
      <c r="N72" s="215"/>
      <c r="O72" s="243"/>
      <c r="P72" s="243"/>
      <c r="Q72" s="243"/>
      <c r="R72" s="243"/>
    </row>
    <row r="73" spans="1:22" ht="6" customHeight="1" thickBot="1" x14ac:dyDescent="0.25">
      <c r="A73" s="247"/>
      <c r="B73" s="72"/>
      <c r="C73" s="72"/>
      <c r="D73" s="72"/>
      <c r="E73" s="72"/>
      <c r="F73" s="72"/>
      <c r="G73" s="248"/>
      <c r="H73" s="228"/>
      <c r="I73" s="198"/>
      <c r="J73" s="198"/>
      <c r="K73" s="198"/>
      <c r="L73" s="198"/>
      <c r="M73" s="229"/>
      <c r="N73" s="229"/>
      <c r="O73" s="249"/>
      <c r="P73" s="250"/>
      <c r="Q73" s="250"/>
      <c r="R73" s="251"/>
    </row>
    <row r="74" spans="1:22" x14ac:dyDescent="0.2">
      <c r="A74" s="107"/>
      <c r="B74" s="73"/>
      <c r="C74" s="73"/>
      <c r="D74" s="73"/>
      <c r="E74" s="73"/>
      <c r="F74" s="73"/>
      <c r="G74" s="252"/>
      <c r="H74" s="223"/>
      <c r="I74" s="224"/>
      <c r="J74" s="224"/>
      <c r="K74" s="224"/>
      <c r="L74" s="224"/>
      <c r="M74" s="225"/>
      <c r="N74" s="225"/>
      <c r="O74" s="224"/>
      <c r="P74" s="224"/>
      <c r="Q74" s="224"/>
      <c r="R74" s="253"/>
    </row>
    <row r="75" spans="1:22" x14ac:dyDescent="0.2">
      <c r="A75" s="114"/>
      <c r="B75" s="72"/>
      <c r="C75" s="72"/>
      <c r="D75" s="72"/>
      <c r="E75" s="72"/>
      <c r="F75" s="72"/>
      <c r="G75" s="254"/>
      <c r="H75" s="228"/>
      <c r="I75" s="198"/>
      <c r="J75" s="198"/>
      <c r="K75" s="198"/>
      <c r="L75" s="198"/>
      <c r="M75" s="229"/>
      <c r="N75" s="229"/>
      <c r="O75" s="198"/>
      <c r="P75" s="198"/>
      <c r="Q75" s="198"/>
      <c r="R75" s="255"/>
    </row>
    <row r="76" spans="1:22" x14ac:dyDescent="0.2">
      <c r="A76" s="114"/>
      <c r="B76" s="72"/>
      <c r="C76" s="72"/>
      <c r="D76" s="72"/>
      <c r="E76" s="72"/>
      <c r="F76" s="72"/>
      <c r="G76" s="254"/>
      <c r="H76" s="228"/>
      <c r="I76" s="198"/>
      <c r="J76" s="198"/>
      <c r="K76" s="198"/>
      <c r="L76" s="198"/>
      <c r="M76" s="229"/>
      <c r="N76" s="229"/>
      <c r="O76" s="198"/>
      <c r="P76" s="198"/>
      <c r="Q76" s="198"/>
      <c r="R76" s="255"/>
    </row>
    <row r="77" spans="1:22" x14ac:dyDescent="0.2">
      <c r="A77" s="116"/>
      <c r="B77" s="72"/>
      <c r="C77" s="72"/>
      <c r="D77" s="72"/>
      <c r="E77" s="117" t="str">
        <f>+'REC20'!E87</f>
        <v xml:space="preserve">VICTORIA AMALIA JATTIN MARTINEZ </v>
      </c>
      <c r="F77" s="117"/>
      <c r="G77" s="254"/>
      <c r="H77" s="228"/>
      <c r="I77" s="198"/>
      <c r="J77" s="198"/>
      <c r="K77" s="198"/>
      <c r="L77" s="198"/>
      <c r="M77" s="117" t="s">
        <v>82</v>
      </c>
      <c r="N77" s="229"/>
      <c r="O77" s="198"/>
      <c r="P77" s="256"/>
      <c r="Q77" s="198"/>
      <c r="R77" s="255"/>
    </row>
    <row r="78" spans="1:22" x14ac:dyDescent="0.2">
      <c r="A78" s="114"/>
      <c r="B78" s="72"/>
      <c r="C78" s="72"/>
      <c r="D78" s="72"/>
      <c r="E78" s="106" t="s">
        <v>97</v>
      </c>
      <c r="F78" s="106"/>
      <c r="G78" s="254"/>
      <c r="H78" s="228"/>
      <c r="I78" s="198"/>
      <c r="J78" s="198"/>
      <c r="K78" s="198"/>
      <c r="L78" s="198"/>
      <c r="M78" s="106" t="s">
        <v>83</v>
      </c>
      <c r="N78" s="229"/>
      <c r="O78" s="198"/>
      <c r="P78" s="229"/>
      <c r="Q78" s="198"/>
      <c r="R78" s="255"/>
    </row>
    <row r="79" spans="1:22" ht="12.75" thickBot="1" x14ac:dyDescent="0.25">
      <c r="A79" s="119"/>
      <c r="B79" s="74"/>
      <c r="C79" s="74"/>
      <c r="D79" s="74"/>
      <c r="E79" s="74"/>
      <c r="F79" s="123"/>
      <c r="G79" s="257"/>
      <c r="H79" s="230"/>
      <c r="I79" s="231"/>
      <c r="J79" s="231"/>
      <c r="K79" s="231"/>
      <c r="L79" s="231"/>
      <c r="M79" s="123" t="s">
        <v>84</v>
      </c>
      <c r="N79" s="232"/>
      <c r="O79" s="231"/>
      <c r="P79" s="231"/>
      <c r="Q79" s="231"/>
      <c r="R79" s="258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4"/>
  <sheetViews>
    <sheetView topLeftCell="G1" workbookViewId="0">
      <selection activeCell="M7" sqref="M7"/>
    </sheetView>
  </sheetViews>
  <sheetFormatPr baseColWidth="10" defaultColWidth="11.5703125" defaultRowHeight="12" x14ac:dyDescent="0.2"/>
  <cols>
    <col min="1" max="1" width="4.710937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5" style="82" customWidth="1"/>
    <col min="21" max="21" width="13.28515625" style="82" customWidth="1"/>
    <col min="22" max="22" width="13.85546875" style="82" customWidth="1"/>
    <col min="23" max="23" width="13.140625" style="75" customWidth="1"/>
    <col min="24" max="24" width="13.140625" style="75" bestFit="1" customWidth="1"/>
    <col min="25" max="25" width="18.85546875" style="278" customWidth="1"/>
    <col min="26" max="16384" width="11.5703125" style="75"/>
  </cols>
  <sheetData>
    <row r="1" spans="1:25" x14ac:dyDescent="0.2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5" x14ac:dyDescent="0.2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</row>
    <row r="3" spans="1:25" x14ac:dyDescent="0.2">
      <c r="A3" s="294" t="s">
        <v>66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</row>
    <row r="4" spans="1:25" ht="12.75" thickBot="1" x14ac:dyDescent="0.25">
      <c r="F4" s="67"/>
      <c r="K4" s="79"/>
      <c r="L4" s="79"/>
      <c r="P4" s="158"/>
      <c r="Q4" s="81"/>
      <c r="S4" s="76"/>
      <c r="T4" s="76"/>
    </row>
    <row r="5" spans="1:25" s="86" customFormat="1" ht="13.5" customHeight="1" thickBot="1" x14ac:dyDescent="0.25">
      <c r="A5" s="296" t="s">
        <v>3</v>
      </c>
      <c r="B5" s="296" t="s">
        <v>4</v>
      </c>
      <c r="C5" s="296" t="s">
        <v>5</v>
      </c>
      <c r="D5" s="296" t="s">
        <v>6</v>
      </c>
      <c r="E5" s="296" t="s">
        <v>7</v>
      </c>
      <c r="F5" s="296" t="s">
        <v>8</v>
      </c>
      <c r="G5" s="308" t="s">
        <v>9</v>
      </c>
      <c r="H5" s="83"/>
      <c r="I5" s="310" t="s">
        <v>10</v>
      </c>
      <c r="J5" s="310"/>
      <c r="K5" s="308" t="s">
        <v>11</v>
      </c>
      <c r="L5" s="308" t="s">
        <v>12</v>
      </c>
      <c r="M5" s="308" t="s">
        <v>13</v>
      </c>
      <c r="N5" s="84"/>
      <c r="O5" s="308" t="s">
        <v>102</v>
      </c>
      <c r="P5" s="308"/>
      <c r="Q5" s="308"/>
      <c r="R5" s="308"/>
      <c r="S5" s="85"/>
      <c r="T5" s="308" t="s">
        <v>65</v>
      </c>
      <c r="U5" s="308"/>
      <c r="V5" s="308"/>
      <c r="W5" s="308"/>
      <c r="Y5" s="279"/>
    </row>
    <row r="6" spans="1:25" s="86" customFormat="1" ht="24.75" thickBot="1" x14ac:dyDescent="0.25">
      <c r="A6" s="297"/>
      <c r="B6" s="297"/>
      <c r="C6" s="297"/>
      <c r="D6" s="297"/>
      <c r="E6" s="297"/>
      <c r="F6" s="297"/>
      <c r="G6" s="309"/>
      <c r="H6" s="83"/>
      <c r="I6" s="87" t="s">
        <v>14</v>
      </c>
      <c r="J6" s="88" t="s">
        <v>15</v>
      </c>
      <c r="K6" s="309"/>
      <c r="L6" s="309"/>
      <c r="M6" s="309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9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9">
        <f>+G10+G81</f>
        <v>24532457482</v>
      </c>
      <c r="H8" s="209"/>
      <c r="I8" s="209">
        <f>+I10+I81</f>
        <v>509112415</v>
      </c>
      <c r="J8" s="211">
        <f>+J10+J81</f>
        <v>509112415</v>
      </c>
      <c r="K8" s="211">
        <f>+K10+K81</f>
        <v>4521504570</v>
      </c>
      <c r="L8" s="211">
        <f>+L10+L81</f>
        <v>0</v>
      </c>
      <c r="M8" s="209">
        <f>+M10+M81</f>
        <v>20010952912</v>
      </c>
      <c r="N8" s="211"/>
      <c r="O8" s="209">
        <f>+O10+O81</f>
        <v>13006129099</v>
      </c>
      <c r="P8" s="209">
        <f>+P10+P81</f>
        <v>12943632034</v>
      </c>
      <c r="Q8" s="209">
        <f>+Q10+Q81</f>
        <v>12818107911</v>
      </c>
      <c r="R8" s="209">
        <f>+R10+R81</f>
        <v>11945668455</v>
      </c>
      <c r="T8" s="38">
        <f>+M8-O8</f>
        <v>7004823813</v>
      </c>
      <c r="U8" s="38">
        <f>+O8-P8</f>
        <v>62497065</v>
      </c>
      <c r="V8" s="38">
        <f>+P8-Q8</f>
        <v>125524123</v>
      </c>
      <c r="W8" s="38">
        <f>+Q8-R8</f>
        <v>872439456</v>
      </c>
      <c r="X8" s="274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74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+G12+G52+G74</f>
        <v>14140457482</v>
      </c>
      <c r="H10" s="90"/>
      <c r="I10" s="93">
        <f>+I12+I52+I74</f>
        <v>509112415</v>
      </c>
      <c r="J10" s="93">
        <f>+J12+J52+J74</f>
        <v>509112415</v>
      </c>
      <c r="K10" s="93">
        <f>+K12+K52+K74</f>
        <v>229966996</v>
      </c>
      <c r="L10" s="93">
        <f>+L12+L52+L74</f>
        <v>0</v>
      </c>
      <c r="M10" s="180">
        <f>+G10-I10+J10+L10-K10</f>
        <v>13910490486</v>
      </c>
      <c r="N10" s="38"/>
      <c r="O10" s="93">
        <f>+O12+O52+O74</f>
        <v>7915013266</v>
      </c>
      <c r="P10" s="93">
        <f>+P12+P52+P74</f>
        <v>7895452677</v>
      </c>
      <c r="Q10" s="93">
        <f>+Q12+Q52+Q74</f>
        <v>7825361549</v>
      </c>
      <c r="R10" s="93">
        <f>+R12+R52+R74</f>
        <v>7598559550</v>
      </c>
      <c r="T10" s="38">
        <f>+M10-O10</f>
        <v>5995477220</v>
      </c>
      <c r="U10" s="38">
        <f>+O10-P10</f>
        <v>19560589</v>
      </c>
      <c r="V10" s="38">
        <f>+P10-Q10</f>
        <v>70091128</v>
      </c>
      <c r="W10" s="38">
        <f>+Q10-R10</f>
        <v>226801999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+G14+G41+G45</f>
        <v>10796150000</v>
      </c>
      <c r="H12" s="35"/>
      <c r="I12" s="54">
        <f>+I14+I41+I45</f>
        <v>220764717</v>
      </c>
      <c r="J12" s="54">
        <f>+J14+J41+J45</f>
        <v>220764717</v>
      </c>
      <c r="K12" s="34">
        <f>+K14+K41+K45</f>
        <v>0</v>
      </c>
      <c r="L12" s="34">
        <f>+L14+L41+L45</f>
        <v>0</v>
      </c>
      <c r="M12" s="180">
        <f>+G12-I12+J12+L12-K12</f>
        <v>10796150000</v>
      </c>
      <c r="N12" s="94"/>
      <c r="O12" s="36">
        <f>+O14+O41+O45</f>
        <v>6100329886</v>
      </c>
      <c r="P12" s="36">
        <f>+P14+P41+P45</f>
        <v>6093012776</v>
      </c>
      <c r="Q12" s="36">
        <f>+Q14+Q41+Q45</f>
        <v>6080812776</v>
      </c>
      <c r="R12" s="36">
        <f>+R14+R41+R45</f>
        <v>6066443693</v>
      </c>
      <c r="S12" s="37"/>
      <c r="T12" s="38">
        <f>+M12-O12</f>
        <v>4695820114</v>
      </c>
      <c r="U12" s="38">
        <f>+O12-P12</f>
        <v>7317110</v>
      </c>
      <c r="V12" s="38">
        <f>+P12-Q12</f>
        <v>12200000</v>
      </c>
      <c r="W12" s="38">
        <f>+Q12-R12</f>
        <v>14369083</v>
      </c>
      <c r="Y12" s="280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+G16+G20+G24++G37+G35</f>
        <v>8979000000</v>
      </c>
      <c r="H14" s="35"/>
      <c r="I14" s="54">
        <f>+I16+I20+I24++I37+I35</f>
        <v>141986743</v>
      </c>
      <c r="J14" s="54">
        <f t="shared" ref="J14:R14" si="0">+J16+J20+J24++J37+J35</f>
        <v>41486743</v>
      </c>
      <c r="K14" s="54">
        <f t="shared" si="0"/>
        <v>0</v>
      </c>
      <c r="L14" s="54">
        <f t="shared" si="0"/>
        <v>0</v>
      </c>
      <c r="M14" s="54">
        <f t="shared" si="0"/>
        <v>8878500000</v>
      </c>
      <c r="N14" s="36"/>
      <c r="O14" s="54">
        <f t="shared" si="0"/>
        <v>4290721921</v>
      </c>
      <c r="P14" s="54">
        <f t="shared" si="0"/>
        <v>4283404811</v>
      </c>
      <c r="Q14" s="54">
        <f t="shared" si="0"/>
        <v>4283404811</v>
      </c>
      <c r="R14" s="54">
        <f t="shared" si="0"/>
        <v>4283103188</v>
      </c>
      <c r="S14" s="37"/>
      <c r="T14" s="36">
        <f>+M14-O14</f>
        <v>4587778079</v>
      </c>
      <c r="U14" s="38">
        <f>+O14-P14</f>
        <v>7317110</v>
      </c>
      <c r="V14" s="38">
        <f>+P14-Q14</f>
        <v>0</v>
      </c>
      <c r="W14" s="38">
        <f>+Q14-R14</f>
        <v>301623</v>
      </c>
      <c r="Y14" s="280"/>
    </row>
    <row r="15" spans="1:25" s="39" customFormat="1" x14ac:dyDescent="0.2">
      <c r="A15" s="33"/>
      <c r="B15" s="33"/>
      <c r="C15" s="33"/>
      <c r="D15" s="33"/>
      <c r="E15" s="33"/>
      <c r="F15" s="31"/>
      <c r="G15" s="191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80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</f>
        <v>3349000000</v>
      </c>
      <c r="H16" s="35"/>
      <c r="I16" s="34">
        <f>+I17+I18</f>
        <v>90386920</v>
      </c>
      <c r="J16" s="34">
        <f>+J17+J18</f>
        <v>0</v>
      </c>
      <c r="K16" s="34">
        <f>+K17+K18</f>
        <v>0</v>
      </c>
      <c r="L16" s="34">
        <f>+L17+L18</f>
        <v>0</v>
      </c>
      <c r="M16" s="180">
        <f>+G16-I16-J16+L16-K16</f>
        <v>3258613080</v>
      </c>
      <c r="N16" s="36"/>
      <c r="O16" s="36">
        <f>SUM(O17:O18)</f>
        <v>3180038633</v>
      </c>
      <c r="P16" s="36">
        <f>SUM(P17:P18)</f>
        <v>3172721523</v>
      </c>
      <c r="Q16" s="36">
        <f>SUM(Q17:Q18)</f>
        <v>3172721523</v>
      </c>
      <c r="R16" s="36">
        <f>SUM(R17:R18)</f>
        <v>3172721523</v>
      </c>
      <c r="S16" s="37"/>
      <c r="T16" s="38">
        <f>+M16-O16</f>
        <v>78574447</v>
      </c>
      <c r="U16" s="38">
        <f>+O16-P16</f>
        <v>7317110</v>
      </c>
      <c r="V16" s="38">
        <f>+P16-Q16</f>
        <v>0</v>
      </c>
      <c r="W16" s="38">
        <f>+Q16-R16</f>
        <v>0</v>
      </c>
      <c r="Y16" s="280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3159000000</v>
      </c>
      <c r="H17" s="71"/>
      <c r="I17" s="97">
        <f>+'REC21'!I15</f>
        <v>90386920</v>
      </c>
      <c r="J17" s="97">
        <v>0</v>
      </c>
      <c r="K17" s="97">
        <f>+'REC20'!K15+'REC21'!K15</f>
        <v>0</v>
      </c>
      <c r="L17" s="97">
        <f>+'REC20'!L15+'REC21'!L15</f>
        <v>0</v>
      </c>
      <c r="M17" s="183">
        <f>+G17-I17+J17</f>
        <v>3068613080</v>
      </c>
      <c r="N17" s="96"/>
      <c r="O17" s="190">
        <f>'REC20'!O17+'REC21'!O15</f>
        <v>3043555995</v>
      </c>
      <c r="P17" s="190">
        <f>'REC20'!P17+'REC21'!P15</f>
        <v>3036238885</v>
      </c>
      <c r="Q17" s="190">
        <f>'REC20'!Q17+'REC21'!Q15</f>
        <v>3036238885</v>
      </c>
      <c r="R17" s="190">
        <f>'REC20'!R17+'REC21'!R15</f>
        <v>3036238885</v>
      </c>
      <c r="T17" s="98">
        <f>+M17-O17</f>
        <v>25057085</v>
      </c>
      <c r="U17" s="98">
        <f t="shared" ref="U17:W18" si="1">+O17-P17</f>
        <v>7317110</v>
      </c>
      <c r="V17" s="98">
        <f t="shared" si="1"/>
        <v>0</v>
      </c>
      <c r="W17" s="98">
        <f t="shared" si="1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190000000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83">
        <f>+G18-I18+J18</f>
        <v>190000000</v>
      </c>
      <c r="N18" s="96"/>
      <c r="O18" s="190">
        <f>'REC20'!O18+'REC21'!O16</f>
        <v>136482638</v>
      </c>
      <c r="P18" s="97">
        <f>+'REC20'!P18+'REC21'!P16</f>
        <v>136482638</v>
      </c>
      <c r="Q18" s="97">
        <f>+'REC20'!Q18+'REC21'!Q16</f>
        <v>136482638</v>
      </c>
      <c r="R18" s="97">
        <f>+'REC20'!R18+'REC21'!R16</f>
        <v>136482638</v>
      </c>
      <c r="T18" s="98">
        <f>+M18-O18</f>
        <v>53517362</v>
      </c>
      <c r="U18" s="98">
        <f t="shared" si="1"/>
        <v>0</v>
      </c>
      <c r="V18" s="98">
        <f t="shared" si="1"/>
        <v>0</v>
      </c>
      <c r="W18" s="98">
        <f t="shared" si="1"/>
        <v>0</v>
      </c>
    </row>
    <row r="19" spans="1:25" x14ac:dyDescent="0.2">
      <c r="A19" s="95"/>
      <c r="B19" s="95"/>
      <c r="C19" s="95"/>
      <c r="D19" s="95"/>
      <c r="E19" s="95"/>
      <c r="F19" s="22"/>
      <c r="G19" s="97"/>
      <c r="H19" s="71"/>
      <c r="I19" s="96"/>
      <c r="J19" s="96"/>
      <c r="K19" s="96"/>
      <c r="L19" s="96"/>
      <c r="M19" s="97"/>
      <c r="N19" s="96"/>
      <c r="O19" s="96"/>
      <c r="P19" s="96"/>
      <c r="Q19" s="96"/>
      <c r="R19" s="96"/>
      <c r="T19" s="96"/>
      <c r="U19" s="96"/>
      <c r="V19" s="96"/>
      <c r="W19" s="96"/>
    </row>
    <row r="20" spans="1:25" s="39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61">
        <f>+G21+G22</f>
        <v>376000000</v>
      </c>
      <c r="H20" s="35"/>
      <c r="I20" s="34">
        <f>+I21+I22</f>
        <v>1599823</v>
      </c>
      <c r="J20" s="34">
        <f>+J21+J22</f>
        <v>1599823</v>
      </c>
      <c r="K20" s="34">
        <f>+K21+K22</f>
        <v>0</v>
      </c>
      <c r="L20" s="34">
        <f>+L21+L22</f>
        <v>0</v>
      </c>
      <c r="M20" s="180">
        <f>+G20-I20+J20+L20-K20</f>
        <v>376000000</v>
      </c>
      <c r="N20" s="36"/>
      <c r="O20" s="36">
        <f>SUM(O21:O22)</f>
        <v>357599823</v>
      </c>
      <c r="P20" s="36">
        <f>SUM(P21:P22)</f>
        <v>357599823</v>
      </c>
      <c r="Q20" s="36">
        <f>SUM(Q21:Q22)</f>
        <v>357599823</v>
      </c>
      <c r="R20" s="36">
        <f>SUM(R21:R22)</f>
        <v>357599823</v>
      </c>
      <c r="S20" s="37"/>
      <c r="T20" s="38">
        <f>+M20-O20</f>
        <v>18400177</v>
      </c>
      <c r="U20" s="38">
        <f>+O20-P20</f>
        <v>0</v>
      </c>
      <c r="V20" s="38">
        <f>+P20-Q20</f>
        <v>0</v>
      </c>
      <c r="W20" s="38">
        <f>+Q20-R20</f>
        <v>0</v>
      </c>
      <c r="Y20" s="280"/>
    </row>
    <row r="21" spans="1:25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97">
        <f>+'REC20'!G21+'REC21'!G19</f>
        <v>20000000</v>
      </c>
      <c r="H21" s="71"/>
      <c r="I21" s="97">
        <f>+'REC21'!I19</f>
        <v>1599823</v>
      </c>
      <c r="J21" s="97">
        <f>+'REC20'!J21+'REC21'!J19</f>
        <v>0</v>
      </c>
      <c r="K21" s="97">
        <f>+'REC20'!K21+'REC21'!K19</f>
        <v>0</v>
      </c>
      <c r="L21" s="97">
        <f>+'REC20'!L19+'REC21'!L19</f>
        <v>0</v>
      </c>
      <c r="M21" s="183">
        <f t="shared" ref="M21:M22" si="2">+G21-I21+J21</f>
        <v>18400177</v>
      </c>
      <c r="N21" s="96"/>
      <c r="O21" s="97">
        <f>+'REC20'!O21+'REC21'!O19</f>
        <v>0</v>
      </c>
      <c r="P21" s="97">
        <f>+'REC20'!P21+'REC21'!P19</f>
        <v>0</v>
      </c>
      <c r="Q21" s="97">
        <f>+'REC20'!Q21+'REC21'!Q19</f>
        <v>0</v>
      </c>
      <c r="R21" s="97">
        <f>+'REC20'!R21+'REC21'!R19</f>
        <v>0</v>
      </c>
      <c r="T21" s="98">
        <f>+M21-O21</f>
        <v>18400177</v>
      </c>
      <c r="U21" s="98">
        <f t="shared" ref="U21:W22" si="3">+O21-P21</f>
        <v>0</v>
      </c>
      <c r="V21" s="98">
        <f t="shared" si="3"/>
        <v>0</v>
      </c>
      <c r="W21" s="98">
        <f t="shared" si="3"/>
        <v>0</v>
      </c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97">
        <f>+'REC20'!G22+'REC21'!G20</f>
        <v>356000000</v>
      </c>
      <c r="H22" s="71"/>
      <c r="I22" s="97"/>
      <c r="J22" s="97">
        <f>+'REC20'!J20+'REC21'!J20</f>
        <v>1599823</v>
      </c>
      <c r="K22" s="97">
        <f>+'REC20'!K20+'REC21'!K20</f>
        <v>0</v>
      </c>
      <c r="L22" s="97">
        <f>+'REC20'!L20+'REC21'!L20</f>
        <v>0</v>
      </c>
      <c r="M22" s="183">
        <f t="shared" si="2"/>
        <v>357599823</v>
      </c>
      <c r="N22" s="96"/>
      <c r="O22" s="97">
        <f>+'REC21'!O20</f>
        <v>357599823</v>
      </c>
      <c r="P22" s="97">
        <f>+'REC20'!P22+'REC21'!P20</f>
        <v>357599823</v>
      </c>
      <c r="Q22" s="97">
        <f>+'REC20'!Q22+'REC21'!Q20</f>
        <v>357599823</v>
      </c>
      <c r="R22" s="97">
        <f>+'REC20'!R22+'REC21'!R20</f>
        <v>357599823</v>
      </c>
      <c r="T22" s="98">
        <f>+M22-O22</f>
        <v>0</v>
      </c>
      <c r="U22" s="98">
        <f t="shared" si="3"/>
        <v>0</v>
      </c>
      <c r="V22" s="98">
        <f t="shared" si="3"/>
        <v>0</v>
      </c>
      <c r="W22" s="98">
        <f t="shared" si="3"/>
        <v>0</v>
      </c>
    </row>
    <row r="23" spans="1:25" x14ac:dyDescent="0.2">
      <c r="A23" s="95"/>
      <c r="B23" s="95"/>
      <c r="C23" s="95"/>
      <c r="D23" s="95"/>
      <c r="E23" s="95"/>
      <c r="F23" s="22"/>
      <c r="G23" s="97"/>
      <c r="H23" s="71"/>
      <c r="I23" s="96"/>
      <c r="J23" s="96"/>
      <c r="K23" s="96"/>
      <c r="L23" s="96"/>
      <c r="M23" s="97"/>
      <c r="N23" s="96"/>
      <c r="O23" s="96"/>
      <c r="P23" s="96"/>
      <c r="Q23" s="96"/>
      <c r="R23" s="96"/>
      <c r="T23" s="96"/>
      <c r="U23" s="96"/>
      <c r="V23" s="96"/>
      <c r="W23" s="96"/>
    </row>
    <row r="24" spans="1:25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54">
        <f>SUM(G25:G32)</f>
        <v>904000000</v>
      </c>
      <c r="H24" s="35"/>
      <c r="I24" s="34">
        <f>SUM(I25:I32)</f>
        <v>50000000</v>
      </c>
      <c r="J24" s="34">
        <f>SUM(J25:J32)</f>
        <v>0</v>
      </c>
      <c r="K24" s="34">
        <f>SUM(K25:K32)</f>
        <v>0</v>
      </c>
      <c r="L24" s="34">
        <f>SUM(L25:L32)</f>
        <v>0</v>
      </c>
      <c r="M24" s="180">
        <f>+G24-I24+J24+L24-K24</f>
        <v>854000000</v>
      </c>
      <c r="N24" s="36"/>
      <c r="O24" s="36">
        <f>SUM(O25:O32)</f>
        <v>705201072</v>
      </c>
      <c r="P24" s="36">
        <f>SUM(P25:P32)</f>
        <v>705201072</v>
      </c>
      <c r="Q24" s="36">
        <f>SUM(Q25:Q32)</f>
        <v>705201072</v>
      </c>
      <c r="R24" s="36">
        <f>SUM(R25:R32)</f>
        <v>705201072</v>
      </c>
      <c r="T24" s="38">
        <f>+M24-O24</f>
        <v>148798928</v>
      </c>
      <c r="U24" s="38">
        <f>+O24-P24</f>
        <v>0</v>
      </c>
      <c r="V24" s="38">
        <f>+P24-Q24</f>
        <v>0</v>
      </c>
      <c r="W24" s="38">
        <f>+Q24-R24</f>
        <v>0</v>
      </c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97">
        <f>+'REC20'!G25+'REC21'!G23</f>
        <v>145000000</v>
      </c>
      <c r="H25" s="71"/>
      <c r="I25" s="97">
        <f>+'REC20'!I23+'REC21'!I23</f>
        <v>50000000</v>
      </c>
      <c r="J25" s="97">
        <f>+'REC20'!J23+'REC21'!J23</f>
        <v>0</v>
      </c>
      <c r="K25" s="97">
        <f>+'REC20'!K23+'REC21'!K23</f>
        <v>0</v>
      </c>
      <c r="L25" s="97">
        <f>+'REC20'!L23+'REC21'!L23</f>
        <v>0</v>
      </c>
      <c r="M25" s="183">
        <f t="shared" ref="M25:M32" si="4">+G25-I25+J25</f>
        <v>95000000</v>
      </c>
      <c r="N25" s="96"/>
      <c r="O25" s="97">
        <f>+'REC21'!O23</f>
        <v>86757179</v>
      </c>
      <c r="P25" s="97">
        <f>+'REC20'!P25+'REC21'!P23</f>
        <v>86757179</v>
      </c>
      <c r="Q25" s="97">
        <f>+'REC20'!Q25+'REC21'!Q23</f>
        <v>86757179</v>
      </c>
      <c r="R25" s="97">
        <f>+'REC20'!R25+'REC21'!R23</f>
        <v>86757179</v>
      </c>
      <c r="T25" s="98">
        <f t="shared" ref="T25:T32" si="5">+M25-O25</f>
        <v>8242821</v>
      </c>
      <c r="U25" s="98">
        <f t="shared" ref="U25:W32" si="6">+O25-P25</f>
        <v>0</v>
      </c>
      <c r="V25" s="98">
        <f t="shared" si="6"/>
        <v>0</v>
      </c>
      <c r="W25" s="98">
        <f t="shared" si="6"/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97">
        <f>+'REC20'!G26+'REC21'!G24</f>
        <v>25000000</v>
      </c>
      <c r="H26" s="71"/>
      <c r="I26" s="97">
        <f>+'REC20'!I26+'REC21'!I26</f>
        <v>0</v>
      </c>
      <c r="J26" s="97">
        <v>0</v>
      </c>
      <c r="K26" s="97">
        <f>+'REC20'!K24+'REC21'!K24</f>
        <v>0</v>
      </c>
      <c r="L26" s="97">
        <f>+'REC20'!L24+'REC21'!L24</f>
        <v>0</v>
      </c>
      <c r="M26" s="183">
        <f t="shared" si="4"/>
        <v>25000000</v>
      </c>
      <c r="N26" s="96"/>
      <c r="O26" s="97">
        <f>+'REC20'!O26+'REC21'!O24</f>
        <v>14092803</v>
      </c>
      <c r="P26" s="97">
        <f>+'REC20'!P26+'REC21'!P24</f>
        <v>14092803</v>
      </c>
      <c r="Q26" s="97">
        <f>+'REC20'!Q26+'REC21'!Q24</f>
        <v>14092803</v>
      </c>
      <c r="R26" s="97">
        <f>+'REC20'!R26+'REC21'!R24</f>
        <v>14092803</v>
      </c>
      <c r="T26" s="98">
        <f t="shared" si="5"/>
        <v>10907197</v>
      </c>
      <c r="U26" s="98">
        <f t="shared" si="6"/>
        <v>0</v>
      </c>
      <c r="V26" s="98">
        <f t="shared" si="6"/>
        <v>0</v>
      </c>
      <c r="W26" s="98">
        <f t="shared" si="6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97">
        <f>+'REC20'!G27+'REC21'!G25</f>
        <v>9800000</v>
      </c>
      <c r="H27" s="71"/>
      <c r="I27" s="97">
        <f>+'REC20'!I25+'REC21'!I25</f>
        <v>0</v>
      </c>
      <c r="J27" s="97">
        <f>+'REC20'!J25+'REC21'!J25</f>
        <v>0</v>
      </c>
      <c r="K27" s="97">
        <f>+'REC20'!K25+'REC21'!K25</f>
        <v>0</v>
      </c>
      <c r="L27" s="97">
        <f>+'REC20'!L25+'REC21'!L25</f>
        <v>0</v>
      </c>
      <c r="M27" s="183">
        <f t="shared" si="4"/>
        <v>9800000</v>
      </c>
      <c r="N27" s="96"/>
      <c r="O27" s="97">
        <f>+'REC20'!O27+'REC21'!O25</f>
        <v>7896105</v>
      </c>
      <c r="P27" s="97">
        <f>+'REC20'!P27+'REC21'!P25</f>
        <v>7896105</v>
      </c>
      <c r="Q27" s="97">
        <f>+'REC20'!Q27+'REC21'!Q25</f>
        <v>7896105</v>
      </c>
      <c r="R27" s="97">
        <f>+'REC20'!R27+'REC21'!R25</f>
        <v>7896105</v>
      </c>
      <c r="T27" s="98">
        <f t="shared" si="5"/>
        <v>1903895</v>
      </c>
      <c r="U27" s="98">
        <f t="shared" si="6"/>
        <v>0</v>
      </c>
      <c r="V27" s="98">
        <f t="shared" si="6"/>
        <v>0</v>
      </c>
      <c r="W27" s="98">
        <f t="shared" si="6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97">
        <f>+'REC20'!G28+'REC21'!G26</f>
        <v>10500000</v>
      </c>
      <c r="H28" s="71"/>
      <c r="I28" s="97">
        <f>+'REC20'!I28+'REC21'!I28</f>
        <v>0</v>
      </c>
      <c r="J28" s="97">
        <f>+'REC20'!J28+'REC21'!J28</f>
        <v>0</v>
      </c>
      <c r="K28" s="97">
        <f>+'REC20'!K26+'REC21'!K26</f>
        <v>0</v>
      </c>
      <c r="L28" s="97">
        <f>+'REC20'!L26+'REC21'!L26</f>
        <v>0</v>
      </c>
      <c r="M28" s="183">
        <f t="shared" si="4"/>
        <v>10500000</v>
      </c>
      <c r="N28" s="96"/>
      <c r="O28" s="97">
        <f>+'REC20'!O28+'REC21'!O26</f>
        <v>8880229</v>
      </c>
      <c r="P28" s="97">
        <f>+'REC20'!P28+'REC21'!P26</f>
        <v>8880229</v>
      </c>
      <c r="Q28" s="97">
        <f>+'REC20'!Q28+'REC21'!Q26</f>
        <v>8880229</v>
      </c>
      <c r="R28" s="97">
        <f>+'REC20'!R28+'REC21'!R26</f>
        <v>8880229</v>
      </c>
      <c r="T28" s="98">
        <f t="shared" si="5"/>
        <v>1619771</v>
      </c>
      <c r="U28" s="98">
        <f t="shared" si="6"/>
        <v>0</v>
      </c>
      <c r="V28" s="98">
        <f t="shared" si="6"/>
        <v>0</v>
      </c>
      <c r="W28" s="98">
        <f t="shared" si="6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97">
        <f>+'REC20'!G29+'REC21'!G27</f>
        <v>148700000</v>
      </c>
      <c r="H29" s="71"/>
      <c r="I29" s="97">
        <f>+'REC20'!I27+'REC21'!I27</f>
        <v>0</v>
      </c>
      <c r="J29" s="97">
        <f>+'REC20'!J27+'REC21'!J27</f>
        <v>0</v>
      </c>
      <c r="K29" s="97">
        <f>+'REC20'!K27+'REC21'!K27</f>
        <v>0</v>
      </c>
      <c r="L29" s="97">
        <f>+'REC20'!L27+'REC21'!L27</f>
        <v>0</v>
      </c>
      <c r="M29" s="183">
        <f t="shared" si="4"/>
        <v>148700000</v>
      </c>
      <c r="N29" s="96"/>
      <c r="O29" s="97">
        <f>+'REC21'!O27+'REC20'!O29</f>
        <v>123202767</v>
      </c>
      <c r="P29" s="97">
        <f>+'REC21'!P27+'REC20'!P29</f>
        <v>123202767</v>
      </c>
      <c r="Q29" s="97">
        <f>+'REC21'!Q27+'REC20'!Q29</f>
        <v>123202767</v>
      </c>
      <c r="R29" s="97">
        <f>+'REC21'!R27+'REC20'!R29</f>
        <v>123202767</v>
      </c>
      <c r="T29" s="98">
        <f t="shared" si="5"/>
        <v>25497233</v>
      </c>
      <c r="U29" s="98">
        <f t="shared" si="6"/>
        <v>0</v>
      </c>
      <c r="V29" s="98">
        <f t="shared" si="6"/>
        <v>0</v>
      </c>
      <c r="W29" s="98">
        <f t="shared" si="6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97">
        <f>+'REC20'!G30+'REC21'!G28</f>
        <v>175000000</v>
      </c>
      <c r="H30" s="71"/>
      <c r="I30" s="97">
        <f>+'REC20'!I30+'REC21'!I30</f>
        <v>0</v>
      </c>
      <c r="J30" s="97">
        <f>+'REC20'!J30</f>
        <v>0</v>
      </c>
      <c r="K30" s="97">
        <f>+'REC20'!K28+'REC21'!K28</f>
        <v>0</v>
      </c>
      <c r="L30" s="97">
        <f>+'REC20'!L28+'REC21'!L28</f>
        <v>0</v>
      </c>
      <c r="M30" s="183">
        <f t="shared" si="4"/>
        <v>175000000</v>
      </c>
      <c r="N30" s="96"/>
      <c r="O30" s="97">
        <f>+'REC20'!O30+'REC21'!O28</f>
        <v>113596069</v>
      </c>
      <c r="P30" s="97">
        <f>+'REC20'!P30+'REC21'!P28</f>
        <v>113596069</v>
      </c>
      <c r="Q30" s="97">
        <f>+'REC20'!Q30+'REC21'!Q28</f>
        <v>113596069</v>
      </c>
      <c r="R30" s="97">
        <f>+'REC20'!R30+'REC21'!R28</f>
        <v>113596069</v>
      </c>
      <c r="T30" s="98">
        <f t="shared" si="5"/>
        <v>61403931</v>
      </c>
      <c r="U30" s="98">
        <f t="shared" si="6"/>
        <v>0</v>
      </c>
      <c r="V30" s="98">
        <f t="shared" si="6"/>
        <v>0</v>
      </c>
      <c r="W30" s="98">
        <f t="shared" si="6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97">
        <f>+'REC20'!G31+'REC21'!G29</f>
        <v>305000000</v>
      </c>
      <c r="H31" s="71"/>
      <c r="I31" s="97">
        <f>+'REC20'!I29+'REC21'!I29</f>
        <v>0</v>
      </c>
      <c r="J31" s="97">
        <f>+'REC20'!J31</f>
        <v>0</v>
      </c>
      <c r="K31" s="97">
        <f>+'REC20'!K29+'REC21'!K29</f>
        <v>0</v>
      </c>
      <c r="L31" s="97">
        <f>+'REC20'!L29+'REC21'!L29</f>
        <v>0</v>
      </c>
      <c r="M31" s="183">
        <f t="shared" si="4"/>
        <v>305000000</v>
      </c>
      <c r="N31" s="96"/>
      <c r="O31" s="97">
        <f>+'REC20'!O31+'REC21'!O29</f>
        <v>285695064</v>
      </c>
      <c r="P31" s="97">
        <f>+'REC20'!P31+'REC21'!P29</f>
        <v>285695064</v>
      </c>
      <c r="Q31" s="97">
        <f>+'REC20'!Q31+'REC21'!Q29</f>
        <v>285695064</v>
      </c>
      <c r="R31" s="97">
        <f>+'REC20'!R31+'REC21'!R29</f>
        <v>285695064</v>
      </c>
      <c r="T31" s="98">
        <f t="shared" si="5"/>
        <v>19304936</v>
      </c>
      <c r="U31" s="98">
        <f t="shared" si="6"/>
        <v>0</v>
      </c>
      <c r="V31" s="98">
        <f t="shared" si="6"/>
        <v>0</v>
      </c>
      <c r="W31" s="98">
        <f t="shared" si="6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97">
        <f>+'REC20'!G32+'REC21'!G30</f>
        <v>85000000</v>
      </c>
      <c r="H32" s="71"/>
      <c r="I32" s="97">
        <f>+'REC20'!I30+'REC21'!I30</f>
        <v>0</v>
      </c>
      <c r="J32" s="97">
        <f>+'REC20'!J32</f>
        <v>0</v>
      </c>
      <c r="K32" s="97">
        <f>+'REC20'!K30+'REC21'!K30</f>
        <v>0</v>
      </c>
      <c r="L32" s="97">
        <f>+'REC20'!L30+'REC21'!L30</f>
        <v>0</v>
      </c>
      <c r="M32" s="183">
        <f t="shared" si="4"/>
        <v>85000000</v>
      </c>
      <c r="N32" s="96"/>
      <c r="O32" s="97">
        <f>+'REC20'!O32+'REC21'!O30</f>
        <v>65080856</v>
      </c>
      <c r="P32" s="97">
        <f>+'REC20'!P32+'REC21'!P30</f>
        <v>65080856</v>
      </c>
      <c r="Q32" s="97">
        <f>+'REC20'!Q32+'REC21'!Q30</f>
        <v>65080856</v>
      </c>
      <c r="R32" s="97">
        <f>+'REC20'!R32+'REC21'!R30</f>
        <v>65080856</v>
      </c>
      <c r="T32" s="98">
        <f t="shared" si="5"/>
        <v>19919144</v>
      </c>
      <c r="U32" s="98">
        <f t="shared" si="6"/>
        <v>0</v>
      </c>
      <c r="V32" s="98">
        <f t="shared" si="6"/>
        <v>0</v>
      </c>
      <c r="W32" s="98">
        <f t="shared" si="6"/>
        <v>0</v>
      </c>
    </row>
    <row r="33" spans="1:25" x14ac:dyDescent="0.2">
      <c r="A33" s="95"/>
      <c r="B33" s="95"/>
      <c r="C33" s="95"/>
      <c r="D33" s="95"/>
      <c r="E33" s="95"/>
      <c r="F33" s="22"/>
      <c r="G33" s="97"/>
      <c r="H33" s="71"/>
      <c r="I33" s="96"/>
      <c r="J33" s="96"/>
      <c r="K33" s="96"/>
      <c r="L33" s="96"/>
      <c r="M33" s="97"/>
      <c r="N33" s="96"/>
      <c r="O33" s="96"/>
      <c r="P33" s="96"/>
      <c r="Q33" s="96"/>
      <c r="R33" s="96"/>
      <c r="T33" s="96"/>
      <c r="U33" s="96"/>
      <c r="V33" s="96"/>
      <c r="W33" s="96"/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s="11" customFormat="1" ht="24" x14ac:dyDescent="0.2">
      <c r="A35" s="95">
        <v>1</v>
      </c>
      <c r="B35" s="95">
        <v>0</v>
      </c>
      <c r="C35" s="95">
        <v>1</v>
      </c>
      <c r="D35" s="95">
        <v>10</v>
      </c>
      <c r="E35" s="95"/>
      <c r="F35" s="31" t="s">
        <v>92</v>
      </c>
      <c r="G35" s="241">
        <f>+'REC20'!G14</f>
        <v>4342000000</v>
      </c>
      <c r="H35" s="212"/>
      <c r="I35" s="241">
        <v>0</v>
      </c>
      <c r="J35" s="241">
        <v>0</v>
      </c>
      <c r="K35" s="241">
        <v>0</v>
      </c>
      <c r="L35" s="241">
        <v>0</v>
      </c>
      <c r="M35" s="241">
        <f>+G35+I35-J35</f>
        <v>4342000000</v>
      </c>
      <c r="N35" s="213"/>
      <c r="O35" s="213">
        <f>+'REC20'!O34</f>
        <v>0</v>
      </c>
      <c r="P35" s="213">
        <f>+'REC20'!P34</f>
        <v>0</v>
      </c>
      <c r="Q35" s="213">
        <f>+'REC20'!Q34</f>
        <v>0</v>
      </c>
      <c r="R35" s="213">
        <f>+'REC20'!R34</f>
        <v>0</v>
      </c>
      <c r="S35" s="58"/>
      <c r="T35" s="34">
        <f>+M35-O35</f>
        <v>4342000000</v>
      </c>
      <c r="U35" s="98">
        <f>+O35-P35</f>
        <v>0</v>
      </c>
      <c r="V35" s="98">
        <f>+P35-Q35</f>
        <v>0</v>
      </c>
      <c r="W35" s="98">
        <f>+Q35-R35</f>
        <v>0</v>
      </c>
    </row>
    <row r="36" spans="1:25" x14ac:dyDescent="0.2">
      <c r="A36" s="95"/>
      <c r="B36" s="95"/>
      <c r="C36" s="95"/>
      <c r="D36" s="95"/>
      <c r="E36" s="95"/>
      <c r="F36" s="22"/>
      <c r="G36" s="97"/>
      <c r="H36" s="71"/>
      <c r="I36" s="96"/>
      <c r="J36" s="96"/>
      <c r="K36" s="96"/>
      <c r="L36" s="96"/>
      <c r="M36" s="97"/>
      <c r="N36" s="96"/>
      <c r="O36" s="96"/>
      <c r="P36" s="96"/>
      <c r="Q36" s="96"/>
      <c r="R36" s="96"/>
      <c r="T36" s="96"/>
      <c r="U36" s="96"/>
      <c r="V36" s="96"/>
      <c r="W36" s="96"/>
    </row>
    <row r="37" spans="1:25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54">
        <f>+G38+G39</f>
        <v>8000000</v>
      </c>
      <c r="H37" s="35"/>
      <c r="I37" s="54">
        <f>+I38+I39</f>
        <v>0</v>
      </c>
      <c r="J37" s="54">
        <f>+J38+J39</f>
        <v>39886920</v>
      </c>
      <c r="K37" s="34">
        <f>+K38+K39</f>
        <v>0</v>
      </c>
      <c r="L37" s="34">
        <f>+L38+L39</f>
        <v>0</v>
      </c>
      <c r="M37" s="34">
        <f t="shared" ref="M37:M39" si="7">+G37-I37+J37</f>
        <v>47886920</v>
      </c>
      <c r="N37" s="94"/>
      <c r="O37" s="36">
        <f>+O38+O39</f>
        <v>47882393</v>
      </c>
      <c r="P37" s="36">
        <f>+P38+P39</f>
        <v>47882393</v>
      </c>
      <c r="Q37" s="36">
        <f>+Q38+Q39</f>
        <v>47882393</v>
      </c>
      <c r="R37" s="36">
        <f>+R38+R39</f>
        <v>47580770</v>
      </c>
      <c r="T37" s="36">
        <f>+T38+T39</f>
        <v>4527</v>
      </c>
      <c r="U37" s="34">
        <f>+O37-P37</f>
        <v>0</v>
      </c>
      <c r="V37" s="34">
        <f>+P37-Q37</f>
        <v>0</v>
      </c>
      <c r="W37" s="34">
        <f>+Q37-R37</f>
        <v>301623</v>
      </c>
    </row>
    <row r="38" spans="1:25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7">
        <f>+'REC20'!G37+'REC21'!G34</f>
        <v>8000000</v>
      </c>
      <c r="H38" s="71"/>
      <c r="I38" s="97">
        <v>0</v>
      </c>
      <c r="J38" s="97">
        <f>+'REC21'!J34</f>
        <v>8759981</v>
      </c>
      <c r="K38" s="97">
        <v>0</v>
      </c>
      <c r="L38" s="97">
        <v>0</v>
      </c>
      <c r="M38" s="183">
        <f t="shared" si="7"/>
        <v>16759981</v>
      </c>
      <c r="N38" s="96"/>
      <c r="O38" s="97">
        <f>+'REC21'!O34</f>
        <v>16755454</v>
      </c>
      <c r="P38" s="97">
        <f>+'REC20'!P37+'REC21'!P34</f>
        <v>16755454</v>
      </c>
      <c r="Q38" s="97">
        <f>+'REC20'!Q37+'REC21'!Q34</f>
        <v>16755454</v>
      </c>
      <c r="R38" s="97">
        <f>+'REC20'!R37+'REC21'!R34</f>
        <v>16453831</v>
      </c>
      <c r="T38" s="98">
        <f>+M38-O38</f>
        <v>4527</v>
      </c>
      <c r="U38" s="98">
        <f t="shared" ref="U38:W39" si="8">+O38-P38</f>
        <v>0</v>
      </c>
      <c r="V38" s="98">
        <f t="shared" si="8"/>
        <v>0</v>
      </c>
      <c r="W38" s="98">
        <f t="shared" si="8"/>
        <v>301623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7">
        <f>+'REC20'!G38+'REC21'!G35</f>
        <v>0</v>
      </c>
      <c r="H39" s="71"/>
      <c r="I39" s="97">
        <v>0</v>
      </c>
      <c r="J39" s="97">
        <f>+'REC21'!J35</f>
        <v>31126939</v>
      </c>
      <c r="K39" s="97">
        <f>+'REC20'!K38+'REC21'!K35</f>
        <v>0</v>
      </c>
      <c r="L39" s="97">
        <f>+'REC20'!L36+'REC21'!L35</f>
        <v>0</v>
      </c>
      <c r="M39" s="183">
        <f t="shared" si="7"/>
        <v>31126939</v>
      </c>
      <c r="N39" s="96"/>
      <c r="O39" s="97">
        <f>+'REC20'!O38+'REC21'!O35</f>
        <v>31126939</v>
      </c>
      <c r="P39" s="97">
        <f>+'REC20'!P38+'REC21'!P35</f>
        <v>31126939</v>
      </c>
      <c r="Q39" s="97">
        <f>+'REC20'!Q38+'REC21'!Q35</f>
        <v>31126939</v>
      </c>
      <c r="R39" s="97">
        <f>+'REC20'!R38+'REC21'!R35</f>
        <v>31126939</v>
      </c>
      <c r="T39" s="98">
        <f>+M39-O39</f>
        <v>0</v>
      </c>
      <c r="U39" s="98">
        <f t="shared" si="8"/>
        <v>0</v>
      </c>
      <c r="V39" s="98">
        <f t="shared" si="8"/>
        <v>0</v>
      </c>
      <c r="W39" s="98">
        <f t="shared" si="8"/>
        <v>0</v>
      </c>
    </row>
    <row r="40" spans="1:25" x14ac:dyDescent="0.2">
      <c r="A40" s="95"/>
      <c r="B40" s="95"/>
      <c r="C40" s="95"/>
      <c r="D40" s="95"/>
      <c r="E40" s="95"/>
      <c r="F40" s="22"/>
      <c r="G40" s="97"/>
      <c r="H40" s="71"/>
      <c r="I40" s="96"/>
      <c r="J40" s="96"/>
      <c r="K40" s="96"/>
      <c r="L40" s="96"/>
      <c r="M40" s="97"/>
      <c r="N40" s="96"/>
      <c r="O40" s="96"/>
      <c r="P40" s="96"/>
      <c r="Q40" s="96"/>
      <c r="R40" s="96"/>
      <c r="T40" s="96"/>
      <c r="U40" s="96"/>
      <c r="V40" s="96"/>
      <c r="W40" s="96"/>
    </row>
    <row r="41" spans="1:25" s="39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54">
        <f>+G42</f>
        <v>383150000</v>
      </c>
      <c r="H41" s="35"/>
      <c r="I41" s="34">
        <f>+I42+I43</f>
        <v>0</v>
      </c>
      <c r="J41" s="34">
        <f>+J42+J43</f>
        <v>150500000</v>
      </c>
      <c r="K41" s="34">
        <f>+K42</f>
        <v>0</v>
      </c>
      <c r="L41" s="34">
        <f>+L42</f>
        <v>0</v>
      </c>
      <c r="M41" s="180">
        <f>+G41-I41+J41+L41-K41</f>
        <v>533650000</v>
      </c>
      <c r="N41" s="36"/>
      <c r="O41" s="36">
        <f>+O42+O43</f>
        <v>482156667</v>
      </c>
      <c r="P41" s="36">
        <f t="shared" ref="P41:R41" si="9">+P42+P43</f>
        <v>482156667</v>
      </c>
      <c r="Q41" s="36">
        <f t="shared" si="9"/>
        <v>469956667</v>
      </c>
      <c r="R41" s="36">
        <f t="shared" si="9"/>
        <v>455900000</v>
      </c>
      <c r="S41" s="37"/>
      <c r="T41" s="38">
        <f>+M41-O41</f>
        <v>51493333</v>
      </c>
      <c r="U41" s="38">
        <f t="shared" ref="U41:W42" si="10">+O41-P41</f>
        <v>0</v>
      </c>
      <c r="V41" s="38">
        <f t="shared" si="10"/>
        <v>12200000</v>
      </c>
      <c r="W41" s="38">
        <f t="shared" si="10"/>
        <v>14056667</v>
      </c>
      <c r="Y41" s="280"/>
    </row>
    <row r="42" spans="1:25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7">
        <f>+'REC20'!G41+'REC21'!G38</f>
        <v>383150000</v>
      </c>
      <c r="H42" s="71"/>
      <c r="I42" s="97">
        <f>+'REC20'!I39+'REC21'!I38</f>
        <v>0</v>
      </c>
      <c r="J42" s="97">
        <f>+'REC20'!J41+'REC21'!J38</f>
        <v>0</v>
      </c>
      <c r="K42" s="97">
        <f>+'REC20'!K41+'REC21'!K41</f>
        <v>0</v>
      </c>
      <c r="L42" s="97">
        <f>+'REC20'!L41+'REC21'!L41</f>
        <v>0</v>
      </c>
      <c r="M42" s="183">
        <f>+G42-I42+J42</f>
        <v>383150000</v>
      </c>
      <c r="N42" s="96"/>
      <c r="O42" s="97">
        <f>+'REC20'!O41+'REC21'!O38</f>
        <v>331656667</v>
      </c>
      <c r="P42" s="97">
        <f>+'REC20'!P41+'REC21'!P38</f>
        <v>331656667</v>
      </c>
      <c r="Q42" s="97">
        <f>+'REC20'!Q41+'REC21'!Q38</f>
        <v>319456667</v>
      </c>
      <c r="R42" s="97">
        <f>+'REC20'!R41+'REC21'!R38</f>
        <v>305400000</v>
      </c>
      <c r="T42" s="98">
        <f>+M42-O42</f>
        <v>51493333</v>
      </c>
      <c r="U42" s="98">
        <f t="shared" si="10"/>
        <v>0</v>
      </c>
      <c r="V42" s="98">
        <f t="shared" si="10"/>
        <v>12200000</v>
      </c>
      <c r="W42" s="98">
        <f t="shared" si="10"/>
        <v>14056667</v>
      </c>
    </row>
    <row r="43" spans="1:25" x14ac:dyDescent="0.2">
      <c r="A43" s="95">
        <v>1</v>
      </c>
      <c r="B43" s="95">
        <v>0</v>
      </c>
      <c r="C43" s="95">
        <v>2</v>
      </c>
      <c r="D43" s="95">
        <v>100</v>
      </c>
      <c r="E43" s="95"/>
      <c r="F43" s="185" t="s">
        <v>104</v>
      </c>
      <c r="G43" s="97"/>
      <c r="H43" s="71"/>
      <c r="I43" s="97"/>
      <c r="J43" s="97">
        <f>+'REC21'!J39</f>
        <v>150500000</v>
      </c>
      <c r="K43" s="97"/>
      <c r="L43" s="97"/>
      <c r="M43" s="183">
        <f>+G43-I43+J43</f>
        <v>150500000</v>
      </c>
      <c r="N43" s="96"/>
      <c r="O43" s="97">
        <f>+'REC21'!O39</f>
        <v>150500000</v>
      </c>
      <c r="P43" s="97">
        <f>+'REC21'!P39</f>
        <v>150500000</v>
      </c>
      <c r="Q43" s="97">
        <f>+'REC21'!Q39</f>
        <v>150500000</v>
      </c>
      <c r="R43" s="97">
        <f>+'REC21'!R39</f>
        <v>150500000</v>
      </c>
      <c r="T43" s="98"/>
      <c r="U43" s="98"/>
      <c r="V43" s="98"/>
      <c r="W43" s="98"/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1434000000</v>
      </c>
      <c r="H45" s="35"/>
      <c r="I45" s="34">
        <f>SUM(I47:I50)</f>
        <v>78777974</v>
      </c>
      <c r="J45" s="34">
        <f>SUM(J47:J50)</f>
        <v>28777974</v>
      </c>
      <c r="K45" s="34">
        <f>SUM(K47:K50)</f>
        <v>0</v>
      </c>
      <c r="L45" s="34">
        <f>SUM(L47:L50)</f>
        <v>0</v>
      </c>
      <c r="M45" s="61">
        <f>+G45-I45+J45+L45-K45</f>
        <v>1384000000</v>
      </c>
      <c r="N45" s="36"/>
      <c r="O45" s="34">
        <f>SUM(O47:O50)</f>
        <v>1327451298</v>
      </c>
      <c r="P45" s="34">
        <f>SUM(P47:P50)</f>
        <v>1327451298</v>
      </c>
      <c r="Q45" s="34">
        <f>SUM(Q47:Q50)</f>
        <v>1327451298</v>
      </c>
      <c r="R45" s="34">
        <f>SUM(R47:R50)</f>
        <v>1327440505</v>
      </c>
      <c r="S45" s="37"/>
      <c r="T45" s="36">
        <f>+M45-O45</f>
        <v>56548702</v>
      </c>
      <c r="U45" s="36">
        <f>+O45-P45</f>
        <v>0</v>
      </c>
      <c r="V45" s="38">
        <f>+P45-Q45</f>
        <v>0</v>
      </c>
      <c r="W45" s="38">
        <f>+Q45-R45</f>
        <v>10793</v>
      </c>
      <c r="Y45" s="280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8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+'REC20'!G45+'REC21'!G42</f>
        <v>660300000</v>
      </c>
      <c r="H47" s="71"/>
      <c r="I47" s="97">
        <f>+'REC20'!I43+'REC21'!I42</f>
        <v>52477974</v>
      </c>
      <c r="J47" s="97">
        <f>+'REC21'!J42</f>
        <v>0</v>
      </c>
      <c r="K47" s="97">
        <f>+'REC20'!K43+'REC21'!K42</f>
        <v>0</v>
      </c>
      <c r="L47" s="97">
        <f>+'REC20'!L43+'REC21'!L42</f>
        <v>0</v>
      </c>
      <c r="M47" s="183">
        <f>+G47-I47+J47+L47-K47</f>
        <v>607822026</v>
      </c>
      <c r="N47" s="96"/>
      <c r="O47" s="97">
        <f>+'REC20'!O45+'REC21'!O42</f>
        <v>567727385</v>
      </c>
      <c r="P47" s="97">
        <f>+'REC20'!P45+'REC21'!P42</f>
        <v>567727385</v>
      </c>
      <c r="Q47" s="97">
        <f>+'REC20'!Q45+'REC21'!Q42</f>
        <v>567727385</v>
      </c>
      <c r="R47" s="97">
        <f>+'REC20'!R45+'REC21'!R42</f>
        <v>567727385</v>
      </c>
      <c r="T47" s="98">
        <f>+M47-O47</f>
        <v>40094641</v>
      </c>
      <c r="U47" s="98">
        <f t="shared" ref="U47:W50" si="11">+O47-P47</f>
        <v>0</v>
      </c>
      <c r="V47" s="98">
        <f t="shared" si="11"/>
        <v>0</v>
      </c>
      <c r="W47" s="98">
        <f t="shared" si="11"/>
        <v>0</v>
      </c>
      <c r="X47" s="278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+'REC20'!G46+'REC21'!G43</f>
        <v>582700000</v>
      </c>
      <c r="H48" s="35"/>
      <c r="I48" s="97">
        <f>+'REC20'!I44+'REC21'!I43</f>
        <v>26300000</v>
      </c>
      <c r="J48" s="97">
        <f>+'REC20'!J44+'REC21'!J43</f>
        <v>28777974</v>
      </c>
      <c r="K48" s="97">
        <f>+'REC20'!K44+'REC21'!K43</f>
        <v>0</v>
      </c>
      <c r="L48" s="97">
        <f>+'REC20'!L44+'REC21'!L43</f>
        <v>0</v>
      </c>
      <c r="M48" s="183">
        <f>+G48-I48+J48+L48-K48</f>
        <v>585177974</v>
      </c>
      <c r="N48" s="96"/>
      <c r="O48" s="97">
        <f>+'REC20'!O46+'REC21'!O43</f>
        <v>582022136</v>
      </c>
      <c r="P48" s="97">
        <f>+'REC20'!P46+'REC21'!P43</f>
        <v>582022136</v>
      </c>
      <c r="Q48" s="97">
        <f>+'REC20'!Q46+'REC21'!Q43</f>
        <v>582022136</v>
      </c>
      <c r="R48" s="97">
        <f>+'REC20'!R46+'REC21'!R43</f>
        <v>582011343</v>
      </c>
      <c r="S48" s="37"/>
      <c r="T48" s="98">
        <f>+M48-O48</f>
        <v>3155838</v>
      </c>
      <c r="U48" s="98">
        <f t="shared" si="11"/>
        <v>0</v>
      </c>
      <c r="V48" s="98">
        <f t="shared" si="11"/>
        <v>0</v>
      </c>
      <c r="W48" s="98">
        <f t="shared" si="11"/>
        <v>10793</v>
      </c>
      <c r="X48" s="280"/>
      <c r="Y48" s="280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+'REC20'!G47+'REC21'!G44</f>
        <v>113000000</v>
      </c>
      <c r="H49" s="71"/>
      <c r="I49" s="97">
        <f>+'REC20'!I45+'REC21'!I44</f>
        <v>0</v>
      </c>
      <c r="J49" s="97">
        <v>0</v>
      </c>
      <c r="K49" s="97">
        <f>+'REC20'!K45+'REC21'!K44</f>
        <v>0</v>
      </c>
      <c r="L49" s="97">
        <f>+'REC20'!L45+'REC21'!L44</f>
        <v>0</v>
      </c>
      <c r="M49" s="183">
        <f>+G49-I49+J49+L49-K49</f>
        <v>113000000</v>
      </c>
      <c r="N49" s="96"/>
      <c r="O49" s="97">
        <f>+'REC20'!O47+'REC21'!O44</f>
        <v>106620181</v>
      </c>
      <c r="P49" s="97">
        <f>+'REC20'!P47+'REC21'!P44</f>
        <v>106620181</v>
      </c>
      <c r="Q49" s="97">
        <f>+'REC20'!Q47+'REC21'!Q44</f>
        <v>106620181</v>
      </c>
      <c r="R49" s="97">
        <f>+'REC20'!R47+'REC21'!R44</f>
        <v>106620181</v>
      </c>
      <c r="T49" s="98">
        <f>+M49-O49</f>
        <v>6379819</v>
      </c>
      <c r="U49" s="98">
        <f t="shared" si="11"/>
        <v>0</v>
      </c>
      <c r="V49" s="98">
        <f t="shared" si="11"/>
        <v>0</v>
      </c>
      <c r="W49" s="98">
        <f t="shared" si="11"/>
        <v>0</v>
      </c>
      <c r="X49" s="278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+'REC20'!G48+'REC21'!G45</f>
        <v>78000000</v>
      </c>
      <c r="H50" s="71"/>
      <c r="I50" s="97">
        <v>0</v>
      </c>
      <c r="J50" s="97">
        <v>0</v>
      </c>
      <c r="K50" s="97">
        <f>+'REC20'!K46+'REC21'!K45</f>
        <v>0</v>
      </c>
      <c r="L50" s="97">
        <f>+'REC20'!L46+'REC21'!L45</f>
        <v>0</v>
      </c>
      <c r="M50" s="183">
        <f>+G50-I50+J50+L50-K50</f>
        <v>78000000</v>
      </c>
      <c r="N50" s="96"/>
      <c r="O50" s="97">
        <f>+'REC20'!O48+'REC21'!O45</f>
        <v>71081596</v>
      </c>
      <c r="P50" s="97">
        <f>+'REC20'!P48+'REC21'!P45</f>
        <v>71081596</v>
      </c>
      <c r="Q50" s="97">
        <f>+'REC20'!Q48+'REC21'!Q45</f>
        <v>71081596</v>
      </c>
      <c r="R50" s="97">
        <f>+'REC20'!R48+'REC21'!R45</f>
        <v>71081596</v>
      </c>
      <c r="T50" s="98">
        <f>+M50-O50</f>
        <v>6918404</v>
      </c>
      <c r="U50" s="98">
        <f t="shared" si="11"/>
        <v>0</v>
      </c>
      <c r="V50" s="98">
        <f t="shared" si="11"/>
        <v>0</v>
      </c>
      <c r="W50" s="98">
        <f t="shared" si="11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2054260000</v>
      </c>
      <c r="H52" s="35"/>
      <c r="I52" s="34">
        <f>+I54+I57</f>
        <v>288347698</v>
      </c>
      <c r="J52" s="34">
        <f>+J54+J57</f>
        <v>280249953</v>
      </c>
      <c r="K52" s="34">
        <f>+K54+K57</f>
        <v>0</v>
      </c>
      <c r="L52" s="34">
        <f>+L54+L57</f>
        <v>0</v>
      </c>
      <c r="M52" s="180">
        <f>+G52-I52+J52+L52-K52</f>
        <v>2046162255</v>
      </c>
      <c r="N52" s="36"/>
      <c r="O52" s="36">
        <f>+O54+O57</f>
        <v>1774785635</v>
      </c>
      <c r="P52" s="36">
        <f>+P54+P57</f>
        <v>1762542156</v>
      </c>
      <c r="Q52" s="36">
        <f>+Q54+Q57</f>
        <v>1704651028</v>
      </c>
      <c r="R52" s="36">
        <f>+R54+R57</f>
        <v>1492218112</v>
      </c>
      <c r="S52" s="37"/>
      <c r="T52" s="38">
        <f>+M52-O52</f>
        <v>271376620</v>
      </c>
      <c r="U52" s="38">
        <f>+O52-P52</f>
        <v>12243479</v>
      </c>
      <c r="V52" s="38">
        <f>+P52-Q52</f>
        <v>57891128</v>
      </c>
      <c r="W52" s="38">
        <f>+Q52-R52</f>
        <v>212432916</v>
      </c>
      <c r="Y52" s="280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58000000</v>
      </c>
      <c r="H54" s="35"/>
      <c r="I54" s="34">
        <f>+I55</f>
        <v>0</v>
      </c>
      <c r="J54" s="34">
        <f>+'REC20'!J53</f>
        <v>5693392</v>
      </c>
      <c r="K54" s="34">
        <f>+K55</f>
        <v>0</v>
      </c>
      <c r="L54" s="34">
        <f>+L55</f>
        <v>0</v>
      </c>
      <c r="M54" s="180">
        <f>+G54-I54+J54+L54-K54</f>
        <v>63693392</v>
      </c>
      <c r="N54" s="36"/>
      <c r="O54" s="36">
        <f>+O55</f>
        <v>63693392</v>
      </c>
      <c r="P54" s="36">
        <f>+P55</f>
        <v>63693392</v>
      </c>
      <c r="Q54" s="36">
        <f>+Q55</f>
        <v>63693392</v>
      </c>
      <c r="R54" s="36">
        <f>+R55</f>
        <v>63693392</v>
      </c>
      <c r="S54" s="37"/>
      <c r="T54" s="38">
        <f>+M54-O54</f>
        <v>0</v>
      </c>
      <c r="U54" s="38">
        <f t="shared" ref="U54:W55" si="12">+O54-P54</f>
        <v>0</v>
      </c>
      <c r="V54" s="38">
        <f t="shared" si="12"/>
        <v>0</v>
      </c>
      <c r="W54" s="38">
        <f t="shared" si="12"/>
        <v>0</v>
      </c>
      <c r="Y54" s="280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+'REC20'!G53+'REC21'!G50</f>
        <v>58000000</v>
      </c>
      <c r="H55" s="71"/>
      <c r="I55" s="97">
        <f>+'REC20'!I53</f>
        <v>0</v>
      </c>
      <c r="J55" s="97">
        <f>+'REC20'!J53</f>
        <v>5693392</v>
      </c>
      <c r="K55" s="97">
        <f>+'REC20'!K53+'REC21'!K50</f>
        <v>0</v>
      </c>
      <c r="L55" s="97">
        <f>+'REC20'!L53+'REC21'!L50</f>
        <v>0</v>
      </c>
      <c r="M55" s="183">
        <f>+G55+J55-I55</f>
        <v>63693392</v>
      </c>
      <c r="N55" s="96"/>
      <c r="O55" s="97">
        <f>+'REC20'!O53+'REC21'!O50</f>
        <v>63693392</v>
      </c>
      <c r="P55" s="97">
        <f>+'REC20'!P53+'REC21'!P50</f>
        <v>63693392</v>
      </c>
      <c r="Q55" s="97">
        <f>+'REC20'!Q53+'REC21'!Q50</f>
        <v>63693392</v>
      </c>
      <c r="R55" s="97">
        <f>+'REC20'!R53+'REC21'!R50</f>
        <v>63693392</v>
      </c>
      <c r="T55" s="98">
        <f>+M55-O55</f>
        <v>0</v>
      </c>
      <c r="U55" s="98">
        <f t="shared" si="12"/>
        <v>0</v>
      </c>
      <c r="V55" s="98">
        <f t="shared" si="12"/>
        <v>0</v>
      </c>
      <c r="W55" s="98">
        <f t="shared" si="12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SUM(G58:G72)</f>
        <v>1996260000</v>
      </c>
      <c r="H57" s="35"/>
      <c r="I57" s="34">
        <f>SUM(I59:I72)</f>
        <v>288347698</v>
      </c>
      <c r="J57" s="34">
        <f>SUM(J59:J72)</f>
        <v>274556561</v>
      </c>
      <c r="K57" s="34">
        <f>SUM(K59:K71)</f>
        <v>0</v>
      </c>
      <c r="L57" s="34">
        <f>SUM(L60:L71)</f>
        <v>0</v>
      </c>
      <c r="M57" s="180">
        <f>+G57-I57+J57+L57-K57</f>
        <v>1982468863</v>
      </c>
      <c r="N57" s="36"/>
      <c r="O57" s="34">
        <f>SUM(O58:O72)</f>
        <v>1711092243</v>
      </c>
      <c r="P57" s="34">
        <f t="shared" ref="P57:R57" si="13">SUM(P58:P72)</f>
        <v>1698848764</v>
      </c>
      <c r="Q57" s="34">
        <f t="shared" si="13"/>
        <v>1640957636</v>
      </c>
      <c r="R57" s="34">
        <f t="shared" si="13"/>
        <v>1428524720</v>
      </c>
      <c r="S57" s="37"/>
      <c r="T57" s="38">
        <f>+M57-O57</f>
        <v>271376620</v>
      </c>
      <c r="U57" s="38">
        <f>+O57-P57</f>
        <v>12243479</v>
      </c>
      <c r="V57" s="38">
        <f>+P57-Q57</f>
        <v>57891128</v>
      </c>
      <c r="W57" s="38">
        <f>+Q57-R57</f>
        <v>212432916</v>
      </c>
      <c r="Y57" s="280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80"/>
    </row>
    <row r="59" spans="1:25" s="164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42">
        <v>0</v>
      </c>
      <c r="H59" s="217"/>
      <c r="I59" s="218">
        <v>0</v>
      </c>
      <c r="J59" s="218">
        <f>+'REC21'!J54+'REC20'!J56</f>
        <v>5220699</v>
      </c>
      <c r="K59" s="213"/>
      <c r="L59" s="213"/>
      <c r="M59" s="183">
        <f t="shared" ref="M59:M72" si="14">+G59+J59-I59</f>
        <v>5220699</v>
      </c>
      <c r="N59" s="213"/>
      <c r="O59" s="243">
        <f>+'REC21'!O54+'REC20'!O56</f>
        <v>5220699</v>
      </c>
      <c r="P59" s="243">
        <f>+'REC21'!P54+'REC20'!P56</f>
        <v>5220699</v>
      </c>
      <c r="Q59" s="243">
        <f>+'REC21'!Q54+'REC20'!Q56</f>
        <v>5220699</v>
      </c>
      <c r="R59" s="243">
        <f>+'REC21'!R54+'REC20'!R56</f>
        <v>5220699</v>
      </c>
      <c r="S59" s="58"/>
      <c r="T59" s="98">
        <f t="shared" ref="T59" si="15">+M59-O59</f>
        <v>0</v>
      </c>
      <c r="U59" s="98">
        <f t="shared" ref="U59:W60" si="16">+O59-P59</f>
        <v>0</v>
      </c>
      <c r="V59" s="98">
        <f t="shared" si="16"/>
        <v>0</v>
      </c>
      <c r="W59" s="98">
        <f t="shared" si="16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+'REC20'!G57+'REC21'!G55</f>
        <v>20000000</v>
      </c>
      <c r="H60" s="71"/>
      <c r="I60" s="97">
        <f>+'REC21'!I55</f>
        <v>8831539</v>
      </c>
      <c r="J60" s="97">
        <f>+'REC20'!J57</f>
        <v>20000000</v>
      </c>
      <c r="K60" s="97">
        <f>+'REC21'!K55</f>
        <v>0</v>
      </c>
      <c r="L60" s="97">
        <f>+'REC21'!L55</f>
        <v>0</v>
      </c>
      <c r="M60" s="183">
        <f t="shared" si="14"/>
        <v>31168461</v>
      </c>
      <c r="N60" s="96"/>
      <c r="O60" s="97">
        <f>+'REC20'!O57+'REC21'!O55</f>
        <v>25008100</v>
      </c>
      <c r="P60" s="97">
        <f>+'REC20'!P57+'REC21'!P55</f>
        <v>25008100</v>
      </c>
      <c r="Q60" s="97">
        <f>+'REC20'!Q57+'REC21'!Q55</f>
        <v>25008100</v>
      </c>
      <c r="R60" s="97">
        <f>+'REC20'!R57+'REC21'!R55</f>
        <v>5908700</v>
      </c>
      <c r="S60" s="37"/>
      <c r="T60" s="98">
        <f t="shared" ref="T60:T71" si="17">+M60-O60</f>
        <v>6160361</v>
      </c>
      <c r="U60" s="98">
        <f t="shared" si="16"/>
        <v>0</v>
      </c>
      <c r="V60" s="98">
        <f t="shared" si="16"/>
        <v>0</v>
      </c>
      <c r="W60" s="98">
        <f t="shared" si="16"/>
        <v>19099400</v>
      </c>
      <c r="Y60" s="280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+'REC20'!G58+'REC21'!G56</f>
        <v>86000000</v>
      </c>
      <c r="H61" s="71"/>
      <c r="I61" s="97">
        <f>+'REC21'!I56</f>
        <v>0</v>
      </c>
      <c r="J61" s="97">
        <f>+'REC21'!J56+'REC20'!J58</f>
        <v>20555942</v>
      </c>
      <c r="K61" s="97">
        <f>+'REC21'!K56</f>
        <v>0</v>
      </c>
      <c r="L61" s="97">
        <f>+'REC21'!L56</f>
        <v>0</v>
      </c>
      <c r="M61" s="183">
        <f t="shared" si="14"/>
        <v>106555942</v>
      </c>
      <c r="N61" s="96"/>
      <c r="O61" s="97">
        <f>+'REC20'!O58+'REC21'!O56</f>
        <v>99604549</v>
      </c>
      <c r="P61" s="97">
        <f>+'REC20'!P58+'REC21'!P56</f>
        <v>99462690</v>
      </c>
      <c r="Q61" s="97">
        <f>+'REC20'!Q58+'REC21'!Q56</f>
        <v>95239245</v>
      </c>
      <c r="R61" s="97">
        <f>+'REC20'!R58+'REC21'!R56</f>
        <v>95239245</v>
      </c>
      <c r="S61" s="37"/>
      <c r="T61" s="98">
        <f t="shared" si="17"/>
        <v>6951393</v>
      </c>
      <c r="U61" s="98">
        <f>+O61-P61</f>
        <v>141859</v>
      </c>
      <c r="V61" s="98">
        <f t="shared" ref="U61:W71" si="18">+P61-Q61</f>
        <v>4223445</v>
      </c>
      <c r="W61" s="98">
        <f t="shared" si="18"/>
        <v>0</v>
      </c>
      <c r="Y61" s="280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+'REC20'!G59+'REC21'!G57</f>
        <v>681160000</v>
      </c>
      <c r="H62" s="71"/>
      <c r="I62" s="97">
        <f>+'REC20'!I56+'REC21'!I57</f>
        <v>8097745</v>
      </c>
      <c r="J62" s="97">
        <f>+'REC20'!J59</f>
        <v>130000000</v>
      </c>
      <c r="K62" s="97">
        <f>+'REC20'!K56+'REC21'!K57</f>
        <v>0</v>
      </c>
      <c r="L62" s="97">
        <f>+'REC20'!L56+'REC21'!L57</f>
        <v>0</v>
      </c>
      <c r="M62" s="183">
        <f t="shared" si="14"/>
        <v>803062255</v>
      </c>
      <c r="N62" s="96"/>
      <c r="O62" s="97">
        <f>+'REC20'!O59+'REC21'!O57</f>
        <v>738433301</v>
      </c>
      <c r="P62" s="97">
        <f>+'REC20'!P59+'REC21'!P57</f>
        <v>738424907</v>
      </c>
      <c r="Q62" s="97">
        <f>+'REC20'!Q59+'REC21'!Q57</f>
        <v>736930489</v>
      </c>
      <c r="R62" s="97">
        <f>+'REC20'!R59+'REC21'!R57</f>
        <v>548601682</v>
      </c>
      <c r="S62" s="37"/>
      <c r="T62" s="98">
        <f>+M62-O62</f>
        <v>64628954</v>
      </c>
      <c r="U62" s="98">
        <f>+O62-P62</f>
        <v>8394</v>
      </c>
      <c r="V62" s="98">
        <f t="shared" si="18"/>
        <v>1494418</v>
      </c>
      <c r="W62" s="98">
        <f t="shared" si="18"/>
        <v>188328807</v>
      </c>
      <c r="Y62" s="280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+'REC20'!G60+'REC21'!G58</f>
        <v>145000000</v>
      </c>
      <c r="H63" s="71"/>
      <c r="I63" s="97">
        <f>+'REC20'!I58+'REC21'!I58</f>
        <v>0</v>
      </c>
      <c r="J63" s="97">
        <v>0</v>
      </c>
      <c r="K63" s="97">
        <f>+'REC20'!K58+'REC21'!K58</f>
        <v>0</v>
      </c>
      <c r="L63" s="97">
        <f>+'REC20'!L58+'REC21'!L58</f>
        <v>0</v>
      </c>
      <c r="M63" s="183">
        <f t="shared" si="14"/>
        <v>145000000</v>
      </c>
      <c r="N63" s="96"/>
      <c r="O63" s="97">
        <f>+'REC20'!O60+'REC21'!O58</f>
        <v>134425000</v>
      </c>
      <c r="P63" s="97">
        <f>+'REC20'!P60+'REC21'!P58</f>
        <v>134425000</v>
      </c>
      <c r="Q63" s="97">
        <f>+'REC20'!Q60+'REC21'!Q58</f>
        <v>95062400</v>
      </c>
      <c r="R63" s="97">
        <f>+'REC20'!R60+'REC21'!R58</f>
        <v>93037400</v>
      </c>
      <c r="S63" s="37"/>
      <c r="T63" s="98">
        <f t="shared" si="17"/>
        <v>10575000</v>
      </c>
      <c r="U63" s="98">
        <f>+O63-P63</f>
        <v>0</v>
      </c>
      <c r="V63" s="98">
        <f t="shared" si="18"/>
        <v>39362600</v>
      </c>
      <c r="W63" s="98">
        <f t="shared" si="18"/>
        <v>2025000</v>
      </c>
      <c r="Y63" s="280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+'REC20'!G61+'REC21'!G59</f>
        <v>22000000</v>
      </c>
      <c r="H64" s="71"/>
      <c r="I64" s="97">
        <f>+'REC20'!I59+'REC21'!I59</f>
        <v>0</v>
      </c>
      <c r="J64" s="97">
        <v>0</v>
      </c>
      <c r="K64" s="97">
        <f>+'REC20'!K59+'REC21'!K59</f>
        <v>0</v>
      </c>
      <c r="L64" s="97">
        <f>+'REC20'!L59+'REC21'!L59</f>
        <v>0</v>
      </c>
      <c r="M64" s="183">
        <f t="shared" si="14"/>
        <v>22000000</v>
      </c>
      <c r="N64" s="96"/>
      <c r="O64" s="97">
        <f>+'REC20'!O61+'REC21'!O59</f>
        <v>15428000</v>
      </c>
      <c r="P64" s="97">
        <f>+'REC20'!P61+'REC21'!P59</f>
        <v>15428000</v>
      </c>
      <c r="Q64" s="97">
        <f>+'REC20'!Q61+'REC21'!Q59</f>
        <v>9508100</v>
      </c>
      <c r="R64" s="97">
        <f>+'REC20'!R61+'REC21'!R59</f>
        <v>8239100</v>
      </c>
      <c r="S64" s="37"/>
      <c r="T64" s="98">
        <f t="shared" si="17"/>
        <v>6572000</v>
      </c>
      <c r="U64" s="98">
        <f t="shared" si="18"/>
        <v>0</v>
      </c>
      <c r="V64" s="98">
        <f t="shared" si="18"/>
        <v>5919900</v>
      </c>
      <c r="W64" s="98">
        <f t="shared" si="18"/>
        <v>1269000</v>
      </c>
      <c r="Y64" s="280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+'REC20'!G62+'REC21'!G60</f>
        <v>278720000</v>
      </c>
      <c r="H65" s="71"/>
      <c r="I65" s="97">
        <f>+'REC21'!I60</f>
        <v>43720000</v>
      </c>
      <c r="J65" s="97">
        <f>+'REC20'!J60+'REC21'!J60</f>
        <v>8520000</v>
      </c>
      <c r="K65" s="97">
        <f>+'REC20'!K60+'REC21'!K60</f>
        <v>0</v>
      </c>
      <c r="L65" s="97">
        <f>+'REC20'!L60+'REC21'!L60</f>
        <v>0</v>
      </c>
      <c r="M65" s="183">
        <f t="shared" si="14"/>
        <v>243520000</v>
      </c>
      <c r="N65" s="96"/>
      <c r="O65" s="97">
        <f>+'REC20'!O62+'REC21'!O60</f>
        <v>218784620</v>
      </c>
      <c r="P65" s="97">
        <f>+'REC20'!P62+'REC21'!P60</f>
        <v>218784620</v>
      </c>
      <c r="Q65" s="97">
        <f>+'REC20'!Q62+'REC21'!Q60</f>
        <v>218784620</v>
      </c>
      <c r="R65" s="97">
        <f>+'REC20'!R62+'REC21'!R60</f>
        <v>218784620</v>
      </c>
      <c r="S65" s="37"/>
      <c r="T65" s="98">
        <f t="shared" si="17"/>
        <v>24735380</v>
      </c>
      <c r="U65" s="98">
        <f>+O65-P65</f>
        <v>0</v>
      </c>
      <c r="V65" s="98">
        <f t="shared" si="18"/>
        <v>0</v>
      </c>
      <c r="W65" s="98">
        <f t="shared" si="18"/>
        <v>0</v>
      </c>
      <c r="Y65" s="280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+'REC20'!G63+'REC21'!G61</f>
        <v>45000000</v>
      </c>
      <c r="H66" s="71"/>
      <c r="I66" s="97">
        <f>+'REC20'!I61+'REC21'!I61</f>
        <v>0</v>
      </c>
      <c r="J66" s="97">
        <f>+'REC20'!J61+'REC21'!J61</f>
        <v>0</v>
      </c>
      <c r="K66" s="97">
        <f>+'REC20'!K61+'REC21'!K61</f>
        <v>0</v>
      </c>
      <c r="L66" s="97">
        <f>+'REC20'!L61+'REC21'!L61</f>
        <v>0</v>
      </c>
      <c r="M66" s="183">
        <f t="shared" si="14"/>
        <v>45000000</v>
      </c>
      <c r="N66" s="96"/>
      <c r="O66" s="97">
        <f>+'REC20'!O63+'REC21'!O61</f>
        <v>19505799</v>
      </c>
      <c r="P66" s="97">
        <f>+'REC20'!P63+'REC21'!P61</f>
        <v>19505799</v>
      </c>
      <c r="Q66" s="97">
        <f>+'REC20'!Q63+'REC21'!Q61</f>
        <v>19505799</v>
      </c>
      <c r="R66" s="97">
        <f>+'REC20'!R63+'REC21'!R61</f>
        <v>19505799</v>
      </c>
      <c r="S66" s="37"/>
      <c r="T66" s="98">
        <f t="shared" si="17"/>
        <v>25494201</v>
      </c>
      <c r="U66" s="98">
        <f t="shared" si="18"/>
        <v>0</v>
      </c>
      <c r="V66" s="98">
        <f t="shared" si="18"/>
        <v>0</v>
      </c>
      <c r="W66" s="98">
        <f t="shared" si="18"/>
        <v>0</v>
      </c>
      <c r="Y66" s="280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+'REC20'!G64+'REC21'!G62</f>
        <v>290000000</v>
      </c>
      <c r="H67" s="71"/>
      <c r="I67" s="97">
        <f>+'REC20'!I64+'REC21'!I62</f>
        <v>0</v>
      </c>
      <c r="J67" s="97">
        <f>+'REC20'!J64+'REC21'!J62</f>
        <v>85200000</v>
      </c>
      <c r="K67" s="97">
        <f>+'REC20'!K64+'REC21'!K62</f>
        <v>0</v>
      </c>
      <c r="L67" s="97">
        <f>+'REC20'!L64+'REC21'!L62</f>
        <v>0</v>
      </c>
      <c r="M67" s="183">
        <f t="shared" si="14"/>
        <v>375200000</v>
      </c>
      <c r="N67" s="96"/>
      <c r="O67" s="97">
        <f>+'REC20'!O64+'REC21'!O62</f>
        <v>337530904</v>
      </c>
      <c r="P67" s="97">
        <f>+'REC20'!P64+'REC21'!P62</f>
        <v>326318711</v>
      </c>
      <c r="Q67" s="97">
        <f>+'REC20'!Q64+'REC21'!Q62</f>
        <v>326318711</v>
      </c>
      <c r="R67" s="97">
        <f>+'REC20'!R64+'REC21'!R62</f>
        <v>324608002</v>
      </c>
      <c r="S67" s="37"/>
      <c r="T67" s="98">
        <f t="shared" si="17"/>
        <v>37669096</v>
      </c>
      <c r="U67" s="98">
        <f>+O67-P67</f>
        <v>11212193</v>
      </c>
      <c r="V67" s="98">
        <f t="shared" si="18"/>
        <v>0</v>
      </c>
      <c r="W67" s="98">
        <f t="shared" si="18"/>
        <v>1710709</v>
      </c>
      <c r="X67" s="101"/>
      <c r="Y67" s="280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+'REC20'!G65+'REC21'!G63</f>
        <v>20000000</v>
      </c>
      <c r="H68" s="71"/>
      <c r="I68" s="97">
        <f>+'REC20'!I63+'REC21'!I63</f>
        <v>0</v>
      </c>
      <c r="J68" s="97">
        <f>+'REC20'!J63+'REC21'!J63</f>
        <v>0</v>
      </c>
      <c r="K68" s="97">
        <f>+'REC20'!K63+'REC21'!K63</f>
        <v>0</v>
      </c>
      <c r="L68" s="97">
        <f>+'REC20'!L63+'REC21'!L63</f>
        <v>0</v>
      </c>
      <c r="M68" s="183">
        <f t="shared" si="14"/>
        <v>20000000</v>
      </c>
      <c r="N68" s="96"/>
      <c r="O68" s="97">
        <f>+'REC20'!O65+'REC21'!O63</f>
        <v>16779614</v>
      </c>
      <c r="P68" s="97">
        <f>+'REC20'!P65+'REC21'!P63</f>
        <v>16779614</v>
      </c>
      <c r="Q68" s="97">
        <f>+'REC20'!Q65+'REC21'!Q63</f>
        <v>10319349</v>
      </c>
      <c r="R68" s="97">
        <f>+'REC20'!R65+'REC21'!R63</f>
        <v>10319349</v>
      </c>
      <c r="T68" s="98">
        <f t="shared" si="17"/>
        <v>3220386</v>
      </c>
      <c r="U68" s="98">
        <f>+O68-P68</f>
        <v>0</v>
      </c>
      <c r="V68" s="98">
        <f t="shared" si="18"/>
        <v>6460265</v>
      </c>
      <c r="W68" s="98">
        <f t="shared" si="18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+'REC20'!G67+'REC21'!G64</f>
        <v>163720000</v>
      </c>
      <c r="H69" s="71"/>
      <c r="I69" s="97">
        <f>+'REC20'!I65+'REC21'!I64</f>
        <v>0</v>
      </c>
      <c r="J69" s="97">
        <f>+'REC20'!J65+'REC21'!J64</f>
        <v>0</v>
      </c>
      <c r="K69" s="97">
        <f>+'REC20'!K65+'REC21'!K64</f>
        <v>0</v>
      </c>
      <c r="L69" s="97">
        <f>+'REC20'!L65+'REC21'!L64</f>
        <v>0</v>
      </c>
      <c r="M69" s="183">
        <f t="shared" si="14"/>
        <v>163720000</v>
      </c>
      <c r="N69" s="96"/>
      <c r="O69" s="97">
        <f>+'REC20'!O67+'REC21'!O64</f>
        <v>87891837</v>
      </c>
      <c r="P69" s="97">
        <f>+'REC20'!P67+'REC21'!P64</f>
        <v>87010804</v>
      </c>
      <c r="Q69" s="97">
        <f>+'REC20'!Q67+'REC21'!Q64</f>
        <v>86580304</v>
      </c>
      <c r="R69" s="97">
        <f>+'REC20'!R67+'REC21'!R64</f>
        <v>86580304</v>
      </c>
      <c r="S69" s="37"/>
      <c r="T69" s="98">
        <f t="shared" si="17"/>
        <v>75828163</v>
      </c>
      <c r="U69" s="98">
        <f>+O69-P69</f>
        <v>881033</v>
      </c>
      <c r="V69" s="98">
        <f t="shared" si="18"/>
        <v>430500</v>
      </c>
      <c r="W69" s="98">
        <f t="shared" si="18"/>
        <v>0</v>
      </c>
      <c r="X69" s="101"/>
      <c r="Y69" s="280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+'REC20'!G68+'REC21'!G65</f>
        <v>3000000</v>
      </c>
      <c r="H70" s="71"/>
      <c r="I70" s="97">
        <f>+'REC20'!I66+'REC21'!I65</f>
        <v>0</v>
      </c>
      <c r="J70" s="97">
        <f>+'REC20'!J68</f>
        <v>0</v>
      </c>
      <c r="K70" s="97">
        <f>+'REC20'!K66+'REC21'!K65</f>
        <v>0</v>
      </c>
      <c r="L70" s="97">
        <f>+'REC20'!L66+'REC21'!L65</f>
        <v>0</v>
      </c>
      <c r="M70" s="183">
        <f t="shared" si="14"/>
        <v>3000000</v>
      </c>
      <c r="N70" s="96"/>
      <c r="O70" s="97">
        <f>+'REC20'!O68+'REC21'!O65</f>
        <v>386750</v>
      </c>
      <c r="P70" s="97">
        <f>+'REC20'!P68+'REC21'!P65</f>
        <v>386750</v>
      </c>
      <c r="Q70" s="97">
        <f>+'REC20'!Q68+'REC21'!Q65</f>
        <v>386750</v>
      </c>
      <c r="R70" s="97">
        <f>+'REC20'!R68+'REC21'!R65</f>
        <v>386750</v>
      </c>
      <c r="S70" s="37"/>
      <c r="T70" s="98">
        <f t="shared" si="17"/>
        <v>2613250</v>
      </c>
      <c r="U70" s="98">
        <f t="shared" si="18"/>
        <v>0</v>
      </c>
      <c r="V70" s="98">
        <f t="shared" si="18"/>
        <v>0</v>
      </c>
      <c r="W70" s="98">
        <f t="shared" si="18"/>
        <v>0</v>
      </c>
      <c r="Y70" s="280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+'REC20'!G69+'REC21'!G72</f>
        <v>241660000</v>
      </c>
      <c r="H71" s="71"/>
      <c r="I71" s="97">
        <f>+'REC20'!I69</f>
        <v>227698414</v>
      </c>
      <c r="J71" s="97">
        <f>+'REC20'!J69</f>
        <v>0</v>
      </c>
      <c r="K71" s="97">
        <f>+'REC20'!K67+'REC21'!K72</f>
        <v>0</v>
      </c>
      <c r="L71" s="97">
        <f>+'REC20'!L67+'REC21'!L72</f>
        <v>0</v>
      </c>
      <c r="M71" s="183">
        <f t="shared" si="14"/>
        <v>13961586</v>
      </c>
      <c r="N71" s="96"/>
      <c r="O71" s="97">
        <f>+'REC20'!O69+'REC21'!O72</f>
        <v>7033150</v>
      </c>
      <c r="P71" s="97">
        <f>+'REC20'!P69+'REC21'!P72</f>
        <v>7033150</v>
      </c>
      <c r="Q71" s="97">
        <f>+'REC20'!Q69+'REC21'!Q72</f>
        <v>7033150</v>
      </c>
      <c r="R71" s="97">
        <f>+'REC20'!R69+'REC21'!R72</f>
        <v>7033150</v>
      </c>
      <c r="S71" s="37"/>
      <c r="T71" s="98">
        <f t="shared" si="17"/>
        <v>6928436</v>
      </c>
      <c r="U71" s="98">
        <f t="shared" si="18"/>
        <v>0</v>
      </c>
      <c r="V71" s="98">
        <f t="shared" si="18"/>
        <v>0</v>
      </c>
      <c r="W71" s="98">
        <f t="shared" si="18"/>
        <v>0</v>
      </c>
      <c r="Y71" s="280"/>
    </row>
    <row r="72" spans="1:25" s="39" customFormat="1" ht="15" customHeight="1" x14ac:dyDescent="0.2">
      <c r="A72" s="95">
        <v>2</v>
      </c>
      <c r="B72" s="95">
        <v>0</v>
      </c>
      <c r="C72" s="95">
        <v>4</v>
      </c>
      <c r="D72" s="95">
        <v>99</v>
      </c>
      <c r="E72" s="33"/>
      <c r="F72" s="22" t="s">
        <v>99</v>
      </c>
      <c r="G72" s="97">
        <f>+'REC20'!G71+'REC21'!G73</f>
        <v>0</v>
      </c>
      <c r="H72" s="71"/>
      <c r="I72" s="97"/>
      <c r="J72" s="97">
        <v>5059920</v>
      </c>
      <c r="K72" s="97"/>
      <c r="L72" s="97"/>
      <c r="M72" s="183">
        <f t="shared" si="14"/>
        <v>5059920</v>
      </c>
      <c r="N72" s="96"/>
      <c r="O72" s="97">
        <v>5059920</v>
      </c>
      <c r="P72" s="97">
        <v>5059920</v>
      </c>
      <c r="Q72" s="97">
        <v>5059920</v>
      </c>
      <c r="R72" s="97">
        <v>5059920</v>
      </c>
      <c r="S72" s="37"/>
      <c r="T72" s="98">
        <f t="shared" ref="T72" si="19">+M72-O72</f>
        <v>0</v>
      </c>
      <c r="U72" s="98">
        <f t="shared" ref="U72" si="20">+O72-P72</f>
        <v>0</v>
      </c>
      <c r="V72" s="98">
        <f t="shared" ref="V72" si="21">+P72-Q72</f>
        <v>0</v>
      </c>
      <c r="W72" s="98">
        <f t="shared" ref="W72" si="22">+Q72-R72</f>
        <v>0</v>
      </c>
      <c r="Y72" s="280"/>
    </row>
    <row r="73" spans="1:25" s="39" customFormat="1" ht="15" customHeight="1" x14ac:dyDescent="0.2">
      <c r="A73" s="95"/>
      <c r="B73" s="95"/>
      <c r="C73" s="95"/>
      <c r="D73" s="95"/>
      <c r="E73" s="33"/>
      <c r="F73" s="22"/>
      <c r="G73" s="97"/>
      <c r="H73" s="71"/>
      <c r="I73" s="97"/>
      <c r="J73" s="97"/>
      <c r="K73" s="97"/>
      <c r="L73" s="97"/>
      <c r="M73" s="97"/>
      <c r="N73" s="96"/>
      <c r="O73" s="97"/>
      <c r="P73" s="97"/>
      <c r="Q73" s="97"/>
      <c r="R73" s="97"/>
      <c r="S73" s="37"/>
      <c r="T73" s="98"/>
      <c r="U73" s="98"/>
      <c r="V73" s="98"/>
      <c r="W73" s="98"/>
      <c r="Y73" s="280"/>
    </row>
    <row r="74" spans="1:25" s="39" customFormat="1" ht="15" customHeight="1" x14ac:dyDescent="0.2">
      <c r="A74" s="64">
        <v>3</v>
      </c>
      <c r="B74" s="41"/>
      <c r="C74" s="41"/>
      <c r="D74" s="41"/>
      <c r="E74" s="41"/>
      <c r="F74" s="65" t="s">
        <v>72</v>
      </c>
      <c r="G74" s="219">
        <f>+G75+G77+G78</f>
        <v>1290047482</v>
      </c>
      <c r="H74" s="35"/>
      <c r="I74" s="97">
        <f>+I75+I77</f>
        <v>0</v>
      </c>
      <c r="J74" s="97">
        <f>+J75+J77</f>
        <v>8097745</v>
      </c>
      <c r="K74" s="219">
        <f>+K75+K77+K78</f>
        <v>229966996</v>
      </c>
      <c r="L74" s="97">
        <f>+L75+L77</f>
        <v>0</v>
      </c>
      <c r="M74" s="180">
        <f>+G74-I74+J74+L74-K74</f>
        <v>1068178231</v>
      </c>
      <c r="N74" s="94"/>
      <c r="O74" s="32">
        <f>+O75+O77</f>
        <v>39897745</v>
      </c>
      <c r="P74" s="32">
        <f>+P75+P77</f>
        <v>39897745</v>
      </c>
      <c r="Q74" s="32">
        <f>+Q75+Q77</f>
        <v>39897745</v>
      </c>
      <c r="R74" s="32">
        <f>+R75+R77</f>
        <v>39897745</v>
      </c>
      <c r="S74" s="37"/>
      <c r="T74" s="38">
        <f>+M74-O74</f>
        <v>1028280486</v>
      </c>
      <c r="U74" s="38">
        <f t="shared" ref="U74:W75" si="23">+O74-P74</f>
        <v>0</v>
      </c>
      <c r="V74" s="38">
        <f t="shared" si="23"/>
        <v>0</v>
      </c>
      <c r="W74" s="38">
        <f t="shared" si="23"/>
        <v>0</v>
      </c>
      <c r="Y74" s="280"/>
    </row>
    <row r="75" spans="1:25" s="39" customFormat="1" ht="15" customHeight="1" x14ac:dyDescent="0.2">
      <c r="A75" s="22">
        <v>3</v>
      </c>
      <c r="B75" s="22">
        <v>2</v>
      </c>
      <c r="C75" s="22">
        <v>1</v>
      </c>
      <c r="D75" s="22">
        <v>1</v>
      </c>
      <c r="E75" s="22">
        <v>20</v>
      </c>
      <c r="F75" s="22" t="s">
        <v>73</v>
      </c>
      <c r="G75" s="217">
        <f>+'REC20'!G73</f>
        <v>27000000</v>
      </c>
      <c r="H75" s="71"/>
      <c r="I75" s="97">
        <f>+'REC20'!I71</f>
        <v>0</v>
      </c>
      <c r="J75" s="97">
        <f>+'REC21'!J70</f>
        <v>8097745</v>
      </c>
      <c r="K75" s="97">
        <f>+'REC20'!K71</f>
        <v>0</v>
      </c>
      <c r="L75" s="97">
        <f>+'REC20'!L71</f>
        <v>0</v>
      </c>
      <c r="M75" s="183">
        <f>+G75-I75+J75+L75-K75</f>
        <v>35097745</v>
      </c>
      <c r="N75" s="36"/>
      <c r="O75" s="97">
        <f>+'REC20'!O73+'REC21'!O70</f>
        <v>35097745</v>
      </c>
      <c r="P75" s="97">
        <f>+'REC20'!P73+'REC21'!P70</f>
        <v>35097745</v>
      </c>
      <c r="Q75" s="97">
        <f>+'REC20'!Q73+'REC21'!Q70</f>
        <v>35097745</v>
      </c>
      <c r="R75" s="97">
        <f>+'REC20'!R73+'REC21'!R70</f>
        <v>35097745</v>
      </c>
      <c r="S75" s="37"/>
      <c r="T75" s="98">
        <f>+M75-O75</f>
        <v>0</v>
      </c>
      <c r="U75" s="98">
        <f t="shared" si="23"/>
        <v>0</v>
      </c>
      <c r="V75" s="98">
        <f t="shared" si="23"/>
        <v>0</v>
      </c>
      <c r="W75" s="98">
        <f t="shared" si="23"/>
        <v>0</v>
      </c>
      <c r="X75" s="101"/>
      <c r="Y75" s="280"/>
    </row>
    <row r="76" spans="1:25" s="39" customFormat="1" ht="15" customHeight="1" x14ac:dyDescent="0.2">
      <c r="A76" s="22"/>
      <c r="B76" s="22"/>
      <c r="C76" s="22"/>
      <c r="D76" s="22"/>
      <c r="E76" s="22"/>
      <c r="F76" s="22"/>
      <c r="G76" s="217"/>
      <c r="H76" s="71"/>
      <c r="I76" s="97" t="s">
        <v>94</v>
      </c>
      <c r="J76" s="97" t="s">
        <v>94</v>
      </c>
      <c r="K76" s="97" t="s">
        <v>94</v>
      </c>
      <c r="L76" s="97" t="s">
        <v>94</v>
      </c>
      <c r="M76" s="97" t="s">
        <v>94</v>
      </c>
      <c r="N76" s="36"/>
      <c r="O76" s="97"/>
      <c r="P76" s="97"/>
      <c r="Q76" s="97"/>
      <c r="R76" s="97"/>
      <c r="S76" s="37"/>
      <c r="T76" s="98" t="s">
        <v>94</v>
      </c>
      <c r="U76" s="98" t="s">
        <v>94</v>
      </c>
      <c r="V76" s="98" t="s">
        <v>94</v>
      </c>
      <c r="W76" s="98" t="s">
        <v>94</v>
      </c>
      <c r="Y76" s="280"/>
    </row>
    <row r="77" spans="1:25" s="39" customFormat="1" ht="15" customHeight="1" x14ac:dyDescent="0.2">
      <c r="A77" s="22">
        <v>3</v>
      </c>
      <c r="B77" s="22">
        <v>6</v>
      </c>
      <c r="C77" s="22">
        <v>1</v>
      </c>
      <c r="D77" s="22">
        <v>1</v>
      </c>
      <c r="E77" s="22">
        <v>20</v>
      </c>
      <c r="F77" s="22" t="s">
        <v>74</v>
      </c>
      <c r="G77" s="217">
        <f>+'REC20'!G74</f>
        <v>209000000</v>
      </c>
      <c r="H77" s="71"/>
      <c r="I77" s="97">
        <f>+'REC20'!I73</f>
        <v>0</v>
      </c>
      <c r="J77" s="97">
        <f>+'REC20'!J73</f>
        <v>0</v>
      </c>
      <c r="K77" s="97">
        <f>+'REC20'!K73</f>
        <v>0</v>
      </c>
      <c r="L77" s="97">
        <f>+'REC20'!L73</f>
        <v>0</v>
      </c>
      <c r="M77" s="183">
        <f>+G77-I77+J77+L77-K77</f>
        <v>209000000</v>
      </c>
      <c r="N77" s="36"/>
      <c r="O77" s="97">
        <f>+'REC20'!O74</f>
        <v>4800000</v>
      </c>
      <c r="P77" s="97">
        <f>+'REC20'!P74</f>
        <v>4800000</v>
      </c>
      <c r="Q77" s="97">
        <f>+'REC20'!Q74</f>
        <v>4800000</v>
      </c>
      <c r="R77" s="97">
        <f>+'REC20'!R74</f>
        <v>4800000</v>
      </c>
      <c r="S77" s="37"/>
      <c r="T77" s="98">
        <f>+M77-O77</f>
        <v>204200000</v>
      </c>
      <c r="U77" s="98">
        <f t="shared" ref="U77:W78" si="24">+O77-P77</f>
        <v>0</v>
      </c>
      <c r="V77" s="98">
        <f t="shared" si="24"/>
        <v>0</v>
      </c>
      <c r="W77" s="98">
        <f t="shared" si="24"/>
        <v>0</v>
      </c>
      <c r="Y77" s="280"/>
    </row>
    <row r="78" spans="1:25" s="39" customFormat="1" ht="29.25" customHeight="1" x14ac:dyDescent="0.2">
      <c r="A78" s="22">
        <v>3</v>
      </c>
      <c r="B78" s="22">
        <v>6</v>
      </c>
      <c r="C78" s="22">
        <v>3</v>
      </c>
      <c r="D78" s="22">
        <v>19</v>
      </c>
      <c r="E78" s="22">
        <v>20</v>
      </c>
      <c r="F78" s="22" t="s">
        <v>87</v>
      </c>
      <c r="G78" s="217">
        <f>+'REC20'!G75</f>
        <v>1054047482</v>
      </c>
      <c r="H78" s="71"/>
      <c r="I78" s="97"/>
      <c r="J78" s="97"/>
      <c r="K78" s="97">
        <f>+'REC20'!K75</f>
        <v>229966996</v>
      </c>
      <c r="L78" s="97"/>
      <c r="M78" s="183">
        <f>+G78-I78+J78+L78-K78</f>
        <v>824080486</v>
      </c>
      <c r="N78" s="36"/>
      <c r="O78" s="97">
        <v>0</v>
      </c>
      <c r="P78" s="97">
        <f>+'REC20'!P75</f>
        <v>0</v>
      </c>
      <c r="Q78" s="97">
        <f>+'REC20'!Q75</f>
        <v>0</v>
      </c>
      <c r="R78" s="97">
        <f>+'REC20'!R75</f>
        <v>0</v>
      </c>
      <c r="S78" s="37"/>
      <c r="T78" s="183">
        <f>+M78-O78</f>
        <v>824080486</v>
      </c>
      <c r="U78" s="98">
        <f t="shared" si="24"/>
        <v>0</v>
      </c>
      <c r="V78" s="98">
        <f t="shared" si="24"/>
        <v>0</v>
      </c>
      <c r="W78" s="98">
        <f t="shared" si="24"/>
        <v>0</v>
      </c>
      <c r="Y78" s="280"/>
    </row>
    <row r="79" spans="1:25" s="39" customFormat="1" ht="10.5" customHeight="1" x14ac:dyDescent="0.2">
      <c r="A79" s="95"/>
      <c r="B79" s="95"/>
      <c r="C79" s="95"/>
      <c r="D79" s="95"/>
      <c r="E79" s="33"/>
      <c r="F79" s="100"/>
      <c r="G79" s="97"/>
      <c r="H79" s="71"/>
      <c r="I79" s="97"/>
      <c r="J79" s="97"/>
      <c r="K79" s="97"/>
      <c r="L79" s="97"/>
      <c r="M79" s="183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80"/>
    </row>
    <row r="80" spans="1:25" s="39" customFormat="1" x14ac:dyDescent="0.2">
      <c r="A80" s="95"/>
      <c r="B80" s="95"/>
      <c r="C80" s="95"/>
      <c r="D80" s="95"/>
      <c r="E80" s="95"/>
      <c r="F80" s="100"/>
      <c r="G80" s="97"/>
      <c r="H80" s="71"/>
      <c r="I80" s="36"/>
      <c r="J80" s="36"/>
      <c r="K80" s="36"/>
      <c r="L80" s="36"/>
      <c r="M80" s="97"/>
      <c r="N80" s="36"/>
      <c r="O80" s="99"/>
      <c r="P80" s="99"/>
      <c r="Q80" s="99"/>
      <c r="R80" s="99"/>
      <c r="S80" s="37"/>
      <c r="T80" s="98"/>
      <c r="U80" s="98"/>
      <c r="V80" s="98"/>
      <c r="W80" s="98"/>
      <c r="Y80" s="280"/>
    </row>
    <row r="81" spans="1:25" s="39" customFormat="1" ht="21" customHeight="1" x14ac:dyDescent="0.2">
      <c r="A81" s="217"/>
      <c r="B81" s="217"/>
      <c r="C81" s="217"/>
      <c r="D81" s="217"/>
      <c r="E81" s="217"/>
      <c r="F81" s="220" t="s">
        <v>75</v>
      </c>
      <c r="G81" s="180">
        <f>SUM(G82:G87)</f>
        <v>10392000000</v>
      </c>
      <c r="H81" s="35"/>
      <c r="I81" s="34">
        <f>SUM(I83:I85)</f>
        <v>0</v>
      </c>
      <c r="J81" s="34">
        <f>SUM(J83:J85)</f>
        <v>0</v>
      </c>
      <c r="K81" s="180">
        <f>SUM(K82:K87)</f>
        <v>4291537574</v>
      </c>
      <c r="L81" s="34">
        <f>SUM(L83:L85)</f>
        <v>0</v>
      </c>
      <c r="M81" s="180">
        <f>+G81-I81+J81+L81-K81</f>
        <v>6100462426</v>
      </c>
      <c r="N81" s="36"/>
      <c r="O81" s="180">
        <f>SUM(O82:O87)</f>
        <v>5091115833</v>
      </c>
      <c r="P81" s="180">
        <f>SUM(P82:P87)</f>
        <v>5048179357</v>
      </c>
      <c r="Q81" s="180">
        <f>SUM(Q82:Q87)</f>
        <v>4992746362</v>
      </c>
      <c r="R81" s="180">
        <f>SUM(R82:R87)</f>
        <v>4347108905</v>
      </c>
      <c r="S81" s="37"/>
      <c r="T81" s="38">
        <f t="shared" ref="T81:T87" si="25">+M81-O81</f>
        <v>1009346593</v>
      </c>
      <c r="U81" s="38">
        <f t="shared" ref="U81:W87" si="26">+O81-P81</f>
        <v>42936476</v>
      </c>
      <c r="V81" s="38">
        <f t="shared" si="26"/>
        <v>55432995</v>
      </c>
      <c r="W81" s="38">
        <f t="shared" si="26"/>
        <v>645637457</v>
      </c>
      <c r="Y81" s="280"/>
    </row>
    <row r="82" spans="1:25" s="39" customFormat="1" ht="34.5" customHeight="1" x14ac:dyDescent="0.2">
      <c r="A82" s="217">
        <v>223</v>
      </c>
      <c r="B82" s="221">
        <v>1701</v>
      </c>
      <c r="C82" s="217">
        <v>1</v>
      </c>
      <c r="D82" s="217"/>
      <c r="E82" s="217">
        <v>20</v>
      </c>
      <c r="F82" s="222" t="s">
        <v>95</v>
      </c>
      <c r="G82" s="217">
        <f>+'REC20'!G79</f>
        <v>2504665308</v>
      </c>
      <c r="H82" s="71"/>
      <c r="I82" s="97"/>
      <c r="J82" s="97"/>
      <c r="K82" s="97">
        <f>+'REC20'!K79</f>
        <v>175699796</v>
      </c>
      <c r="L82" s="97"/>
      <c r="M82" s="183">
        <f>+G82-I82+J82+L82-K82</f>
        <v>2328965512</v>
      </c>
      <c r="N82" s="36"/>
      <c r="O82" s="97">
        <f>+'REC20'!O79</f>
        <v>2102884260</v>
      </c>
      <c r="P82" s="97">
        <f>+'REC20'!P79</f>
        <v>2100535079</v>
      </c>
      <c r="Q82" s="97">
        <f>+'REC20'!Q79</f>
        <v>2086459079</v>
      </c>
      <c r="R82" s="97">
        <f>+'REC20'!R79</f>
        <v>1836550846</v>
      </c>
      <c r="S82" s="37"/>
      <c r="T82" s="99">
        <f t="shared" si="25"/>
        <v>226081252</v>
      </c>
      <c r="U82" s="99">
        <f t="shared" si="26"/>
        <v>2349181</v>
      </c>
      <c r="V82" s="99">
        <f t="shared" si="26"/>
        <v>14076000</v>
      </c>
      <c r="W82" s="99">
        <f t="shared" si="26"/>
        <v>249908233</v>
      </c>
      <c r="X82" s="101"/>
      <c r="Y82" s="280"/>
    </row>
    <row r="83" spans="1:25" s="39" customFormat="1" ht="39.75" customHeight="1" x14ac:dyDescent="0.2">
      <c r="A83" s="217">
        <v>510</v>
      </c>
      <c r="B83" s="221">
        <v>1000</v>
      </c>
      <c r="C83" s="217">
        <v>2</v>
      </c>
      <c r="D83" s="217"/>
      <c r="E83" s="217">
        <v>20</v>
      </c>
      <c r="F83" s="222" t="s">
        <v>81</v>
      </c>
      <c r="G83" s="217">
        <f>+'REC20'!G80</f>
        <v>129153800</v>
      </c>
      <c r="H83" s="71"/>
      <c r="I83" s="97">
        <f>+'REC20'!I79</f>
        <v>0</v>
      </c>
      <c r="J83" s="97">
        <f>+'REC20'!J79</f>
        <v>0</v>
      </c>
      <c r="K83" s="97">
        <f>+'REC20'!K80</f>
        <v>42373070</v>
      </c>
      <c r="L83" s="97">
        <f>+'REC20'!L79</f>
        <v>0</v>
      </c>
      <c r="M83" s="183">
        <f>+G83-I83+J83+L83-K83</f>
        <v>86780730</v>
      </c>
      <c r="N83" s="36"/>
      <c r="O83" s="97">
        <f>+'REC20'!O80</f>
        <v>76508925</v>
      </c>
      <c r="P83" s="97">
        <f>+'REC20'!P80</f>
        <v>76508925</v>
      </c>
      <c r="Q83" s="97">
        <f>+'REC20'!Q80</f>
        <v>76508925</v>
      </c>
      <c r="R83" s="97">
        <f>+'REC20'!R80</f>
        <v>72508925</v>
      </c>
      <c r="S83" s="37"/>
      <c r="T83" s="99">
        <f t="shared" si="25"/>
        <v>10271805</v>
      </c>
      <c r="U83" s="99">
        <f t="shared" si="26"/>
        <v>0</v>
      </c>
      <c r="V83" s="99">
        <f t="shared" si="26"/>
        <v>0</v>
      </c>
      <c r="W83" s="98">
        <f t="shared" si="26"/>
        <v>4000000</v>
      </c>
      <c r="Y83" s="280"/>
    </row>
    <row r="84" spans="1:25" s="11" customFormat="1" ht="31.5" customHeight="1" x14ac:dyDescent="0.2">
      <c r="A84" s="217">
        <v>520</v>
      </c>
      <c r="B84" s="221">
        <v>1000</v>
      </c>
      <c r="C84" s="217">
        <v>6</v>
      </c>
      <c r="D84" s="217"/>
      <c r="E84" s="217">
        <v>20</v>
      </c>
      <c r="F84" s="222" t="s">
        <v>89</v>
      </c>
      <c r="G84" s="217">
        <f>+'REC20'!G81</f>
        <v>700000000</v>
      </c>
      <c r="H84" s="217"/>
      <c r="I84" s="217"/>
      <c r="J84" s="217"/>
      <c r="K84" s="217"/>
      <c r="L84" s="217"/>
      <c r="M84" s="215">
        <f>+G84-I84+J84-L84+K84</f>
        <v>700000000</v>
      </c>
      <c r="N84" s="217"/>
      <c r="O84" s="217">
        <f>+'REC20'!O81</f>
        <v>651140372</v>
      </c>
      <c r="P84" s="217">
        <f>+'REC20'!P81</f>
        <v>651140371</v>
      </c>
      <c r="Q84" s="217">
        <f>+'REC20'!Q81</f>
        <v>644060195</v>
      </c>
      <c r="R84" s="217">
        <f>+'REC20'!R81</f>
        <v>426816108</v>
      </c>
      <c r="S84" s="58"/>
      <c r="T84" s="99">
        <f t="shared" si="25"/>
        <v>48859628</v>
      </c>
      <c r="U84" s="99">
        <f t="shared" si="26"/>
        <v>1</v>
      </c>
      <c r="V84" s="99">
        <f t="shared" si="26"/>
        <v>7080176</v>
      </c>
      <c r="W84" s="98">
        <f t="shared" si="26"/>
        <v>217244087</v>
      </c>
    </row>
    <row r="85" spans="1:25" ht="42.75" customHeight="1" x14ac:dyDescent="0.2">
      <c r="A85" s="217">
        <v>520</v>
      </c>
      <c r="B85" s="221">
        <v>1700</v>
      </c>
      <c r="C85" s="217">
        <v>2</v>
      </c>
      <c r="D85" s="217"/>
      <c r="E85" s="217"/>
      <c r="F85" s="222" t="s">
        <v>86</v>
      </c>
      <c r="G85" s="217">
        <f>+'REC20'!G82</f>
        <v>4542023525</v>
      </c>
      <c r="H85" s="103"/>
      <c r="I85" s="97">
        <f>+'REC20'!I82</f>
        <v>0</v>
      </c>
      <c r="J85" s="97">
        <f>+'REC20'!J82</f>
        <v>0</v>
      </c>
      <c r="K85" s="97">
        <f>+'REC20'!K82</f>
        <v>2581116529</v>
      </c>
      <c r="L85" s="97">
        <f>+'REC20'!L82</f>
        <v>0</v>
      </c>
      <c r="M85" s="183">
        <f>+G85-I85+J85+L85-K85</f>
        <v>1960906996</v>
      </c>
      <c r="N85" s="96"/>
      <c r="O85" s="97">
        <f>+'REC20'!O82</f>
        <v>1456127128</v>
      </c>
      <c r="P85" s="97">
        <f>+'REC20'!P82</f>
        <v>1451349018</v>
      </c>
      <c r="Q85" s="97">
        <f>+'REC20'!Q82</f>
        <v>1431932219</v>
      </c>
      <c r="R85" s="97">
        <f>+'REC20'!R82</f>
        <v>1329992201</v>
      </c>
      <c r="S85" s="126"/>
      <c r="T85" s="99">
        <f t="shared" si="25"/>
        <v>504779868</v>
      </c>
      <c r="U85" s="99">
        <f t="shared" si="26"/>
        <v>4778110</v>
      </c>
      <c r="V85" s="99">
        <f t="shared" si="26"/>
        <v>19416799</v>
      </c>
      <c r="W85" s="99">
        <f t="shared" si="26"/>
        <v>101940018</v>
      </c>
      <c r="X85" s="67"/>
    </row>
    <row r="86" spans="1:25" s="11" customFormat="1" ht="41.25" customHeight="1" x14ac:dyDescent="0.2">
      <c r="A86" s="217">
        <v>520</v>
      </c>
      <c r="B86" s="221">
        <v>1700</v>
      </c>
      <c r="C86" s="217">
        <v>5</v>
      </c>
      <c r="D86" s="217"/>
      <c r="E86" s="217">
        <v>20</v>
      </c>
      <c r="F86" s="222" t="s">
        <v>90</v>
      </c>
      <c r="G86" s="217">
        <f>+'REC20'!G83</f>
        <v>1236000000</v>
      </c>
      <c r="H86" s="217"/>
      <c r="I86" s="217"/>
      <c r="J86" s="217"/>
      <c r="K86" s="217">
        <f>+'REC20'!K83</f>
        <v>950324574</v>
      </c>
      <c r="L86" s="217">
        <v>0</v>
      </c>
      <c r="M86" s="215">
        <f>+G86-I86+J86+L86-K86</f>
        <v>285675426</v>
      </c>
      <c r="N86" s="283"/>
      <c r="O86" s="97">
        <f>+'REC20'!O83</f>
        <v>162254922</v>
      </c>
      <c r="P86" s="97">
        <f>+'REC20'!P83</f>
        <v>140369979</v>
      </c>
      <c r="Q86" s="97">
        <f>+'REC20'!Q83</f>
        <v>139103309</v>
      </c>
      <c r="R86" s="97">
        <f>+'REC20'!R83</f>
        <v>105578225</v>
      </c>
      <c r="S86" s="58"/>
      <c r="T86" s="99">
        <f t="shared" si="25"/>
        <v>123420504</v>
      </c>
      <c r="U86" s="99">
        <f t="shared" si="26"/>
        <v>21884943</v>
      </c>
      <c r="V86" s="99">
        <f t="shared" si="26"/>
        <v>1266670</v>
      </c>
      <c r="W86" s="99">
        <f t="shared" si="26"/>
        <v>33525084</v>
      </c>
    </row>
    <row r="87" spans="1:25" s="11" customFormat="1" ht="39" customHeight="1" thickBot="1" x14ac:dyDescent="0.25">
      <c r="A87" s="217">
        <v>520</v>
      </c>
      <c r="B87" s="221">
        <v>1701</v>
      </c>
      <c r="C87" s="217">
        <v>1</v>
      </c>
      <c r="D87" s="217"/>
      <c r="E87" s="217">
        <v>20</v>
      </c>
      <c r="F87" s="284" t="s">
        <v>91</v>
      </c>
      <c r="G87" s="217">
        <f>+'REC20'!G84</f>
        <v>1280157367</v>
      </c>
      <c r="H87" s="217"/>
      <c r="I87" s="217"/>
      <c r="J87" s="217"/>
      <c r="K87" s="217">
        <f>+'REC20'!K84</f>
        <v>542023605</v>
      </c>
      <c r="L87" s="217">
        <v>0</v>
      </c>
      <c r="M87" s="215">
        <f>+G87-I87+J87+L87-K87</f>
        <v>738133762</v>
      </c>
      <c r="N87" s="283"/>
      <c r="O87" s="97">
        <f>+'REC20'!O84</f>
        <v>642200226</v>
      </c>
      <c r="P87" s="97">
        <f>+'REC20'!P84</f>
        <v>628275985</v>
      </c>
      <c r="Q87" s="97">
        <f>+'REC20'!Q84</f>
        <v>614682635</v>
      </c>
      <c r="R87" s="97">
        <f>+'REC20'!R84</f>
        <v>575662600</v>
      </c>
      <c r="S87" s="58"/>
      <c r="T87" s="99">
        <f t="shared" si="25"/>
        <v>95933536</v>
      </c>
      <c r="U87" s="99">
        <f t="shared" si="26"/>
        <v>13924241</v>
      </c>
      <c r="V87" s="99">
        <f t="shared" si="26"/>
        <v>13593350</v>
      </c>
      <c r="W87" s="99">
        <f t="shared" si="26"/>
        <v>39020035</v>
      </c>
    </row>
    <row r="88" spans="1:25" ht="12.75" customHeight="1" thickBot="1" x14ac:dyDescent="0.25">
      <c r="A88" s="127"/>
      <c r="B88" s="127"/>
      <c r="C88" s="127"/>
      <c r="D88" s="127"/>
      <c r="E88" s="127"/>
      <c r="F88" s="127"/>
      <c r="G88" s="128"/>
      <c r="H88" s="129"/>
      <c r="I88" s="130"/>
      <c r="J88" s="130"/>
      <c r="K88" s="130"/>
      <c r="L88" s="130"/>
      <c r="M88" s="131"/>
      <c r="N88" s="131"/>
      <c r="O88" s="130"/>
      <c r="P88" s="130"/>
      <c r="Q88" s="130"/>
      <c r="R88" s="130"/>
      <c r="S88" s="132"/>
      <c r="T88" s="132"/>
      <c r="U88" s="132"/>
      <c r="V88" s="132"/>
      <c r="W88" s="133"/>
    </row>
    <row r="89" spans="1:25" x14ac:dyDescent="0.2">
      <c r="A89" s="107"/>
      <c r="B89" s="73"/>
      <c r="C89" s="73"/>
      <c r="D89" s="73"/>
      <c r="E89" s="73"/>
      <c r="F89" s="73"/>
      <c r="G89" s="108"/>
      <c r="H89" s="109"/>
      <c r="I89" s="110"/>
      <c r="J89" s="110"/>
      <c r="K89" s="110"/>
      <c r="L89" s="110"/>
      <c r="M89" s="111"/>
      <c r="N89" s="111"/>
      <c r="O89" s="110"/>
      <c r="P89" s="110"/>
      <c r="Q89" s="110"/>
      <c r="R89" s="110"/>
      <c r="S89" s="112"/>
      <c r="T89" s="112"/>
      <c r="U89" s="112"/>
      <c r="V89" s="112"/>
      <c r="W89" s="113"/>
    </row>
    <row r="90" spans="1:25" x14ac:dyDescent="0.2">
      <c r="A90" s="114"/>
      <c r="B90" s="72"/>
      <c r="C90" s="72"/>
      <c r="D90" s="72"/>
      <c r="E90" s="72"/>
      <c r="F90" s="72"/>
      <c r="G90" s="104"/>
      <c r="H90" s="105"/>
      <c r="I90" s="80"/>
      <c r="J90" s="80"/>
      <c r="K90" s="80"/>
      <c r="L90" s="80"/>
      <c r="M90" s="106"/>
      <c r="N90" s="106"/>
      <c r="O90" s="80"/>
      <c r="P90" s="80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72"/>
      <c r="F91" s="72"/>
      <c r="G91" s="104"/>
      <c r="H91" s="105"/>
      <c r="I91" s="80"/>
      <c r="J91" s="80"/>
      <c r="K91" s="80"/>
      <c r="L91" s="80"/>
      <c r="M91" s="106"/>
      <c r="N91" s="106"/>
      <c r="O91" s="80"/>
      <c r="P91" s="80"/>
      <c r="Q91" s="80"/>
      <c r="R91" s="80"/>
      <c r="S91" s="102"/>
      <c r="T91" s="102"/>
      <c r="U91" s="102"/>
      <c r="V91" s="102"/>
      <c r="W91" s="115"/>
    </row>
    <row r="92" spans="1:25" x14ac:dyDescent="0.2">
      <c r="A92" s="116"/>
      <c r="B92" s="72"/>
      <c r="C92" s="72"/>
      <c r="D92" s="72"/>
      <c r="E92" s="117" t="str">
        <f>+'REC21'!E77</f>
        <v xml:space="preserve">VICTORIA AMALIA JATTIN MARTINEZ </v>
      </c>
      <c r="F92" s="72"/>
      <c r="G92" s="104"/>
      <c r="H92" s="105"/>
      <c r="I92" s="80"/>
      <c r="J92" s="80"/>
      <c r="K92" s="80"/>
      <c r="L92" s="80"/>
      <c r="M92" s="106"/>
      <c r="N92" s="106" t="s">
        <v>94</v>
      </c>
      <c r="O92" s="117" t="s">
        <v>82</v>
      </c>
      <c r="P92" s="118"/>
      <c r="Q92" s="80"/>
      <c r="R92" s="80"/>
      <c r="S92" s="102"/>
      <c r="T92" s="102"/>
      <c r="U92" s="102"/>
      <c r="V92" s="102"/>
      <c r="W92" s="115"/>
    </row>
    <row r="93" spans="1:25" x14ac:dyDescent="0.2">
      <c r="A93" s="114"/>
      <c r="B93" s="72"/>
      <c r="C93" s="72"/>
      <c r="D93" s="72"/>
      <c r="E93" s="106" t="s">
        <v>97</v>
      </c>
      <c r="F93" s="72"/>
      <c r="G93" s="104"/>
      <c r="H93" s="105"/>
      <c r="I93" s="80"/>
      <c r="J93" s="80"/>
      <c r="K93" s="80"/>
      <c r="L93" s="80"/>
      <c r="M93" s="106"/>
      <c r="N93" s="106"/>
      <c r="O93" s="106" t="s">
        <v>83</v>
      </c>
      <c r="P93" s="106"/>
      <c r="Q93" s="80"/>
      <c r="R93" s="80"/>
      <c r="S93" s="102"/>
      <c r="T93" s="102"/>
      <c r="U93" s="102"/>
      <c r="V93" s="102"/>
      <c r="W93" s="115"/>
    </row>
    <row r="94" spans="1:25" ht="12.75" thickBot="1" x14ac:dyDescent="0.25">
      <c r="A94" s="119"/>
      <c r="B94" s="74"/>
      <c r="C94" s="74"/>
      <c r="D94" s="74"/>
      <c r="E94" s="123"/>
      <c r="F94" s="74"/>
      <c r="G94" s="120"/>
      <c r="H94" s="121"/>
      <c r="I94" s="122"/>
      <c r="J94" s="122"/>
      <c r="K94" s="122"/>
      <c r="L94" s="122"/>
      <c r="M94" s="123"/>
      <c r="N94" s="123"/>
      <c r="O94" s="123" t="s">
        <v>84</v>
      </c>
      <c r="P94" s="122"/>
      <c r="Q94" s="122"/>
      <c r="R94" s="122"/>
      <c r="S94" s="124"/>
      <c r="T94" s="124"/>
      <c r="U94" s="124"/>
      <c r="V94" s="124"/>
      <c r="W94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8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9" sqref="F19"/>
      <selection pane="bottomRight" activeCell="G8" sqref="G8"/>
    </sheetView>
  </sheetViews>
  <sheetFormatPr baseColWidth="10" defaultColWidth="11.5703125" defaultRowHeight="12.75" x14ac:dyDescent="0.2"/>
  <cols>
    <col min="1" max="1" width="4.71093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7.140625" style="11" bestFit="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7" customWidth="1"/>
    <col min="11" max="11" width="18.42578125" style="157" customWidth="1"/>
    <col min="12" max="12" width="1.7109375" style="5" customWidth="1"/>
    <col min="13" max="13" width="17.140625" style="58" customWidth="1"/>
    <col min="14" max="14" width="11.5703125" style="146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159"/>
    </row>
    <row r="2" spans="1:17" s="1" customFormat="1" x14ac:dyDescent="0.2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146"/>
    </row>
    <row r="3" spans="1:17" s="1" customFormat="1" ht="14.25" x14ac:dyDescent="0.2">
      <c r="A3" s="317" t="s">
        <v>66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146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7"/>
      <c r="N4" s="146"/>
    </row>
    <row r="5" spans="1:17" s="4" customFormat="1" ht="13.5" customHeight="1" thickBot="1" x14ac:dyDescent="0.25">
      <c r="A5" s="296" t="s">
        <v>3</v>
      </c>
      <c r="B5" s="296" t="s">
        <v>4</v>
      </c>
      <c r="C5" s="296" t="s">
        <v>5</v>
      </c>
      <c r="D5" s="296" t="s">
        <v>6</v>
      </c>
      <c r="E5" s="296" t="s">
        <v>7</v>
      </c>
      <c r="F5" s="296" t="s">
        <v>8</v>
      </c>
      <c r="G5" s="308" t="s">
        <v>13</v>
      </c>
      <c r="H5" s="135"/>
      <c r="I5" s="66"/>
      <c r="J5" s="311" t="s">
        <v>103</v>
      </c>
      <c r="K5" s="311"/>
      <c r="L5" s="3"/>
      <c r="M5" s="314" t="s">
        <v>67</v>
      </c>
      <c r="N5" s="312" t="s">
        <v>71</v>
      </c>
    </row>
    <row r="6" spans="1:17" s="4" customFormat="1" ht="13.5" thickBot="1" x14ac:dyDescent="0.25">
      <c r="A6" s="297"/>
      <c r="B6" s="297"/>
      <c r="C6" s="297"/>
      <c r="D6" s="297"/>
      <c r="E6" s="297"/>
      <c r="F6" s="297"/>
      <c r="G6" s="309"/>
      <c r="H6" s="135"/>
      <c r="I6" s="144"/>
      <c r="J6" s="145" t="s">
        <v>16</v>
      </c>
      <c r="K6" s="145" t="s">
        <v>17</v>
      </c>
      <c r="L6" s="3"/>
      <c r="M6" s="315"/>
      <c r="N6" s="313"/>
    </row>
    <row r="7" spans="1:17" x14ac:dyDescent="0.2">
      <c r="A7" s="68"/>
      <c r="B7" s="68"/>
      <c r="C7" s="68"/>
      <c r="D7" s="68"/>
      <c r="E7" s="68"/>
      <c r="F7" s="68"/>
      <c r="G7" s="89"/>
      <c r="H7" s="136"/>
      <c r="I7" s="16"/>
      <c r="J7" s="148"/>
      <c r="K7" s="148"/>
      <c r="M7" s="148"/>
      <c r="N7" s="149"/>
      <c r="P7" s="265"/>
    </row>
    <row r="8" spans="1:17" x14ac:dyDescent="0.2">
      <c r="A8" s="70"/>
      <c r="B8" s="70"/>
      <c r="C8" s="70"/>
      <c r="D8" s="70"/>
      <c r="E8" s="70"/>
      <c r="F8" s="69" t="s">
        <v>78</v>
      </c>
      <c r="G8" s="209">
        <f>+CONSOLIDACION!M8</f>
        <v>20010952912</v>
      </c>
      <c r="H8" s="136"/>
      <c r="I8" s="16"/>
      <c r="J8" s="209">
        <f>+CONSOLIDACION!O8</f>
        <v>13006129099</v>
      </c>
      <c r="K8" s="209">
        <f>+CONSOLIDACION!P8</f>
        <v>12943632034</v>
      </c>
      <c r="M8" s="209">
        <f>+G8-J8</f>
        <v>7004823813</v>
      </c>
      <c r="N8" s="150">
        <f>(K8/G8)*100</f>
        <v>64.682736953711341</v>
      </c>
      <c r="O8" s="288"/>
      <c r="P8" s="265"/>
    </row>
    <row r="9" spans="1:17" x14ac:dyDescent="0.2">
      <c r="A9" s="70"/>
      <c r="B9" s="70"/>
      <c r="C9" s="70"/>
      <c r="D9" s="70"/>
      <c r="E9" s="70"/>
      <c r="F9" s="70"/>
      <c r="G9" s="209"/>
      <c r="H9" s="136"/>
      <c r="I9" s="16"/>
      <c r="J9" s="57"/>
      <c r="K9" s="57"/>
      <c r="M9" s="57"/>
      <c r="N9" s="149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9">
        <f>+CONSOLIDACION!M10</f>
        <v>13910490486</v>
      </c>
      <c r="H10" s="137"/>
      <c r="I10" s="17"/>
      <c r="J10" s="56">
        <f>+CONSOLIDACION!O10</f>
        <v>7915013266</v>
      </c>
      <c r="K10" s="56">
        <f>+CONSOLIDACION!P10</f>
        <v>7895452677</v>
      </c>
      <c r="L10" s="48"/>
      <c r="M10" s="56">
        <f>+G10-J10</f>
        <v>5995477220</v>
      </c>
      <c r="N10" s="150">
        <f>(K10/G10)*100</f>
        <v>56.758981180040038</v>
      </c>
      <c r="O10" s="286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9"/>
      <c r="H11" s="137"/>
      <c r="I11" s="17"/>
      <c r="J11" s="56"/>
      <c r="K11" s="56"/>
      <c r="L11" s="48"/>
      <c r="M11" s="56"/>
      <c r="N11" s="151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9">
        <f>+CONSOLIDACION!M12</f>
        <v>10796150000</v>
      </c>
      <c r="H12" s="137"/>
      <c r="I12" s="18"/>
      <c r="J12" s="56">
        <f>+CONSOLIDACION!O12</f>
        <v>6100329886</v>
      </c>
      <c r="K12" s="56">
        <f>+CONSOLIDACION!P12</f>
        <v>6093012776</v>
      </c>
      <c r="L12" s="49"/>
      <c r="M12" s="56">
        <f>+G12-J12</f>
        <v>4695820114</v>
      </c>
      <c r="N12" s="150">
        <f>(+K12/G12)*100</f>
        <v>56.436903673994898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9"/>
      <c r="H13" s="137"/>
      <c r="I13" s="19"/>
      <c r="J13" s="55"/>
      <c r="K13" s="55"/>
      <c r="L13" s="48"/>
      <c r="M13" s="55"/>
      <c r="N13" s="151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2">
        <f>+CONSOLIDACION!M14</f>
        <v>8878500000</v>
      </c>
      <c r="H14" s="137"/>
      <c r="I14" s="17"/>
      <c r="J14" s="56">
        <f>+CONSOLIDACION!O14</f>
        <v>4290721921</v>
      </c>
      <c r="K14" s="56">
        <f>+CONSOLIDACION!P14</f>
        <v>4283404811</v>
      </c>
      <c r="L14" s="49"/>
      <c r="M14" s="56">
        <f>+G14-J14</f>
        <v>4587778079</v>
      </c>
      <c r="N14" s="150">
        <f>(+K14/G14)*100</f>
        <v>48.244690105310582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9"/>
      <c r="H15" s="137"/>
      <c r="I15" s="17"/>
      <c r="J15" s="56"/>
      <c r="K15" s="56"/>
      <c r="L15" s="49"/>
      <c r="M15" s="56"/>
      <c r="N15" s="151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9">
        <f>+CONSOLIDACION!M16</f>
        <v>3258613080</v>
      </c>
      <c r="H16" s="137"/>
      <c r="I16" s="17"/>
      <c r="J16" s="56">
        <f>+CONSOLIDACION!O16</f>
        <v>3180038633</v>
      </c>
      <c r="K16" s="56">
        <f>+CONSOLIDACION!P16</f>
        <v>3172721523</v>
      </c>
      <c r="L16" s="49"/>
      <c r="M16" s="56">
        <f>+G16-J16</f>
        <v>78574447</v>
      </c>
      <c r="N16" s="150">
        <f>(+K16/G16)*100</f>
        <v>97.364168285975211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3068613080</v>
      </c>
      <c r="H17" s="138"/>
      <c r="I17" s="19"/>
      <c r="J17" s="60">
        <f>+CONSOLIDACION!O17</f>
        <v>3043555995</v>
      </c>
      <c r="K17" s="60">
        <f>+CONSOLIDACION!P17</f>
        <v>3036238885</v>
      </c>
      <c r="L17" s="48"/>
      <c r="M17" s="60">
        <f>+G17-J17</f>
        <v>25057085</v>
      </c>
      <c r="N17" s="151">
        <f>(+K17/G17)*100</f>
        <v>98.94498934352454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190000000</v>
      </c>
      <c r="H18" s="138"/>
      <c r="I18" s="19"/>
      <c r="J18" s="161">
        <f>+CONSOLIDACION!O18</f>
        <v>136482638</v>
      </c>
      <c r="K18" s="161">
        <f>+CONSOLIDACION!P18</f>
        <v>136482638</v>
      </c>
      <c r="L18" s="48"/>
      <c r="M18" s="161">
        <f>+G18-J18</f>
        <v>53517362</v>
      </c>
      <c r="N18" s="151">
        <f>(+K18/G18)*100</f>
        <v>71.832967368421052</v>
      </c>
      <c r="P18" s="48"/>
      <c r="Q18" s="48"/>
    </row>
    <row r="19" spans="1:17" s="43" customFormat="1" x14ac:dyDescent="0.2">
      <c r="A19" s="95"/>
      <c r="B19" s="95"/>
      <c r="C19" s="95"/>
      <c r="D19" s="95"/>
      <c r="E19" s="95"/>
      <c r="F19" s="22"/>
      <c r="G19" s="60"/>
      <c r="H19" s="138"/>
      <c r="I19" s="19"/>
      <c r="J19" s="60"/>
      <c r="K19" s="60"/>
      <c r="L19" s="48"/>
      <c r="M19" s="60"/>
      <c r="N19" s="151"/>
      <c r="P19" s="48"/>
      <c r="Q19" s="48"/>
    </row>
    <row r="20" spans="1:17" s="43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94">
        <f>+CONSOLIDACION!M20</f>
        <v>376000000</v>
      </c>
      <c r="H20" s="138"/>
      <c r="I20" s="19"/>
      <c r="J20" s="94">
        <f>+CONSOLIDACION!O20</f>
        <v>357599823</v>
      </c>
      <c r="K20" s="94">
        <f>+CONSOLIDACION!P20</f>
        <v>357599823</v>
      </c>
      <c r="L20" s="48"/>
      <c r="M20" s="94">
        <f t="shared" ref="M20:M78" si="0">+G20-J20</f>
        <v>18400177</v>
      </c>
      <c r="N20" s="150">
        <f>(+K20/G20)*100</f>
        <v>95.106335904255317</v>
      </c>
      <c r="P20" s="48"/>
      <c r="Q20" s="48"/>
    </row>
    <row r="21" spans="1:17" s="42" customFormat="1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161">
        <f>+CONSOLIDACION!M21</f>
        <v>18400177</v>
      </c>
      <c r="H21" s="137"/>
      <c r="I21" s="17"/>
      <c r="J21" s="161">
        <f>+CONSOLIDACION!O21</f>
        <v>0</v>
      </c>
      <c r="K21" s="161">
        <f>+CONSOLIDACION!P21</f>
        <v>0</v>
      </c>
      <c r="L21" s="49"/>
      <c r="M21" s="99">
        <f t="shared" si="0"/>
        <v>18400177</v>
      </c>
      <c r="N21" s="151">
        <f>(+K21/G21)*100</f>
        <v>0</v>
      </c>
      <c r="P21" s="48"/>
      <c r="Q21" s="48"/>
    </row>
    <row r="22" spans="1:17" s="43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161">
        <f>+CONSOLIDACION!M22</f>
        <v>357599823</v>
      </c>
      <c r="H22" s="138"/>
      <c r="I22" s="19"/>
      <c r="J22" s="161">
        <f>+CONSOLIDACION!O22</f>
        <v>357599823</v>
      </c>
      <c r="K22" s="161">
        <f>+CONSOLIDACION!P22</f>
        <v>357599823</v>
      </c>
      <c r="L22" s="48"/>
      <c r="M22" s="60">
        <f t="shared" si="0"/>
        <v>0</v>
      </c>
      <c r="N22" s="151">
        <f>(+K22/G22)*100</f>
        <v>100</v>
      </c>
      <c r="P22" s="48"/>
      <c r="Q22" s="48"/>
    </row>
    <row r="23" spans="1:17" s="43" customFormat="1" x14ac:dyDescent="0.2">
      <c r="A23" s="95"/>
      <c r="B23" s="95"/>
      <c r="C23" s="95"/>
      <c r="D23" s="95"/>
      <c r="E23" s="95"/>
      <c r="F23" s="22"/>
      <c r="G23" s="97"/>
      <c r="H23" s="138"/>
      <c r="I23" s="19"/>
      <c r="J23" s="60"/>
      <c r="K23" s="60"/>
      <c r="L23" s="48"/>
      <c r="M23" s="60"/>
      <c r="N23" s="151"/>
      <c r="P23" s="48"/>
      <c r="Q23" s="48"/>
    </row>
    <row r="24" spans="1:17" s="43" customFormat="1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94">
        <f>+CONSOLIDACION!M24</f>
        <v>854000000</v>
      </c>
      <c r="H24" s="139"/>
      <c r="I24" s="40"/>
      <c r="J24" s="94">
        <f>+CONSOLIDACION!O24</f>
        <v>705201072</v>
      </c>
      <c r="K24" s="94">
        <f>+CONSOLIDACION!P24</f>
        <v>705201072</v>
      </c>
      <c r="L24" s="50"/>
      <c r="M24" s="94">
        <f t="shared" si="0"/>
        <v>148798928</v>
      </c>
      <c r="N24" s="150">
        <f t="shared" ref="N24:N82" si="1">(+K24/G24)*100</f>
        <v>82.576237939110072</v>
      </c>
      <c r="P24" s="48"/>
      <c r="Q24" s="48"/>
    </row>
    <row r="25" spans="1:17" s="43" customFormat="1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99">
        <f>+CONSOLIDACION!M25</f>
        <v>95000000</v>
      </c>
      <c r="H25" s="137"/>
      <c r="I25" s="17"/>
      <c r="J25" s="99">
        <f>+CONSOLIDACION!O25</f>
        <v>86757179</v>
      </c>
      <c r="K25" s="99">
        <f>+CONSOLIDACION!P25</f>
        <v>86757179</v>
      </c>
      <c r="L25" s="48"/>
      <c r="M25" s="99">
        <f t="shared" si="0"/>
        <v>8242821</v>
      </c>
      <c r="N25" s="151">
        <f t="shared" si="1"/>
        <v>91.323346315789479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99">
        <f>+CONSOLIDACION!M26</f>
        <v>25000000</v>
      </c>
      <c r="H26" s="138"/>
      <c r="I26" s="19"/>
      <c r="J26" s="99">
        <f>+CONSOLIDACION!O26</f>
        <v>14092803</v>
      </c>
      <c r="K26" s="99">
        <f>+CONSOLIDACION!P26</f>
        <v>14092803</v>
      </c>
      <c r="L26" s="48"/>
      <c r="M26" s="60">
        <f t="shared" si="0"/>
        <v>10907197</v>
      </c>
      <c r="N26" s="151">
        <f t="shared" si="1"/>
        <v>56.371212000000007</v>
      </c>
      <c r="P26" s="48"/>
      <c r="Q26" s="48"/>
    </row>
    <row r="27" spans="1:17" s="43" customFormat="1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99">
        <f>+CONSOLIDACION!M27</f>
        <v>9800000</v>
      </c>
      <c r="H27" s="138"/>
      <c r="I27" s="19"/>
      <c r="J27" s="99">
        <f>+CONSOLIDACION!O27</f>
        <v>7896105</v>
      </c>
      <c r="K27" s="99">
        <f>+CONSOLIDACION!P27</f>
        <v>7896105</v>
      </c>
      <c r="L27" s="48"/>
      <c r="M27" s="60">
        <f t="shared" si="0"/>
        <v>1903895</v>
      </c>
      <c r="N27" s="151">
        <f t="shared" si="1"/>
        <v>80.572500000000005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99">
        <f>+CONSOLIDACION!M28</f>
        <v>10500000</v>
      </c>
      <c r="H28" s="138"/>
      <c r="I28" s="19"/>
      <c r="J28" s="99">
        <f>+CONSOLIDACION!O28</f>
        <v>8880229</v>
      </c>
      <c r="K28" s="99">
        <f>+CONSOLIDACION!P28</f>
        <v>8880229</v>
      </c>
      <c r="L28" s="48"/>
      <c r="M28" s="60">
        <f t="shared" si="0"/>
        <v>1619771</v>
      </c>
      <c r="N28" s="151">
        <f t="shared" si="1"/>
        <v>84.573609523809523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99">
        <f>+CONSOLIDACION!M29</f>
        <v>148700000</v>
      </c>
      <c r="H29" s="138"/>
      <c r="I29" s="19"/>
      <c r="J29" s="99">
        <f>+CONSOLIDACION!O29</f>
        <v>123202767</v>
      </c>
      <c r="K29" s="99">
        <f>+CONSOLIDACION!P29</f>
        <v>123202767</v>
      </c>
      <c r="L29" s="48"/>
      <c r="M29" s="161">
        <f t="shared" si="0"/>
        <v>25497233</v>
      </c>
      <c r="N29" s="151">
        <f t="shared" si="1"/>
        <v>82.853239408204445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99">
        <f>+CONSOLIDACION!M30</f>
        <v>175000000</v>
      </c>
      <c r="H30" s="138"/>
      <c r="I30" s="19"/>
      <c r="J30" s="99">
        <f>+CONSOLIDACION!O30</f>
        <v>113596069</v>
      </c>
      <c r="K30" s="99">
        <f>+CONSOLIDACION!P30</f>
        <v>113596069</v>
      </c>
      <c r="L30" s="48"/>
      <c r="M30" s="60">
        <f t="shared" si="0"/>
        <v>61403931</v>
      </c>
      <c r="N30" s="151">
        <f t="shared" si="1"/>
        <v>64.912039428571433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99">
        <f>+CONSOLIDACION!M31</f>
        <v>305000000</v>
      </c>
      <c r="H31" s="138"/>
      <c r="I31" s="19"/>
      <c r="J31" s="99">
        <f>+CONSOLIDACION!O31</f>
        <v>285695064</v>
      </c>
      <c r="K31" s="99">
        <f>+CONSOLIDACION!P31</f>
        <v>285695064</v>
      </c>
      <c r="L31" s="48"/>
      <c r="M31" s="60">
        <f t="shared" si="0"/>
        <v>19304936</v>
      </c>
      <c r="N31" s="151">
        <f t="shared" si="1"/>
        <v>93.67051278688524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99">
        <f>+CONSOLIDACION!M32</f>
        <v>85000000</v>
      </c>
      <c r="H32" s="138"/>
      <c r="I32" s="19"/>
      <c r="J32" s="99">
        <f>+CONSOLIDACION!O32</f>
        <v>65080856</v>
      </c>
      <c r="K32" s="99">
        <f>+CONSOLIDACION!P32</f>
        <v>65080856</v>
      </c>
      <c r="L32" s="48"/>
      <c r="M32" s="60">
        <f t="shared" si="0"/>
        <v>19919144</v>
      </c>
      <c r="N32" s="151">
        <f t="shared" si="1"/>
        <v>76.565712941176471</v>
      </c>
      <c r="P32" s="48"/>
      <c r="Q32" s="48"/>
    </row>
    <row r="33" spans="1:17" s="43" customFormat="1" x14ac:dyDescent="0.2">
      <c r="A33" s="95"/>
      <c r="B33" s="95"/>
      <c r="C33" s="95"/>
      <c r="D33" s="95"/>
      <c r="E33" s="95"/>
      <c r="F33" s="22"/>
      <c r="G33" s="97"/>
      <c r="H33" s="138"/>
      <c r="I33" s="19"/>
      <c r="J33" s="60"/>
      <c r="K33" s="60"/>
      <c r="L33" s="48"/>
      <c r="M33" s="60"/>
      <c r="N33" s="151"/>
      <c r="P33" s="48"/>
      <c r="Q33" s="48"/>
    </row>
    <row r="34" spans="1:17" s="43" customFormat="1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54">
        <f>+'REC20'!G34</f>
        <v>4342000000</v>
      </c>
      <c r="H34" s="139"/>
      <c r="I34" s="40"/>
      <c r="J34" s="94">
        <v>0</v>
      </c>
      <c r="K34" s="94">
        <v>0</v>
      </c>
      <c r="L34" s="50"/>
      <c r="M34" s="94">
        <f t="shared" si="0"/>
        <v>4342000000</v>
      </c>
      <c r="N34" s="150">
        <v>0</v>
      </c>
      <c r="O34" s="94"/>
      <c r="P34" s="48"/>
      <c r="Q34" s="48"/>
    </row>
    <row r="35" spans="1:17" s="43" customFormat="1" x14ac:dyDescent="0.2">
      <c r="A35" s="95"/>
      <c r="B35" s="95"/>
      <c r="C35" s="95"/>
      <c r="D35" s="95"/>
      <c r="E35" s="95"/>
      <c r="F35" s="22"/>
      <c r="G35" s="97"/>
      <c r="H35" s="138"/>
      <c r="I35" s="19"/>
      <c r="J35" s="60"/>
      <c r="K35" s="60"/>
      <c r="L35" s="48"/>
      <c r="M35" s="60"/>
      <c r="N35" s="151"/>
      <c r="P35" s="48"/>
      <c r="Q35" s="48"/>
    </row>
    <row r="36" spans="1:17" s="43" customFormat="1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94">
        <f>+G37+G38</f>
        <v>47886920</v>
      </c>
      <c r="H36" s="138"/>
      <c r="I36" s="19"/>
      <c r="J36" s="94">
        <f>+CONSOLIDACION!O37</f>
        <v>47882393</v>
      </c>
      <c r="K36" s="94">
        <f>+CONSOLIDACION!P37</f>
        <v>47882393</v>
      </c>
      <c r="L36" s="48"/>
      <c r="M36" s="94">
        <f t="shared" si="0"/>
        <v>4527</v>
      </c>
      <c r="N36" s="150">
        <f t="shared" si="1"/>
        <v>99.990546479080294</v>
      </c>
      <c r="P36" s="48"/>
      <c r="Q36" s="48"/>
    </row>
    <row r="37" spans="1:17" s="43" customFormat="1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99">
        <f>+CONSOLIDACION!M38</f>
        <v>16759981</v>
      </c>
      <c r="H37" s="137"/>
      <c r="I37" s="18"/>
      <c r="J37" s="99">
        <f>+CONSOLIDACION!O38</f>
        <v>16755454</v>
      </c>
      <c r="K37" s="99">
        <f>+CONSOLIDACION!P38</f>
        <v>16755454</v>
      </c>
      <c r="L37" s="48"/>
      <c r="M37" s="99">
        <f t="shared" si="0"/>
        <v>4527</v>
      </c>
      <c r="N37" s="151">
        <f t="shared" si="1"/>
        <v>99.972989229522398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99">
        <f>+CONSOLIDACION!M39</f>
        <v>31126939</v>
      </c>
      <c r="H38" s="138"/>
      <c r="I38" s="19"/>
      <c r="J38" s="99">
        <f>+CONSOLIDACION!O39</f>
        <v>31126939</v>
      </c>
      <c r="K38" s="99">
        <f>+CONSOLIDACION!P39</f>
        <v>31126939</v>
      </c>
      <c r="L38" s="48"/>
      <c r="M38" s="161">
        <f t="shared" si="0"/>
        <v>0</v>
      </c>
      <c r="N38" s="151">
        <v>0</v>
      </c>
      <c r="P38" s="48"/>
      <c r="Q38" s="48"/>
    </row>
    <row r="39" spans="1:17" s="43" customFormat="1" x14ac:dyDescent="0.2">
      <c r="A39" s="95"/>
      <c r="B39" s="95"/>
      <c r="C39" s="95"/>
      <c r="D39" s="95"/>
      <c r="E39" s="95"/>
      <c r="F39" s="22"/>
      <c r="G39" s="99"/>
      <c r="H39" s="138"/>
      <c r="I39" s="19"/>
      <c r="J39" s="60"/>
      <c r="K39" s="60"/>
      <c r="L39" s="48"/>
      <c r="M39" s="60"/>
      <c r="N39" s="151"/>
      <c r="P39" s="48"/>
      <c r="Q39" s="48"/>
    </row>
    <row r="40" spans="1:17" s="43" customFormat="1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94">
        <f>+CONSOLIDACION!M41</f>
        <v>533650000</v>
      </c>
      <c r="H40" s="138"/>
      <c r="I40" s="19"/>
      <c r="J40" s="94">
        <f>+CONSOLIDACION!O41</f>
        <v>482156667</v>
      </c>
      <c r="K40" s="94">
        <f>+CONSOLIDACION!P41</f>
        <v>482156667</v>
      </c>
      <c r="L40" s="48"/>
      <c r="M40" s="94">
        <f t="shared" si="0"/>
        <v>51493333</v>
      </c>
      <c r="N40" s="150">
        <f t="shared" si="1"/>
        <v>90.350729316968042</v>
      </c>
      <c r="P40" s="48"/>
      <c r="Q40" s="48"/>
    </row>
    <row r="41" spans="1:17" s="42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99">
        <f>+CONSOLIDACION!M42</f>
        <v>383150000</v>
      </c>
      <c r="H41" s="137"/>
      <c r="I41" s="17"/>
      <c r="J41" s="97">
        <f>+CONSOLIDACION!O42</f>
        <v>331656667</v>
      </c>
      <c r="K41" s="97">
        <f>+CONSOLIDACION!P42</f>
        <v>331656667</v>
      </c>
      <c r="L41" s="49"/>
      <c r="M41" s="99">
        <f t="shared" si="0"/>
        <v>51493333</v>
      </c>
      <c r="N41" s="151">
        <f t="shared" si="1"/>
        <v>86.560529035625734</v>
      </c>
      <c r="P41" s="48"/>
      <c r="Q41" s="48"/>
    </row>
    <row r="42" spans="1:17" s="42" customFormat="1" ht="24" x14ac:dyDescent="0.2">
      <c r="A42" s="95">
        <v>1</v>
      </c>
      <c r="B42" s="95">
        <v>0</v>
      </c>
      <c r="C42" s="95">
        <v>2</v>
      </c>
      <c r="D42" s="95">
        <v>100</v>
      </c>
      <c r="E42" s="95"/>
      <c r="F42" s="185" t="s">
        <v>104</v>
      </c>
      <c r="G42" s="99">
        <f>+CONSOLIDACION!M43</f>
        <v>150500000</v>
      </c>
      <c r="H42" s="137"/>
      <c r="I42" s="17"/>
      <c r="J42" s="97">
        <f>+CONSOLIDACION!O43</f>
        <v>150500000</v>
      </c>
      <c r="K42" s="97">
        <f>+CONSOLIDACION!P43</f>
        <v>150500000</v>
      </c>
      <c r="L42" s="49"/>
      <c r="M42" s="99">
        <f t="shared" ref="M42" si="2">+G42-J42</f>
        <v>0</v>
      </c>
      <c r="N42" s="151">
        <f t="shared" ref="N42" si="3">(+K42/G42)*100</f>
        <v>100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8"/>
      <c r="I43" s="19"/>
      <c r="J43" s="60"/>
      <c r="K43" s="60"/>
      <c r="L43" s="48"/>
      <c r="M43" s="60"/>
      <c r="N43" s="151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1384000000</v>
      </c>
      <c r="H44" s="138"/>
      <c r="I44" s="19"/>
      <c r="J44" s="94">
        <f>+CONSOLIDACION!O45</f>
        <v>1327451298</v>
      </c>
      <c r="K44" s="94">
        <f>+CONSOLIDACION!P45</f>
        <v>1327451298</v>
      </c>
      <c r="L44" s="48"/>
      <c r="M44" s="94">
        <f t="shared" si="0"/>
        <v>56548702</v>
      </c>
      <c r="N44" s="150">
        <f t="shared" si="1"/>
        <v>95.914111127167629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76">
        <f>+CONSOLIDACION!M46</f>
        <v>0</v>
      </c>
      <c r="H45" s="137"/>
      <c r="I45" s="17"/>
      <c r="J45" s="56"/>
      <c r="K45" s="56"/>
      <c r="L45" s="49"/>
      <c r="M45" s="56"/>
      <c r="N45" s="151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607822026</v>
      </c>
      <c r="H46" s="137"/>
      <c r="I46" s="19"/>
      <c r="J46" s="96">
        <f>+CONSOLIDACION!O47</f>
        <v>567727385</v>
      </c>
      <c r="K46" s="96">
        <f>+CONSOLIDACION!P47</f>
        <v>567727385</v>
      </c>
      <c r="L46" s="50"/>
      <c r="M46" s="96">
        <f t="shared" si="0"/>
        <v>40094641</v>
      </c>
      <c r="N46" s="150">
        <f t="shared" si="1"/>
        <v>93.403555763870912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585177974</v>
      </c>
      <c r="H47" s="137"/>
      <c r="I47" s="19"/>
      <c r="J47" s="96">
        <f>+CONSOLIDACION!O48</f>
        <v>582022136</v>
      </c>
      <c r="K47" s="96">
        <f>+CONSOLIDACION!P48</f>
        <v>582022136</v>
      </c>
      <c r="L47" s="49"/>
      <c r="M47" s="60">
        <f t="shared" si="0"/>
        <v>3155838</v>
      </c>
      <c r="N47" s="151">
        <f t="shared" si="1"/>
        <v>99.460704582158456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113000000</v>
      </c>
      <c r="H48" s="137"/>
      <c r="I48" s="19"/>
      <c r="J48" s="96">
        <f>+CONSOLIDACION!O49</f>
        <v>106620181</v>
      </c>
      <c r="K48" s="96">
        <f>+CONSOLIDACION!P49</f>
        <v>106620181</v>
      </c>
      <c r="L48" s="49"/>
      <c r="M48" s="60">
        <f t="shared" si="0"/>
        <v>6379819</v>
      </c>
      <c r="N48" s="151">
        <f t="shared" si="1"/>
        <v>94.354142477876096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78000000</v>
      </c>
      <c r="H49" s="138"/>
      <c r="I49" s="19"/>
      <c r="J49" s="96">
        <f>+CONSOLIDACION!O50</f>
        <v>71081596</v>
      </c>
      <c r="K49" s="96">
        <f>+CONSOLIDACION!P50</f>
        <v>71081596</v>
      </c>
      <c r="L49" s="48"/>
      <c r="M49" s="60">
        <f t="shared" si="0"/>
        <v>6918404</v>
      </c>
      <c r="N49" s="151">
        <f t="shared" si="1"/>
        <v>91.130251282051276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8"/>
      <c r="I50" s="19"/>
      <c r="J50" s="60"/>
      <c r="K50" s="60"/>
      <c r="L50" s="48"/>
      <c r="M50" s="60"/>
      <c r="N50" s="151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2046162255</v>
      </c>
      <c r="H51" s="138"/>
      <c r="I51" s="17"/>
      <c r="J51" s="56">
        <f>+CONSOLIDACION!O52</f>
        <v>1774785635</v>
      </c>
      <c r="K51" s="56">
        <f>+CONSOLIDACION!P52</f>
        <v>1762542156</v>
      </c>
      <c r="L51" s="48"/>
      <c r="M51" s="56">
        <f>+G51-J51</f>
        <v>271376620</v>
      </c>
      <c r="N51" s="150">
        <f t="shared" si="1"/>
        <v>86.138924305394355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7"/>
      <c r="I52" s="17"/>
      <c r="J52" s="56"/>
      <c r="K52" s="56"/>
      <c r="L52" s="49"/>
      <c r="M52" s="56"/>
      <c r="N52" s="151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63693392</v>
      </c>
      <c r="H53" s="137"/>
      <c r="I53" s="17"/>
      <c r="J53" s="56">
        <f>+CONSOLIDACION!O54</f>
        <v>63693392</v>
      </c>
      <c r="K53" s="56">
        <f>+CONSOLIDACION!P54</f>
        <v>63693392</v>
      </c>
      <c r="L53" s="48"/>
      <c r="M53" s="56">
        <f t="shared" si="0"/>
        <v>0</v>
      </c>
      <c r="N53" s="150">
        <f t="shared" si="1"/>
        <v>100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63693392</v>
      </c>
      <c r="H54" s="137"/>
      <c r="I54" s="17"/>
      <c r="J54" s="99">
        <f>+CONSOLIDACION!O55</f>
        <v>63693392</v>
      </c>
      <c r="K54" s="99">
        <f>+CONSOLIDACION!P55</f>
        <v>63693392</v>
      </c>
      <c r="L54" s="53"/>
      <c r="M54" s="282">
        <f t="shared" si="0"/>
        <v>0</v>
      </c>
      <c r="N54" s="151">
        <f t="shared" si="1"/>
        <v>100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8"/>
      <c r="I55" s="19"/>
      <c r="J55" s="60"/>
      <c r="K55" s="60"/>
      <c r="L55" s="48"/>
      <c r="M55" s="60"/>
      <c r="N55" s="151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1982468863</v>
      </c>
      <c r="H56" s="138"/>
      <c r="I56" s="21"/>
      <c r="J56" s="36">
        <f>+CONSOLIDACION!O57</f>
        <v>1711092243</v>
      </c>
      <c r="K56" s="36">
        <f>+CONSOLIDACION!P57</f>
        <v>1698848764</v>
      </c>
      <c r="L56" s="48"/>
      <c r="M56" s="36">
        <f>+G56-J56</f>
        <v>271376620</v>
      </c>
      <c r="N56" s="150">
        <f t="shared" si="1"/>
        <v>85.693591244060812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55"/>
      <c r="H57" s="137"/>
      <c r="I57" s="17"/>
      <c r="J57" s="155"/>
      <c r="K57" s="155"/>
      <c r="L57" s="49"/>
      <c r="M57" s="155"/>
      <c r="N57" s="151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90">
        <f>+CONSOLIDACION!M59</f>
        <v>5220699</v>
      </c>
      <c r="H58" s="137"/>
      <c r="I58" s="17"/>
      <c r="J58" s="290">
        <f>+CONSOLIDACION!O59</f>
        <v>5220699</v>
      </c>
      <c r="K58" s="290">
        <f>+CONSOLIDACION!P59</f>
        <v>5220699</v>
      </c>
      <c r="L58" s="49"/>
      <c r="M58" s="60">
        <f t="shared" ref="M58" si="4">+G58-J58</f>
        <v>0</v>
      </c>
      <c r="N58" s="151">
        <f t="shared" ref="N58" si="5">(+K58/G58)*100</f>
        <v>100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31168461</v>
      </c>
      <c r="H59" s="140"/>
      <c r="I59" s="19"/>
      <c r="J59" s="60">
        <f>+CONSOLIDACION!O60</f>
        <v>25008100</v>
      </c>
      <c r="K59" s="60">
        <f>+CONSOLIDACION!P60</f>
        <v>25008100</v>
      </c>
      <c r="L59" s="48"/>
      <c r="M59" s="60">
        <f t="shared" si="0"/>
        <v>6160361</v>
      </c>
      <c r="N59" s="151">
        <f t="shared" si="1"/>
        <v>80.235273727502943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106555942</v>
      </c>
      <c r="H60" s="140"/>
      <c r="I60" s="19"/>
      <c r="J60" s="60">
        <f>+CONSOLIDACION!O61</f>
        <v>99604549</v>
      </c>
      <c r="K60" s="60">
        <f>+CONSOLIDACION!P61</f>
        <v>99462690</v>
      </c>
      <c r="L60" s="49"/>
      <c r="M60" s="161">
        <f t="shared" si="0"/>
        <v>6951393</v>
      </c>
      <c r="N60" s="151">
        <f t="shared" si="1"/>
        <v>93.343166165243048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803062255</v>
      </c>
      <c r="H61" s="140"/>
      <c r="I61" s="19"/>
      <c r="J61" s="60">
        <f>+CONSOLIDACION!O62</f>
        <v>738433301</v>
      </c>
      <c r="K61" s="60">
        <f>+CONSOLIDACION!P62</f>
        <v>738424907</v>
      </c>
      <c r="L61" s="49"/>
      <c r="M61" s="60">
        <f t="shared" si="0"/>
        <v>64628954</v>
      </c>
      <c r="N61" s="151">
        <f t="shared" si="1"/>
        <v>91.951141073116432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145000000</v>
      </c>
      <c r="H62" s="140"/>
      <c r="I62" s="19"/>
      <c r="J62" s="60">
        <f>+CONSOLIDACION!O63</f>
        <v>134425000</v>
      </c>
      <c r="K62" s="60">
        <f>+CONSOLIDACION!P63</f>
        <v>134425000</v>
      </c>
      <c r="L62" s="49"/>
      <c r="M62" s="60">
        <f t="shared" si="0"/>
        <v>10575000</v>
      </c>
      <c r="N62" s="151">
        <f t="shared" si="1"/>
        <v>92.706896551724142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22000000</v>
      </c>
      <c r="H63" s="140"/>
      <c r="I63" s="19"/>
      <c r="J63" s="60">
        <f>+CONSOLIDACION!O64</f>
        <v>15428000</v>
      </c>
      <c r="K63" s="60">
        <f>+CONSOLIDACION!P64</f>
        <v>15428000</v>
      </c>
      <c r="L63" s="49"/>
      <c r="M63" s="60">
        <f t="shared" si="0"/>
        <v>6572000</v>
      </c>
      <c r="N63" s="151">
        <f t="shared" si="1"/>
        <v>70.127272727272725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243520000</v>
      </c>
      <c r="H64" s="140"/>
      <c r="I64" s="19"/>
      <c r="J64" s="60">
        <f>+CONSOLIDACION!O65</f>
        <v>218784620</v>
      </c>
      <c r="K64" s="60">
        <f>+CONSOLIDACION!P65</f>
        <v>218784620</v>
      </c>
      <c r="L64" s="49"/>
      <c r="M64" s="60">
        <f t="shared" si="0"/>
        <v>24735380</v>
      </c>
      <c r="N64" s="151">
        <f t="shared" si="1"/>
        <v>89.842567345597899</v>
      </c>
      <c r="O64" s="289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45000000</v>
      </c>
      <c r="H65" s="140"/>
      <c r="I65" s="19"/>
      <c r="J65" s="60">
        <f>+CONSOLIDACION!O66</f>
        <v>19505799</v>
      </c>
      <c r="K65" s="60">
        <f>+CONSOLIDACION!P66</f>
        <v>19505799</v>
      </c>
      <c r="L65" s="49"/>
      <c r="M65" s="60">
        <f t="shared" si="0"/>
        <v>25494201</v>
      </c>
      <c r="N65" s="151">
        <f t="shared" si="1"/>
        <v>43.346220000000002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375200000</v>
      </c>
      <c r="H66" s="140"/>
      <c r="I66" s="19"/>
      <c r="J66" s="60">
        <f>+CONSOLIDACION!O67</f>
        <v>337530904</v>
      </c>
      <c r="K66" s="60">
        <f>+CONSOLIDACION!P67</f>
        <v>326318711</v>
      </c>
      <c r="L66" s="49"/>
      <c r="M66" s="60">
        <f t="shared" si="0"/>
        <v>37669096</v>
      </c>
      <c r="N66" s="151">
        <f t="shared" si="1"/>
        <v>86.971937899786781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20000000</v>
      </c>
      <c r="H67" s="140"/>
      <c r="I67" s="19"/>
      <c r="J67" s="60">
        <f>+CONSOLIDACION!O68</f>
        <v>16779614</v>
      </c>
      <c r="K67" s="60">
        <f>+CONSOLIDACION!P68</f>
        <v>16779614</v>
      </c>
      <c r="L67" s="50"/>
      <c r="M67" s="60">
        <f t="shared" si="0"/>
        <v>3220386</v>
      </c>
      <c r="N67" s="151">
        <f t="shared" si="1"/>
        <v>83.898070000000004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163720000</v>
      </c>
      <c r="H68" s="140"/>
      <c r="I68" s="19"/>
      <c r="J68" s="60">
        <f>+CONSOLIDACION!O69</f>
        <v>87891837</v>
      </c>
      <c r="K68" s="60">
        <f>+CONSOLIDACION!P69</f>
        <v>87010804</v>
      </c>
      <c r="L68" s="49"/>
      <c r="M68" s="161">
        <f t="shared" si="0"/>
        <v>75828163</v>
      </c>
      <c r="N68" s="151">
        <f t="shared" si="1"/>
        <v>53.146105546054237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40"/>
      <c r="I69" s="19"/>
      <c r="J69" s="60">
        <f>+CONSOLIDACION!O70</f>
        <v>386750</v>
      </c>
      <c r="K69" s="60">
        <f>+CONSOLIDACION!P70</f>
        <v>386750</v>
      </c>
      <c r="L69" s="48"/>
      <c r="M69" s="60">
        <f t="shared" si="0"/>
        <v>2613250</v>
      </c>
      <c r="N69" s="151">
        <f t="shared" si="1"/>
        <v>12.891666666666667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13961586</v>
      </c>
      <c r="H70" s="140"/>
      <c r="I70" s="19"/>
      <c r="J70" s="60">
        <f>+CONSOLIDACION!O71</f>
        <v>7033150</v>
      </c>
      <c r="K70" s="60">
        <f>+CONSOLIDACION!P71</f>
        <v>7033150</v>
      </c>
      <c r="L70" s="48"/>
      <c r="M70" s="60">
        <f t="shared" si="0"/>
        <v>6928436</v>
      </c>
      <c r="N70" s="151">
        <f t="shared" si="1"/>
        <v>50.37500753854183</v>
      </c>
      <c r="P70" s="48"/>
      <c r="Q70" s="48"/>
    </row>
    <row r="71" spans="1:17" s="43" customFormat="1" ht="26.25" customHeight="1" x14ac:dyDescent="0.2">
      <c r="A71" s="95">
        <v>2</v>
      </c>
      <c r="B71" s="95">
        <v>0</v>
      </c>
      <c r="C71" s="95">
        <v>4</v>
      </c>
      <c r="D71" s="95">
        <v>99</v>
      </c>
      <c r="E71" s="33"/>
      <c r="F71" s="22" t="s">
        <v>99</v>
      </c>
      <c r="G71" s="60">
        <f>+CONSOLIDACION!M72</f>
        <v>5059920</v>
      </c>
      <c r="H71" s="140"/>
      <c r="I71" s="19"/>
      <c r="J71" s="60">
        <f>+CONSOLIDACION!O72</f>
        <v>5059920</v>
      </c>
      <c r="K71" s="60">
        <f>+CONSOLIDACION!P72</f>
        <v>5059920</v>
      </c>
      <c r="L71" s="48"/>
      <c r="M71" s="60">
        <f t="shared" ref="M71" si="6">+G71-J71</f>
        <v>0</v>
      </c>
      <c r="N71" s="151">
        <f t="shared" ref="N71" si="7">(+K71/G71)*100</f>
        <v>100</v>
      </c>
      <c r="P71" s="48"/>
      <c r="Q71" s="48"/>
    </row>
    <row r="72" spans="1:17" s="42" customFormat="1" ht="15" customHeight="1" x14ac:dyDescent="0.2">
      <c r="A72" s="95"/>
      <c r="B72" s="95"/>
      <c r="C72" s="95"/>
      <c r="D72" s="95"/>
      <c r="E72" s="33"/>
      <c r="F72" s="22"/>
      <c r="G72" s="60"/>
      <c r="H72" s="140"/>
      <c r="I72" s="19"/>
      <c r="J72" s="60"/>
      <c r="K72" s="60"/>
      <c r="L72" s="49"/>
      <c r="M72" s="60"/>
      <c r="N72" s="151"/>
      <c r="P72" s="48"/>
      <c r="Q72" s="48"/>
    </row>
    <row r="73" spans="1:17" s="42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192">
        <f>+CONSOLIDACION!M74</f>
        <v>1068178231</v>
      </c>
      <c r="H73" s="140"/>
      <c r="I73" s="19"/>
      <c r="J73" s="192">
        <f>+CONSOLIDACION!O74</f>
        <v>39897745</v>
      </c>
      <c r="K73" s="192">
        <f>+CONSOLIDACION!P74</f>
        <v>39897745</v>
      </c>
      <c r="L73" s="49"/>
      <c r="M73" s="192">
        <f t="shared" si="0"/>
        <v>1028280486</v>
      </c>
      <c r="N73" s="150">
        <f>(+K73/G73)*100</f>
        <v>3.7351205858828256</v>
      </c>
      <c r="O73" s="49"/>
      <c r="P73" s="48"/>
      <c r="Q73" s="48"/>
    </row>
    <row r="74" spans="1:17" s="43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193">
        <f>+CONSOLIDACION!M75</f>
        <v>35097745</v>
      </c>
      <c r="H74" s="140"/>
      <c r="I74" s="19"/>
      <c r="J74" s="193">
        <f>+CONSOLIDACION!O75</f>
        <v>35097745</v>
      </c>
      <c r="K74" s="193">
        <f>+CONSOLIDACION!P75</f>
        <v>35097745</v>
      </c>
      <c r="L74" s="48"/>
      <c r="M74" s="193">
        <f t="shared" si="0"/>
        <v>0</v>
      </c>
      <c r="N74" s="151">
        <f t="shared" si="1"/>
        <v>100</v>
      </c>
      <c r="P74" s="48"/>
      <c r="Q74" s="48"/>
    </row>
    <row r="75" spans="1:17" s="43" customFormat="1" ht="15" customHeight="1" x14ac:dyDescent="0.2">
      <c r="A75" s="22"/>
      <c r="B75" s="22"/>
      <c r="C75" s="22"/>
      <c r="D75" s="22"/>
      <c r="E75" s="22"/>
      <c r="F75" s="22"/>
      <c r="G75" s="193"/>
      <c r="H75" s="140"/>
      <c r="I75" s="19"/>
      <c r="J75" s="193"/>
      <c r="K75" s="193"/>
      <c r="L75" s="48"/>
      <c r="M75" s="193"/>
      <c r="N75" s="151"/>
      <c r="P75" s="48"/>
      <c r="Q75" s="48"/>
    </row>
    <row r="76" spans="1:17" s="44" customFormat="1" ht="15.7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75">
        <f>+CONSOLIDACION!M77</f>
        <v>209000000</v>
      </c>
      <c r="H76" s="139"/>
      <c r="I76" s="23"/>
      <c r="J76" s="275">
        <f>+CONSOLIDACION!O77</f>
        <v>4800000</v>
      </c>
      <c r="K76" s="275">
        <f>+CONSOLIDACION!P77</f>
        <v>4800000</v>
      </c>
      <c r="L76" s="142"/>
      <c r="M76" s="193">
        <f t="shared" si="0"/>
        <v>204200000</v>
      </c>
      <c r="N76" s="151">
        <f t="shared" si="1"/>
        <v>2.2966507177033493</v>
      </c>
      <c r="P76" s="48"/>
      <c r="Q76" s="48"/>
    </row>
    <row r="77" spans="1:17" s="42" customFormat="1" ht="15" customHeight="1" x14ac:dyDescent="0.2">
      <c r="A77" s="95"/>
      <c r="B77" s="95"/>
      <c r="C77" s="95"/>
      <c r="D77" s="95"/>
      <c r="E77" s="33"/>
      <c r="F77" s="100"/>
      <c r="G77" s="99"/>
      <c r="H77" s="140"/>
      <c r="I77" s="20"/>
      <c r="J77" s="99"/>
      <c r="K77" s="99"/>
      <c r="L77" s="63"/>
      <c r="M77" s="99"/>
      <c r="N77" s="151"/>
      <c r="P77" s="48"/>
      <c r="Q77" s="48"/>
    </row>
    <row r="78" spans="1:17" s="42" customFormat="1" ht="25.5" customHeight="1" x14ac:dyDescent="0.2">
      <c r="A78" s="22">
        <v>3</v>
      </c>
      <c r="B78" s="22">
        <v>6</v>
      </c>
      <c r="C78" s="22">
        <v>3</v>
      </c>
      <c r="D78" s="22">
        <v>19</v>
      </c>
      <c r="E78" s="22">
        <v>20</v>
      </c>
      <c r="F78" s="22" t="s">
        <v>87</v>
      </c>
      <c r="G78" s="99">
        <f>+CONSOLIDACION!M78</f>
        <v>824080486</v>
      </c>
      <c r="H78" s="140"/>
      <c r="I78" s="20"/>
      <c r="J78" s="36"/>
      <c r="K78" s="36"/>
      <c r="L78" s="142"/>
      <c r="M78" s="193">
        <f t="shared" si="0"/>
        <v>824080486</v>
      </c>
      <c r="N78" s="151">
        <f t="shared" si="1"/>
        <v>0</v>
      </c>
      <c r="P78" s="48"/>
      <c r="Q78" s="48"/>
    </row>
    <row r="79" spans="1:17" s="42" customFormat="1" ht="21" customHeight="1" x14ac:dyDescent="0.2">
      <c r="A79" s="22"/>
      <c r="B79" s="22"/>
      <c r="C79" s="22"/>
      <c r="D79" s="22"/>
      <c r="E79" s="22"/>
      <c r="F79" s="22"/>
      <c r="G79" s="36"/>
      <c r="H79" s="140"/>
      <c r="I79" s="20"/>
      <c r="J79" s="36"/>
      <c r="K79" s="36"/>
      <c r="L79" s="142"/>
      <c r="M79" s="36"/>
      <c r="N79" s="150"/>
      <c r="P79" s="48"/>
      <c r="Q79" s="48"/>
    </row>
    <row r="80" spans="1:17" s="42" customFormat="1" ht="15" customHeight="1" x14ac:dyDescent="0.2">
      <c r="A80" s="217"/>
      <c r="B80" s="217"/>
      <c r="C80" s="217"/>
      <c r="D80" s="217"/>
      <c r="E80" s="217"/>
      <c r="F80" s="220" t="s">
        <v>75</v>
      </c>
      <c r="G80" s="36">
        <f>SUM(G81:G86)</f>
        <v>6100462426</v>
      </c>
      <c r="H80" s="140"/>
      <c r="I80" s="20"/>
      <c r="J80" s="36">
        <f>SUM(J81:J86)</f>
        <v>5091115833</v>
      </c>
      <c r="K80" s="36">
        <f>SUM(K81:K86)</f>
        <v>5048179357</v>
      </c>
      <c r="L80" s="142"/>
      <c r="M80" s="36">
        <f>SUM(M81:M86)</f>
        <v>1009346593</v>
      </c>
      <c r="N80" s="150">
        <f>(+K80/G80)*100</f>
        <v>82.750765507296649</v>
      </c>
      <c r="O80" s="287"/>
      <c r="P80" s="48"/>
      <c r="Q80" s="48"/>
    </row>
    <row r="81" spans="1:17" s="42" customFormat="1" ht="30.75" customHeight="1" x14ac:dyDescent="0.2">
      <c r="A81" s="217">
        <v>223</v>
      </c>
      <c r="B81" s="221">
        <v>1701</v>
      </c>
      <c r="C81" s="217">
        <v>1</v>
      </c>
      <c r="D81" s="217"/>
      <c r="E81" s="217">
        <v>20</v>
      </c>
      <c r="F81" s="222" t="s">
        <v>95</v>
      </c>
      <c r="G81" s="217">
        <f>+CONSOLIDACION!M82</f>
        <v>2328965512</v>
      </c>
      <c r="H81" s="140"/>
      <c r="I81" s="17"/>
      <c r="J81" s="161">
        <f>+CONSOLIDACION!O82</f>
        <v>2102884260</v>
      </c>
      <c r="K81" s="161">
        <f>+CONSOLIDACION!P82</f>
        <v>2100535079</v>
      </c>
      <c r="L81" s="143"/>
      <c r="M81" s="99">
        <f t="shared" ref="M81:M85" si="8">+G81-J81</f>
        <v>226081252</v>
      </c>
      <c r="N81" s="151">
        <f t="shared" si="1"/>
        <v>90.191764033300984</v>
      </c>
      <c r="O81" s="50"/>
      <c r="P81" s="48"/>
      <c r="Q81" s="48"/>
    </row>
    <row r="82" spans="1:17" s="46" customFormat="1" ht="42" customHeight="1" x14ac:dyDescent="0.2">
      <c r="A82" s="217">
        <v>510</v>
      </c>
      <c r="B82" s="221">
        <v>1000</v>
      </c>
      <c r="C82" s="217">
        <v>2</v>
      </c>
      <c r="D82" s="217"/>
      <c r="E82" s="217">
        <v>20</v>
      </c>
      <c r="F82" s="222" t="s">
        <v>81</v>
      </c>
      <c r="G82" s="217">
        <f>+CONSOLIDACION!M83</f>
        <v>86780730</v>
      </c>
      <c r="H82" s="141"/>
      <c r="I82" s="23"/>
      <c r="J82" s="99">
        <f>+CONSOLIDACION!O83</f>
        <v>76508925</v>
      </c>
      <c r="K82" s="99">
        <f>+CONSOLIDACION!P83</f>
        <v>76508925</v>
      </c>
      <c r="L82" s="142"/>
      <c r="M82" s="99">
        <f t="shared" si="8"/>
        <v>10271805</v>
      </c>
      <c r="N82" s="151">
        <f t="shared" si="1"/>
        <v>88.163495513347257</v>
      </c>
      <c r="P82" s="48"/>
      <c r="Q82" s="48"/>
    </row>
    <row r="83" spans="1:17" s="42" customFormat="1" ht="42.75" customHeight="1" x14ac:dyDescent="0.2">
      <c r="A83" s="217">
        <v>520</v>
      </c>
      <c r="B83" s="221">
        <v>1000</v>
      </c>
      <c r="C83" s="217">
        <v>6</v>
      </c>
      <c r="D83" s="217"/>
      <c r="E83" s="217">
        <v>20</v>
      </c>
      <c r="F83" s="222" t="s">
        <v>89</v>
      </c>
      <c r="G83" s="217">
        <f>+'REC20'!G81</f>
        <v>700000000</v>
      </c>
      <c r="H83" s="51"/>
      <c r="I83" s="17"/>
      <c r="J83" s="99">
        <f>+CONSOLIDACION!O84</f>
        <v>651140372</v>
      </c>
      <c r="K83" s="99">
        <f>+CONSOLIDACION!P84</f>
        <v>651140371</v>
      </c>
      <c r="L83" s="285"/>
      <c r="M83" s="99">
        <f t="shared" si="8"/>
        <v>48859628</v>
      </c>
      <c r="N83" s="151">
        <f>(+K83/G83)*100</f>
        <v>93.020053000000004</v>
      </c>
      <c r="P83" s="48"/>
      <c r="Q83" s="48"/>
    </row>
    <row r="84" spans="1:17" s="42" customFormat="1" ht="56.25" customHeight="1" x14ac:dyDescent="0.2">
      <c r="A84" s="217">
        <v>520</v>
      </c>
      <c r="B84" s="221">
        <v>1700</v>
      </c>
      <c r="C84" s="217">
        <v>2</v>
      </c>
      <c r="D84" s="217"/>
      <c r="E84" s="217"/>
      <c r="F84" s="222" t="s">
        <v>86</v>
      </c>
      <c r="G84" s="217">
        <f>+CONSOLIDACION!M85</f>
        <v>1960906996</v>
      </c>
      <c r="H84" s="51"/>
      <c r="I84" s="20"/>
      <c r="J84" s="217">
        <f>+CONSOLIDACION!O85</f>
        <v>1456127128</v>
      </c>
      <c r="K84" s="217">
        <f>+CONSOLIDACION!P85</f>
        <v>1451349018</v>
      </c>
      <c r="L84" s="285"/>
      <c r="M84" s="99">
        <f t="shared" si="8"/>
        <v>504779868</v>
      </c>
      <c r="N84" s="151">
        <f>(+K84/G84)*100</f>
        <v>74.014169002434429</v>
      </c>
    </row>
    <row r="85" spans="1:17" s="42" customFormat="1" ht="56.25" customHeight="1" x14ac:dyDescent="0.2">
      <c r="A85" s="217">
        <v>520</v>
      </c>
      <c r="B85" s="221">
        <v>1700</v>
      </c>
      <c r="C85" s="217">
        <v>5</v>
      </c>
      <c r="D85" s="217"/>
      <c r="E85" s="217">
        <v>20</v>
      </c>
      <c r="F85" s="222" t="s">
        <v>90</v>
      </c>
      <c r="G85" s="217">
        <f>+CONSOLIDACION!M86</f>
        <v>285675426</v>
      </c>
      <c r="H85" s="51"/>
      <c r="I85" s="20"/>
      <c r="J85" s="217">
        <f>+CONSOLIDACION!O86</f>
        <v>162254922</v>
      </c>
      <c r="K85" s="217">
        <f>+CONSOLIDACION!P86</f>
        <v>140369979</v>
      </c>
      <c r="L85" s="285"/>
      <c r="M85" s="99">
        <f t="shared" si="8"/>
        <v>123420504</v>
      </c>
      <c r="N85" s="151">
        <f>(+K85/G85)*100</f>
        <v>49.136175612108829</v>
      </c>
    </row>
    <row r="86" spans="1:17" s="42" customFormat="1" ht="56.25" customHeight="1" thickBot="1" x14ac:dyDescent="0.25">
      <c r="A86" s="217">
        <v>520</v>
      </c>
      <c r="B86" s="221">
        <v>1701</v>
      </c>
      <c r="C86" s="217">
        <v>1</v>
      </c>
      <c r="D86" s="217"/>
      <c r="E86" s="217">
        <v>20</v>
      </c>
      <c r="F86" s="284" t="s">
        <v>91</v>
      </c>
      <c r="G86" s="217">
        <f>+CONSOLIDACION!M87</f>
        <v>738133762</v>
      </c>
      <c r="H86" s="51"/>
      <c r="I86" s="20"/>
      <c r="J86" s="217">
        <f>+CONSOLIDACION!O87</f>
        <v>642200226</v>
      </c>
      <c r="K86" s="217">
        <f>+CONSOLIDACION!P87</f>
        <v>628275985</v>
      </c>
      <c r="L86" s="285"/>
      <c r="M86" s="217">
        <f>+G86-J86</f>
        <v>95933536</v>
      </c>
      <c r="N86" s="151">
        <f>(+K86/G86)*100</f>
        <v>85.116819924028903</v>
      </c>
    </row>
    <row r="87" spans="1:17" s="42" customFormat="1" ht="15" customHeight="1" x14ac:dyDescent="0.2">
      <c r="A87" s="107"/>
      <c r="B87" s="73"/>
      <c r="C87" s="73"/>
      <c r="D87" s="73"/>
      <c r="E87" s="73"/>
      <c r="F87" s="73"/>
      <c r="G87" s="108"/>
      <c r="H87" s="51"/>
      <c r="I87" s="104"/>
      <c r="J87" s="73"/>
      <c r="K87" s="73"/>
      <c r="L87" s="45"/>
      <c r="M87" s="73"/>
      <c r="N87" s="261"/>
    </row>
    <row r="88" spans="1:17" s="43" customFormat="1" ht="7.5" customHeight="1" x14ac:dyDescent="0.2">
      <c r="A88" s="114"/>
      <c r="B88" s="72"/>
      <c r="C88" s="72"/>
      <c r="D88" s="72"/>
      <c r="E88" s="72"/>
      <c r="F88" s="72"/>
      <c r="G88" s="104"/>
      <c r="H88" s="51"/>
      <c r="I88" s="104"/>
      <c r="J88" s="80"/>
      <c r="K88" s="80"/>
      <c r="L88" s="45"/>
      <c r="M88" s="152"/>
      <c r="N88" s="262"/>
    </row>
    <row r="89" spans="1:17" x14ac:dyDescent="0.2">
      <c r="A89" s="114"/>
      <c r="B89" s="72"/>
      <c r="C89" s="72"/>
      <c r="D89" s="72"/>
      <c r="E89" s="72"/>
      <c r="F89" s="72"/>
      <c r="G89" s="104"/>
      <c r="H89" s="30"/>
      <c r="I89" s="104"/>
      <c r="J89" s="47"/>
      <c r="K89" s="153"/>
      <c r="L89" s="134"/>
      <c r="M89" s="153"/>
      <c r="N89" s="262"/>
      <c r="O89" s="52"/>
    </row>
    <row r="90" spans="1:17" ht="13.5" customHeight="1" x14ac:dyDescent="0.2">
      <c r="A90" s="116"/>
      <c r="B90" s="72"/>
      <c r="C90" s="117" t="str">
        <f>+CONSOLIDACION!E92</f>
        <v xml:space="preserve">VICTORIA AMALIA JATTIN MARTINEZ </v>
      </c>
      <c r="D90" s="72"/>
      <c r="E90" s="117"/>
      <c r="F90" s="72"/>
      <c r="G90" s="104"/>
      <c r="H90" s="8"/>
      <c r="I90" s="104"/>
      <c r="J90" s="117" t="s">
        <v>82</v>
      </c>
      <c r="K90" s="117"/>
      <c r="L90" s="29"/>
      <c r="M90" s="62"/>
      <c r="N90" s="262"/>
    </row>
    <row r="91" spans="1:17" x14ac:dyDescent="0.2">
      <c r="A91" s="114"/>
      <c r="B91" s="72"/>
      <c r="C91" s="106" t="s">
        <v>98</v>
      </c>
      <c r="D91" s="72"/>
      <c r="E91" s="106"/>
      <c r="F91" s="72"/>
      <c r="G91" s="104"/>
      <c r="H91" s="8"/>
      <c r="I91" s="104"/>
      <c r="J91" s="106" t="s">
        <v>83</v>
      </c>
      <c r="K91" s="106"/>
      <c r="L91" s="29"/>
      <c r="M91" s="62"/>
      <c r="N91" s="262"/>
    </row>
    <row r="92" spans="1:17" ht="13.5" thickBot="1" x14ac:dyDescent="0.25">
      <c r="A92" s="119"/>
      <c r="B92" s="74"/>
      <c r="C92" s="74"/>
      <c r="D92" s="74"/>
      <c r="E92" s="123"/>
      <c r="F92" s="74"/>
      <c r="G92" s="120"/>
      <c r="H92" s="120"/>
      <c r="I92" s="120"/>
      <c r="J92" s="123" t="s">
        <v>84</v>
      </c>
      <c r="K92" s="123"/>
      <c r="L92" s="74"/>
      <c r="M92" s="74"/>
      <c r="N92" s="263"/>
    </row>
    <row r="93" spans="1:17" x14ac:dyDescent="0.2">
      <c r="A93" s="9"/>
      <c r="B93" s="7"/>
      <c r="C93" s="7"/>
      <c r="D93" s="7"/>
      <c r="E93" s="9"/>
      <c r="F93" s="24"/>
      <c r="G93" s="28"/>
      <c r="H93" s="8"/>
      <c r="I93" s="25"/>
      <c r="J93" s="80"/>
      <c r="K93" s="118"/>
      <c r="L93" s="29"/>
      <c r="M93" s="62"/>
      <c r="N93" s="260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156"/>
      <c r="L94" s="29"/>
      <c r="M94" s="62"/>
      <c r="N94" s="154"/>
    </row>
    <row r="95" spans="1:17" x14ac:dyDescent="0.2">
      <c r="A95" s="7"/>
      <c r="B95" s="7"/>
      <c r="C95" s="7"/>
      <c r="D95" s="7"/>
      <c r="E95" s="7"/>
      <c r="F95" s="24"/>
      <c r="G95" s="28"/>
      <c r="H95" s="8"/>
      <c r="I95" s="25"/>
      <c r="J95" s="80"/>
      <c r="K95" s="80"/>
      <c r="L95" s="29"/>
      <c r="M95" s="62"/>
      <c r="N95" s="154"/>
    </row>
    <row r="96" spans="1:17" x14ac:dyDescent="0.2">
      <c r="A96" s="160"/>
    </row>
    <row r="97" spans="1:14" x14ac:dyDescent="0.2">
      <c r="A97" s="160"/>
    </row>
    <row r="98" spans="1:14" x14ac:dyDescent="0.2">
      <c r="A98" s="160"/>
    </row>
    <row r="99" spans="1:14" x14ac:dyDescent="0.2">
      <c r="A99" s="160"/>
    </row>
    <row r="100" spans="1:14" x14ac:dyDescent="0.2">
      <c r="A100" s="160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60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60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60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60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60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60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60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">
      <c r="A108" s="160"/>
      <c r="F108" s="6"/>
      <c r="G108" s="6"/>
      <c r="H108" s="6"/>
      <c r="I108" s="6"/>
      <c r="J108" s="6"/>
      <c r="K108" s="6"/>
      <c r="L108" s="6"/>
      <c r="M108" s="6"/>
      <c r="N108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2017-02-06T15:01:45Z</dcterms:modified>
</cp:coreProperties>
</file>