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9\EJECUCION PRESUPUESTAL 2019\HISTORICO PARA PUBLICAR\"/>
    </mc:Choice>
  </mc:AlternateContent>
  <bookViews>
    <workbookView xWindow="0" yWindow="0" windowWidth="24000" windowHeight="8700" tabRatio="392" activeTab="1"/>
  </bookViews>
  <sheets>
    <sheet name="REC20" sheetId="6" r:id="rId1"/>
    <sheet name="REC21" sheetId="7" r:id="rId2"/>
    <sheet name="CONSOLIDACION" sheetId="4" r:id="rId3"/>
  </sheets>
  <definedNames>
    <definedName name="_xlnm.Print_Area" localSheetId="0">'REC20'!$A$1:$P$107</definedName>
    <definedName name="_xlnm.Print_Area" localSheetId="1">'REC21'!$A$1:$P$81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</definedNames>
  <calcPr calcId="162913"/>
</workbook>
</file>

<file path=xl/calcChain.xml><?xml version="1.0" encoding="utf-8"?>
<calcChain xmlns="http://schemas.openxmlformats.org/spreadsheetml/2006/main">
  <c r="G10" i="7" l="1"/>
  <c r="O85" i="4"/>
  <c r="P85" i="4"/>
  <c r="N85" i="4"/>
  <c r="R85" i="4" s="1"/>
  <c r="O91" i="4"/>
  <c r="N91" i="4"/>
  <c r="P91" i="4"/>
  <c r="S91" i="4"/>
  <c r="T12" i="4"/>
  <c r="T14" i="4"/>
  <c r="T16" i="4"/>
  <c r="T17" i="4"/>
  <c r="T18" i="4"/>
  <c r="T19" i="4"/>
  <c r="T20" i="4"/>
  <c r="T21" i="4"/>
  <c r="T22" i="4"/>
  <c r="T23" i="4"/>
  <c r="T24" i="4"/>
  <c r="T25" i="4"/>
  <c r="T26" i="4"/>
  <c r="T31" i="4"/>
  <c r="T32" i="4"/>
  <c r="T33" i="4"/>
  <c r="T34" i="4"/>
  <c r="T35" i="4"/>
  <c r="T36" i="4"/>
  <c r="T37" i="4"/>
  <c r="T38" i="4"/>
  <c r="T40" i="4"/>
  <c r="T41" i="4"/>
  <c r="T42" i="4"/>
  <c r="T43" i="4"/>
  <c r="T44" i="4"/>
  <c r="T45" i="4"/>
  <c r="T46" i="4"/>
  <c r="T51" i="4"/>
  <c r="T52" i="4"/>
  <c r="T53" i="4"/>
  <c r="T54" i="4"/>
  <c r="T57" i="4"/>
  <c r="T58" i="4"/>
  <c r="T59" i="4"/>
  <c r="T60" i="4"/>
  <c r="T61" i="4"/>
  <c r="T63" i="4"/>
  <c r="T65" i="4"/>
  <c r="T66" i="4"/>
  <c r="T67" i="4"/>
  <c r="T68" i="4"/>
  <c r="T69" i="4"/>
  <c r="T72" i="4"/>
  <c r="T76" i="4"/>
  <c r="T77" i="4"/>
  <c r="T78" i="4"/>
  <c r="T79" i="4"/>
  <c r="T86" i="4"/>
  <c r="T87" i="4"/>
  <c r="T88" i="4"/>
  <c r="T89" i="4"/>
  <c r="T92" i="4"/>
  <c r="T95" i="4"/>
  <c r="T96" i="4"/>
  <c r="T97" i="4"/>
  <c r="T98" i="4"/>
  <c r="T99" i="4"/>
  <c r="T100" i="4"/>
  <c r="T101" i="4"/>
  <c r="S12" i="4"/>
  <c r="S14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1" i="4"/>
  <c r="S32" i="4"/>
  <c r="S33" i="4"/>
  <c r="S34" i="4"/>
  <c r="S35" i="4"/>
  <c r="S36" i="4"/>
  <c r="S37" i="4"/>
  <c r="S38" i="4"/>
  <c r="S40" i="4"/>
  <c r="S41" i="4"/>
  <c r="S42" i="4"/>
  <c r="S43" i="4"/>
  <c r="S44" i="4"/>
  <c r="S45" i="4"/>
  <c r="S46" i="4"/>
  <c r="S48" i="4"/>
  <c r="S51" i="4"/>
  <c r="S52" i="4"/>
  <c r="S53" i="4"/>
  <c r="S54" i="4"/>
  <c r="S57" i="4"/>
  <c r="S58" i="4"/>
  <c r="S59" i="4"/>
  <c r="S60" i="4"/>
  <c r="S61" i="4"/>
  <c r="S63" i="4"/>
  <c r="S64" i="4"/>
  <c r="S65" i="4"/>
  <c r="S66" i="4"/>
  <c r="S67" i="4"/>
  <c r="S68" i="4"/>
  <c r="S69" i="4"/>
  <c r="S72" i="4"/>
  <c r="S74" i="4"/>
  <c r="S76" i="4"/>
  <c r="S79" i="4"/>
  <c r="S81" i="4"/>
  <c r="S82" i="4"/>
  <c r="S83" i="4"/>
  <c r="S85" i="4"/>
  <c r="S86" i="4"/>
  <c r="S87" i="4"/>
  <c r="S88" i="4"/>
  <c r="S89" i="4"/>
  <c r="S92" i="4"/>
  <c r="S95" i="4"/>
  <c r="S96" i="4"/>
  <c r="S97" i="4"/>
  <c r="S98" i="4"/>
  <c r="S99" i="4"/>
  <c r="S100" i="4"/>
  <c r="S101" i="4"/>
  <c r="R12" i="4"/>
  <c r="R14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1" i="4"/>
  <c r="R32" i="4"/>
  <c r="R33" i="4"/>
  <c r="R34" i="4"/>
  <c r="R35" i="4"/>
  <c r="R36" i="4"/>
  <c r="R37" i="4"/>
  <c r="R38" i="4"/>
  <c r="R40" i="4"/>
  <c r="R41" i="4"/>
  <c r="R42" i="4"/>
  <c r="R43" i="4"/>
  <c r="R44" i="4"/>
  <c r="R45" i="4"/>
  <c r="R46" i="4"/>
  <c r="R48" i="4"/>
  <c r="R51" i="4"/>
  <c r="R52" i="4"/>
  <c r="R53" i="4"/>
  <c r="R54" i="4"/>
  <c r="R57" i="4"/>
  <c r="R58" i="4"/>
  <c r="R59" i="4"/>
  <c r="R60" i="4"/>
  <c r="R61" i="4"/>
  <c r="R63" i="4"/>
  <c r="R65" i="4"/>
  <c r="R66" i="4"/>
  <c r="R67" i="4"/>
  <c r="R68" i="4"/>
  <c r="R69" i="4"/>
  <c r="R72" i="4"/>
  <c r="R74" i="4"/>
  <c r="R76" i="4"/>
  <c r="R79" i="4"/>
  <c r="R81" i="4"/>
  <c r="R82" i="4"/>
  <c r="R83" i="4"/>
  <c r="R86" i="4"/>
  <c r="R87" i="4"/>
  <c r="R88" i="4"/>
  <c r="R89" i="4"/>
  <c r="R91" i="4"/>
  <c r="R92" i="4"/>
  <c r="R95" i="4"/>
  <c r="R96" i="4"/>
  <c r="R97" i="4"/>
  <c r="R98" i="4"/>
  <c r="R99" i="4"/>
  <c r="R100" i="4"/>
  <c r="R101" i="4"/>
  <c r="R102" i="4"/>
  <c r="I16" i="4"/>
  <c r="I19" i="4"/>
  <c r="J19" i="4"/>
  <c r="I20" i="4"/>
  <c r="J20" i="4"/>
  <c r="I21" i="4"/>
  <c r="J21" i="4"/>
  <c r="I22" i="4"/>
  <c r="J22" i="4"/>
  <c r="I23" i="4"/>
  <c r="J23" i="4"/>
  <c r="I24" i="4"/>
  <c r="J24" i="4"/>
  <c r="I25" i="4"/>
  <c r="J25" i="4"/>
  <c r="I26" i="4"/>
  <c r="J26" i="4"/>
  <c r="I27" i="4"/>
  <c r="J27" i="4"/>
  <c r="J18" i="4"/>
  <c r="I18" i="4"/>
  <c r="G46" i="4"/>
  <c r="G45" i="4"/>
  <c r="G44" i="4"/>
  <c r="G43" i="4"/>
  <c r="G42" i="4"/>
  <c r="G63" i="7"/>
  <c r="G51" i="7" s="1"/>
  <c r="K63" i="7"/>
  <c r="K58" i="7"/>
  <c r="K57" i="7" s="1"/>
  <c r="I16" i="7"/>
  <c r="I78" i="7"/>
  <c r="I77" i="7" s="1"/>
  <c r="I76" i="7" s="1"/>
  <c r="K16" i="6"/>
  <c r="I78" i="6"/>
  <c r="I77" i="6" s="1"/>
  <c r="I76" i="6" s="1"/>
  <c r="J78" i="6"/>
  <c r="J77" i="6" s="1"/>
  <c r="J76" i="6" s="1"/>
  <c r="K63" i="6"/>
  <c r="I58" i="6"/>
  <c r="J58" i="6"/>
  <c r="I60" i="7"/>
  <c r="J40" i="7"/>
  <c r="J61" i="7"/>
  <c r="J66" i="7"/>
  <c r="M78" i="6"/>
  <c r="M77" i="6" s="1"/>
  <c r="M76" i="6" s="1"/>
  <c r="K78" i="6"/>
  <c r="K77" i="6" s="1"/>
  <c r="K76" i="6" s="1"/>
  <c r="P61" i="6"/>
  <c r="P60" i="6" s="1"/>
  <c r="P59" i="6" s="1"/>
  <c r="P58" i="6" s="1"/>
  <c r="P57" i="6" s="1"/>
  <c r="O61" i="6"/>
  <c r="O60" i="6" s="1"/>
  <c r="O59" i="6" s="1"/>
  <c r="O58" i="6" s="1"/>
  <c r="O57" i="6" s="1"/>
  <c r="N61" i="6"/>
  <c r="M61" i="6"/>
  <c r="N60" i="6"/>
  <c r="N59" i="6" s="1"/>
  <c r="N58" i="6" s="1"/>
  <c r="N57" i="6" s="1"/>
  <c r="M60" i="6"/>
  <c r="M59" i="6" s="1"/>
  <c r="M58" i="6" s="1"/>
  <c r="M57" i="6" s="1"/>
  <c r="K61" i="6"/>
  <c r="K60" i="6" s="1"/>
  <c r="K59" i="6" s="1"/>
  <c r="K58" i="6" s="1"/>
  <c r="K57" i="6" s="1"/>
  <c r="J61" i="6"/>
  <c r="J60" i="6" s="1"/>
  <c r="J59" i="6" s="1"/>
  <c r="I61" i="6"/>
  <c r="I60" i="6"/>
  <c r="I59" i="6" s="1"/>
  <c r="T85" i="4" l="1"/>
  <c r="G40" i="4"/>
  <c r="K51" i="7"/>
  <c r="J57" i="6"/>
  <c r="I57" i="6"/>
  <c r="J14" i="4" l="1"/>
  <c r="I14" i="4"/>
  <c r="P96" i="4"/>
  <c r="O96" i="4"/>
  <c r="N96" i="4"/>
  <c r="M96" i="4"/>
  <c r="N82" i="4"/>
  <c r="N81" i="4" s="1"/>
  <c r="O82" i="4"/>
  <c r="O81" i="4" s="1"/>
  <c r="P82" i="4"/>
  <c r="P81" i="4" s="1"/>
  <c r="M82" i="4"/>
  <c r="M81" i="4" s="1"/>
  <c r="N79" i="4"/>
  <c r="N78" i="4" s="1"/>
  <c r="N77" i="4" s="1"/>
  <c r="N76" i="4" s="1"/>
  <c r="O79" i="4"/>
  <c r="O78" i="4" s="1"/>
  <c r="O77" i="4" s="1"/>
  <c r="O76" i="4" s="1"/>
  <c r="P79" i="4"/>
  <c r="P78" i="4" s="1"/>
  <c r="P77" i="4" s="1"/>
  <c r="P76" i="4" s="1"/>
  <c r="M79" i="4"/>
  <c r="M78" i="4" s="1"/>
  <c r="M77" i="4" s="1"/>
  <c r="M76" i="4" s="1"/>
  <c r="M65" i="4"/>
  <c r="N65" i="4"/>
  <c r="O65" i="4"/>
  <c r="P65" i="4"/>
  <c r="M66" i="4"/>
  <c r="N66" i="4"/>
  <c r="O66" i="4"/>
  <c r="P66" i="4"/>
  <c r="M67" i="4"/>
  <c r="N67" i="4"/>
  <c r="O67" i="4"/>
  <c r="P67" i="4"/>
  <c r="M68" i="4"/>
  <c r="N68" i="4"/>
  <c r="O68" i="4"/>
  <c r="P68" i="4"/>
  <c r="M69" i="4"/>
  <c r="N69" i="4"/>
  <c r="O69" i="4"/>
  <c r="P69" i="4"/>
  <c r="N64" i="4"/>
  <c r="N63" i="4" s="1"/>
  <c r="O64" i="4"/>
  <c r="O63" i="4" s="1"/>
  <c r="P64" i="4"/>
  <c r="M64" i="4"/>
  <c r="M60" i="4"/>
  <c r="N60" i="4"/>
  <c r="O60" i="4"/>
  <c r="P60" i="4"/>
  <c r="M61" i="4"/>
  <c r="N61" i="4"/>
  <c r="O61" i="4"/>
  <c r="P61" i="4"/>
  <c r="N59" i="4"/>
  <c r="O59" i="4"/>
  <c r="P59" i="4"/>
  <c r="M59" i="4"/>
  <c r="N54" i="4"/>
  <c r="N53" i="4" s="1"/>
  <c r="N52" i="4" s="1"/>
  <c r="O54" i="4"/>
  <c r="O53" i="4" s="1"/>
  <c r="O52" i="4" s="1"/>
  <c r="P54" i="4"/>
  <c r="P53" i="4" s="1"/>
  <c r="P52" i="4" s="1"/>
  <c r="M54" i="4"/>
  <c r="M53" i="4" s="1"/>
  <c r="M52" i="4" s="1"/>
  <c r="N46" i="4"/>
  <c r="O46" i="4"/>
  <c r="P46" i="4"/>
  <c r="M46" i="4"/>
  <c r="P45" i="4"/>
  <c r="O45" i="4"/>
  <c r="N45" i="4"/>
  <c r="M45" i="4"/>
  <c r="N44" i="4"/>
  <c r="O44" i="4"/>
  <c r="P44" i="4"/>
  <c r="M44" i="4"/>
  <c r="M35" i="4"/>
  <c r="N35" i="4"/>
  <c r="O35" i="4"/>
  <c r="P35" i="4"/>
  <c r="M36" i="4"/>
  <c r="N36" i="4"/>
  <c r="O36" i="4"/>
  <c r="P36" i="4"/>
  <c r="M37" i="4"/>
  <c r="N37" i="4"/>
  <c r="O37" i="4"/>
  <c r="P37" i="4"/>
  <c r="M38" i="4"/>
  <c r="N38" i="4"/>
  <c r="O38" i="4"/>
  <c r="P38" i="4"/>
  <c r="N34" i="4"/>
  <c r="O34" i="4"/>
  <c r="P34" i="4"/>
  <c r="M34" i="4"/>
  <c r="P33" i="4"/>
  <c r="O33" i="4"/>
  <c r="N33" i="4"/>
  <c r="M33" i="4"/>
  <c r="M32" i="4"/>
  <c r="P27" i="4"/>
  <c r="O27" i="4"/>
  <c r="N27" i="4"/>
  <c r="M27" i="4"/>
  <c r="P26" i="4"/>
  <c r="O26" i="4"/>
  <c r="N26" i="4"/>
  <c r="M26" i="4"/>
  <c r="P25" i="4"/>
  <c r="O25" i="4"/>
  <c r="N25" i="4"/>
  <c r="M25" i="4"/>
  <c r="P24" i="4"/>
  <c r="O24" i="4"/>
  <c r="N24" i="4"/>
  <c r="M24" i="4"/>
  <c r="P23" i="4"/>
  <c r="O23" i="4"/>
  <c r="N23" i="4"/>
  <c r="M23" i="4"/>
  <c r="P22" i="4"/>
  <c r="O22" i="4"/>
  <c r="N22" i="4"/>
  <c r="M22" i="4"/>
  <c r="P21" i="4"/>
  <c r="O21" i="4"/>
  <c r="N21" i="4"/>
  <c r="M21" i="4"/>
  <c r="P20" i="4"/>
  <c r="O20" i="4"/>
  <c r="N20" i="4"/>
  <c r="M20" i="4"/>
  <c r="N19" i="4"/>
  <c r="O19" i="4"/>
  <c r="P19" i="4"/>
  <c r="M19" i="4"/>
  <c r="P18" i="4"/>
  <c r="O18" i="4"/>
  <c r="N18" i="4"/>
  <c r="M18" i="4"/>
  <c r="M17" i="4" s="1"/>
  <c r="M16" i="4" s="1"/>
  <c r="M97" i="4"/>
  <c r="N97" i="4"/>
  <c r="O97" i="4"/>
  <c r="P97" i="4"/>
  <c r="M98" i="4"/>
  <c r="N98" i="4"/>
  <c r="O98" i="4"/>
  <c r="P98" i="4"/>
  <c r="M99" i="4"/>
  <c r="N99" i="4"/>
  <c r="O99" i="4"/>
  <c r="P99" i="4"/>
  <c r="M100" i="4"/>
  <c r="N100" i="4"/>
  <c r="O100" i="4"/>
  <c r="P100" i="4"/>
  <c r="M101" i="4"/>
  <c r="N101" i="4"/>
  <c r="O101" i="4"/>
  <c r="P101" i="4"/>
  <c r="N92" i="4"/>
  <c r="O92" i="4"/>
  <c r="P92" i="4"/>
  <c r="M92" i="4"/>
  <c r="M89" i="4"/>
  <c r="N89" i="4"/>
  <c r="O89" i="4"/>
  <c r="O87" i="4" s="1"/>
  <c r="O86" i="4" s="1"/>
  <c r="P89" i="4"/>
  <c r="N88" i="4"/>
  <c r="O88" i="4"/>
  <c r="P88" i="4"/>
  <c r="P87" i="4" s="1"/>
  <c r="P86" i="4" s="1"/>
  <c r="M88" i="4"/>
  <c r="M43" i="4"/>
  <c r="N43" i="4"/>
  <c r="O43" i="4"/>
  <c r="P43" i="4"/>
  <c r="N42" i="4"/>
  <c r="O42" i="4"/>
  <c r="P42" i="4"/>
  <c r="M42" i="4"/>
  <c r="N32" i="4"/>
  <c r="N31" i="4" s="1"/>
  <c r="O32" i="4"/>
  <c r="P32" i="4"/>
  <c r="P31" i="4" s="1"/>
  <c r="P28" i="4"/>
  <c r="P29" i="4"/>
  <c r="O28" i="4"/>
  <c r="O29" i="4"/>
  <c r="N8" i="7"/>
  <c r="O8" i="7"/>
  <c r="P8" i="7"/>
  <c r="M8" i="7"/>
  <c r="N10" i="7"/>
  <c r="O10" i="7"/>
  <c r="P10" i="7"/>
  <c r="M10" i="7"/>
  <c r="N12" i="7"/>
  <c r="O12" i="7"/>
  <c r="P12" i="7"/>
  <c r="M12" i="7"/>
  <c r="N14" i="7"/>
  <c r="O14" i="7"/>
  <c r="P14" i="7"/>
  <c r="M14" i="7"/>
  <c r="N85" i="7"/>
  <c r="O85" i="7"/>
  <c r="P85" i="7"/>
  <c r="M85" i="7"/>
  <c r="N91" i="7"/>
  <c r="O91" i="7"/>
  <c r="P91" i="7"/>
  <c r="M91" i="7"/>
  <c r="N95" i="7"/>
  <c r="O95" i="7"/>
  <c r="P95" i="7"/>
  <c r="M95" i="7"/>
  <c r="P77" i="7"/>
  <c r="P76" i="7" s="1"/>
  <c r="P72" i="7" s="1"/>
  <c r="N78" i="7"/>
  <c r="N77" i="7" s="1"/>
  <c r="N76" i="7" s="1"/>
  <c r="N72" i="7" s="1"/>
  <c r="O78" i="7"/>
  <c r="O77" i="7" s="1"/>
  <c r="O76" i="7" s="1"/>
  <c r="O72" i="7" s="1"/>
  <c r="P78" i="7"/>
  <c r="M78" i="7"/>
  <c r="M77" i="7" s="1"/>
  <c r="M76" i="7" s="1"/>
  <c r="M72" i="7" s="1"/>
  <c r="N63" i="7"/>
  <c r="O63" i="7"/>
  <c r="P63" i="7"/>
  <c r="M63" i="7"/>
  <c r="N58" i="7"/>
  <c r="O58" i="7"/>
  <c r="O57" i="7" s="1"/>
  <c r="O51" i="7" s="1"/>
  <c r="P58" i="7"/>
  <c r="N57" i="7"/>
  <c r="N51" i="7" s="1"/>
  <c r="P57" i="7"/>
  <c r="M58" i="7"/>
  <c r="M57" i="7" s="1"/>
  <c r="P51" i="7"/>
  <c r="N52" i="7"/>
  <c r="O52" i="7"/>
  <c r="P52" i="7"/>
  <c r="N53" i="7"/>
  <c r="O53" i="7"/>
  <c r="P53" i="7"/>
  <c r="M53" i="7"/>
  <c r="M52" i="7" s="1"/>
  <c r="N41" i="7"/>
  <c r="O41" i="7"/>
  <c r="P41" i="7"/>
  <c r="N40" i="7"/>
  <c r="O40" i="7"/>
  <c r="P40" i="7"/>
  <c r="M41" i="7"/>
  <c r="M40" i="7"/>
  <c r="N31" i="7"/>
  <c r="O31" i="7"/>
  <c r="P31" i="7"/>
  <c r="M31" i="7"/>
  <c r="P16" i="7"/>
  <c r="N16" i="7"/>
  <c r="O16" i="7"/>
  <c r="M16" i="7"/>
  <c r="N17" i="7"/>
  <c r="O17" i="7"/>
  <c r="P17" i="7"/>
  <c r="M17" i="7"/>
  <c r="N95" i="6"/>
  <c r="O95" i="6"/>
  <c r="P95" i="6"/>
  <c r="M95" i="6"/>
  <c r="N72" i="6"/>
  <c r="O72" i="6"/>
  <c r="P72" i="6"/>
  <c r="M72" i="6"/>
  <c r="N85" i="6"/>
  <c r="O85" i="6"/>
  <c r="P85" i="6"/>
  <c r="N91" i="6"/>
  <c r="O91" i="6"/>
  <c r="P91" i="6"/>
  <c r="M91" i="6"/>
  <c r="M85" i="6" s="1"/>
  <c r="N86" i="6"/>
  <c r="O86" i="6"/>
  <c r="P86" i="6"/>
  <c r="M86" i="6"/>
  <c r="N87" i="6"/>
  <c r="O87" i="6"/>
  <c r="P87" i="6"/>
  <c r="M87" i="6"/>
  <c r="N81" i="6"/>
  <c r="O81" i="6"/>
  <c r="P81" i="6"/>
  <c r="M81" i="6"/>
  <c r="N82" i="6"/>
  <c r="O82" i="6"/>
  <c r="P82" i="6"/>
  <c r="M82" i="6"/>
  <c r="M44" i="6"/>
  <c r="M40" i="6"/>
  <c r="N41" i="6"/>
  <c r="O41" i="6"/>
  <c r="P41" i="6"/>
  <c r="M41" i="6"/>
  <c r="N31" i="6"/>
  <c r="N14" i="6" s="1"/>
  <c r="N12" i="6" s="1"/>
  <c r="N10" i="6" s="1"/>
  <c r="N8" i="6" s="1"/>
  <c r="O31" i="6"/>
  <c r="O14" i="6" s="1"/>
  <c r="O12" i="6" s="1"/>
  <c r="O10" i="6" s="1"/>
  <c r="O8" i="6" s="1"/>
  <c r="P31" i="6"/>
  <c r="P14" i="6" s="1"/>
  <c r="P12" i="6" s="1"/>
  <c r="P10" i="6" s="1"/>
  <c r="P8" i="6" s="1"/>
  <c r="M31" i="6"/>
  <c r="M14" i="6" s="1"/>
  <c r="M12" i="6" s="1"/>
  <c r="N16" i="6"/>
  <c r="O16" i="6"/>
  <c r="P16" i="6"/>
  <c r="N17" i="6"/>
  <c r="O17" i="6"/>
  <c r="P17" i="6"/>
  <c r="M16" i="6"/>
  <c r="M17" i="6"/>
  <c r="K82" i="4"/>
  <c r="K81" i="4" s="1"/>
  <c r="J79" i="4"/>
  <c r="J67" i="4"/>
  <c r="J68" i="4"/>
  <c r="J69" i="4"/>
  <c r="J66" i="4"/>
  <c r="I65" i="4"/>
  <c r="I64" i="4"/>
  <c r="J61" i="4"/>
  <c r="I60" i="4"/>
  <c r="J40" i="4"/>
  <c r="J9" i="4"/>
  <c r="J10" i="4"/>
  <c r="J11" i="4"/>
  <c r="J12" i="4"/>
  <c r="J13" i="4"/>
  <c r="J15" i="4"/>
  <c r="J16" i="4"/>
  <c r="J17" i="4"/>
  <c r="J28" i="4"/>
  <c r="J29" i="4"/>
  <c r="J30" i="4"/>
  <c r="J31" i="4"/>
  <c r="J32" i="4"/>
  <c r="J33" i="4"/>
  <c r="J34" i="4"/>
  <c r="J35" i="4"/>
  <c r="J36" i="4"/>
  <c r="J37" i="4"/>
  <c r="J38" i="4"/>
  <c r="J39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2" i="4"/>
  <c r="J63" i="4"/>
  <c r="J64" i="4"/>
  <c r="J65" i="4"/>
  <c r="J72" i="4"/>
  <c r="J73" i="4"/>
  <c r="J74" i="4"/>
  <c r="J75" i="4"/>
  <c r="J76" i="4"/>
  <c r="J77" i="4"/>
  <c r="J78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8" i="4"/>
  <c r="I9" i="4"/>
  <c r="I10" i="4"/>
  <c r="I11" i="4"/>
  <c r="I12" i="4"/>
  <c r="I13" i="4"/>
  <c r="I15" i="4"/>
  <c r="I1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1" i="4"/>
  <c r="I62" i="4"/>
  <c r="I63" i="4"/>
  <c r="I66" i="4"/>
  <c r="I67" i="4"/>
  <c r="K67" i="4" s="1"/>
  <c r="I68" i="4"/>
  <c r="K68" i="4" s="1"/>
  <c r="I69" i="4"/>
  <c r="K69" i="4" s="1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8" i="4"/>
  <c r="G72" i="6"/>
  <c r="K91" i="6"/>
  <c r="K82" i="6"/>
  <c r="K81" i="6" s="1"/>
  <c r="G85" i="6"/>
  <c r="K33" i="6"/>
  <c r="K32" i="6"/>
  <c r="G16" i="6"/>
  <c r="G17" i="6"/>
  <c r="G48" i="4"/>
  <c r="G35" i="4"/>
  <c r="G36" i="4"/>
  <c r="G37" i="4"/>
  <c r="G38" i="4"/>
  <c r="G34" i="4"/>
  <c r="G33" i="4"/>
  <c r="G20" i="4"/>
  <c r="G21" i="4"/>
  <c r="G22" i="4"/>
  <c r="G23" i="4"/>
  <c r="G24" i="4"/>
  <c r="G25" i="4"/>
  <c r="G26" i="4"/>
  <c r="G27" i="4"/>
  <c r="G19" i="4"/>
  <c r="G18" i="4"/>
  <c r="K18" i="7"/>
  <c r="K19" i="7"/>
  <c r="K20" i="7"/>
  <c r="K21" i="7"/>
  <c r="K22" i="7"/>
  <c r="K23" i="7"/>
  <c r="K24" i="7"/>
  <c r="K25" i="7"/>
  <c r="K26" i="7"/>
  <c r="K27" i="7"/>
  <c r="K28" i="7"/>
  <c r="K29" i="7"/>
  <c r="K33" i="7"/>
  <c r="K34" i="7"/>
  <c r="K35" i="7"/>
  <c r="K36" i="7"/>
  <c r="K37" i="7"/>
  <c r="K38" i="7"/>
  <c r="K42" i="7"/>
  <c r="K43" i="7"/>
  <c r="K44" i="7"/>
  <c r="K45" i="7"/>
  <c r="K46" i="7"/>
  <c r="K47" i="7"/>
  <c r="K48" i="7"/>
  <c r="K49" i="7"/>
  <c r="K50" i="7"/>
  <c r="K54" i="7"/>
  <c r="K55" i="7"/>
  <c r="K56" i="7"/>
  <c r="K59" i="7"/>
  <c r="K62" i="7"/>
  <c r="K64" i="7"/>
  <c r="K65" i="7"/>
  <c r="K67" i="7"/>
  <c r="K68" i="7"/>
  <c r="K69" i="7"/>
  <c r="K70" i="7"/>
  <c r="K71" i="7"/>
  <c r="K73" i="7"/>
  <c r="K75" i="7"/>
  <c r="K79" i="7"/>
  <c r="K80" i="7"/>
  <c r="K82" i="7"/>
  <c r="K83" i="7"/>
  <c r="K84" i="7"/>
  <c r="K88" i="7"/>
  <c r="K89" i="7"/>
  <c r="K90" i="7"/>
  <c r="K92" i="7"/>
  <c r="K93" i="7"/>
  <c r="K94" i="7"/>
  <c r="K96" i="7"/>
  <c r="K97" i="7"/>
  <c r="K98" i="7"/>
  <c r="K99" i="7"/>
  <c r="K100" i="7"/>
  <c r="K101" i="7"/>
  <c r="K102" i="7"/>
  <c r="K18" i="6"/>
  <c r="K19" i="6"/>
  <c r="K21" i="6"/>
  <c r="K22" i="6"/>
  <c r="K23" i="6"/>
  <c r="K24" i="6"/>
  <c r="K25" i="6"/>
  <c r="K26" i="6"/>
  <c r="K27" i="6"/>
  <c r="K28" i="6"/>
  <c r="K29" i="6"/>
  <c r="K30" i="6"/>
  <c r="K39" i="6"/>
  <c r="K42" i="6"/>
  <c r="K43" i="6"/>
  <c r="K44" i="6"/>
  <c r="K45" i="6"/>
  <c r="K41" i="6" s="1"/>
  <c r="K40" i="6" s="1"/>
  <c r="K46" i="6"/>
  <c r="K47" i="6"/>
  <c r="K48" i="6"/>
  <c r="K49" i="6"/>
  <c r="K50" i="6"/>
  <c r="K53" i="6"/>
  <c r="K55" i="6"/>
  <c r="K56" i="6"/>
  <c r="K74" i="6"/>
  <c r="K72" i="6" s="1"/>
  <c r="K80" i="6"/>
  <c r="K86" i="6"/>
  <c r="K85" i="6" s="1"/>
  <c r="K88" i="6"/>
  <c r="K87" i="6" s="1"/>
  <c r="K89" i="6"/>
  <c r="K90" i="6"/>
  <c r="K92" i="6"/>
  <c r="K96" i="6"/>
  <c r="K95" i="6" s="1"/>
  <c r="K97" i="6"/>
  <c r="K98" i="6"/>
  <c r="K99" i="6"/>
  <c r="K100" i="6"/>
  <c r="K101" i="6"/>
  <c r="K102" i="6"/>
  <c r="J102" i="4"/>
  <c r="K102" i="4" s="1"/>
  <c r="K66" i="7"/>
  <c r="I45" i="6"/>
  <c r="K61" i="7"/>
  <c r="G74" i="4"/>
  <c r="M40" i="4" l="1"/>
  <c r="M63" i="4"/>
  <c r="O17" i="4"/>
  <c r="O16" i="4" s="1"/>
  <c r="K59" i="4"/>
  <c r="N40" i="4"/>
  <c r="N87" i="4"/>
  <c r="N86" i="4" s="1"/>
  <c r="M41" i="4"/>
  <c r="M87" i="4"/>
  <c r="M86" i="4" s="1"/>
  <c r="M85" i="4" s="1"/>
  <c r="M31" i="4"/>
  <c r="M14" i="4" s="1"/>
  <c r="M12" i="4" s="1"/>
  <c r="P63" i="4"/>
  <c r="M95" i="4"/>
  <c r="K29" i="4"/>
  <c r="N41" i="4"/>
  <c r="K34" i="4"/>
  <c r="P41" i="4"/>
  <c r="N17" i="4"/>
  <c r="N16" i="4" s="1"/>
  <c r="N14" i="4" s="1"/>
  <c r="N12" i="4" s="1"/>
  <c r="O41" i="4"/>
  <c r="P17" i="4"/>
  <c r="P16" i="4" s="1"/>
  <c r="M58" i="4"/>
  <c r="M57" i="4" s="1"/>
  <c r="M51" i="4" s="1"/>
  <c r="P58" i="4"/>
  <c r="P57" i="4" s="1"/>
  <c r="P51" i="4" s="1"/>
  <c r="O58" i="4"/>
  <c r="O57" i="4" s="1"/>
  <c r="O51" i="4" s="1"/>
  <c r="N58" i="4"/>
  <c r="N57" i="4" s="1"/>
  <c r="N51" i="4" s="1"/>
  <c r="O31" i="4"/>
  <c r="K31" i="7"/>
  <c r="K40" i="7"/>
  <c r="K17" i="7"/>
  <c r="M10" i="6"/>
  <c r="M8" i="6" s="1"/>
  <c r="K17" i="6"/>
  <c r="P40" i="4"/>
  <c r="O40" i="4"/>
  <c r="O14" i="4" s="1"/>
  <c r="O12" i="4" s="1"/>
  <c r="K54" i="4"/>
  <c r="K53" i="4" s="1"/>
  <c r="K52" i="4" s="1"/>
  <c r="N95" i="4"/>
  <c r="K25" i="4"/>
  <c r="O95" i="4"/>
  <c r="K22" i="4"/>
  <c r="P95" i="4"/>
  <c r="N72" i="4"/>
  <c r="O72" i="4"/>
  <c r="P72" i="4"/>
  <c r="M72" i="4"/>
  <c r="M51" i="7"/>
  <c r="K20" i="4"/>
  <c r="K27" i="4"/>
  <c r="K46" i="4"/>
  <c r="K37" i="4"/>
  <c r="K26" i="4"/>
  <c r="O44" i="6"/>
  <c r="O40" i="6" s="1"/>
  <c r="N44" i="6"/>
  <c r="K33" i="4"/>
  <c r="K60" i="4"/>
  <c r="K44" i="4"/>
  <c r="K28" i="4"/>
  <c r="K30" i="4"/>
  <c r="K38" i="4"/>
  <c r="K36" i="4"/>
  <c r="K35" i="4"/>
  <c r="K21" i="4"/>
  <c r="K19" i="4"/>
  <c r="K23" i="4"/>
  <c r="K64" i="4"/>
  <c r="K48" i="4"/>
  <c r="K24" i="4"/>
  <c r="K79" i="4"/>
  <c r="K18" i="4"/>
  <c r="K66" i="4"/>
  <c r="K65" i="4"/>
  <c r="K60" i="7"/>
  <c r="K61" i="4"/>
  <c r="K45" i="4"/>
  <c r="K43" i="4"/>
  <c r="G17" i="4"/>
  <c r="K17" i="4" l="1"/>
  <c r="K16" i="4" s="1"/>
  <c r="P14" i="4"/>
  <c r="P12" i="4" s="1"/>
  <c r="K14" i="7"/>
  <c r="K12" i="7" s="1"/>
  <c r="K16" i="7"/>
  <c r="M10" i="4"/>
  <c r="M8" i="4" s="1"/>
  <c r="P10" i="4"/>
  <c r="P8" i="4" s="1"/>
  <c r="O10" i="4"/>
  <c r="K58" i="4"/>
  <c r="N10" i="4"/>
  <c r="K63" i="4"/>
  <c r="P40" i="6"/>
  <c r="N40" i="6"/>
  <c r="O8" i="4" l="1"/>
  <c r="S8" i="4" s="1"/>
  <c r="S10" i="4"/>
  <c r="N8" i="4"/>
  <c r="T10" i="4"/>
  <c r="R10" i="4"/>
  <c r="K57" i="4"/>
  <c r="K51" i="4" s="1"/>
  <c r="R8" i="4" l="1"/>
  <c r="T8" i="4"/>
  <c r="G101" i="4" l="1"/>
  <c r="K101" i="4" s="1"/>
  <c r="G100" i="4"/>
  <c r="K100" i="4" s="1"/>
  <c r="G99" i="4"/>
  <c r="K99" i="4" s="1"/>
  <c r="G98" i="4"/>
  <c r="K98" i="4" s="1"/>
  <c r="G97" i="4"/>
  <c r="K97" i="4" s="1"/>
  <c r="G96" i="4"/>
  <c r="K96" i="4" s="1"/>
  <c r="G92" i="4"/>
  <c r="K92" i="4" s="1"/>
  <c r="K91" i="4" s="1"/>
  <c r="G89" i="4"/>
  <c r="K89" i="4" s="1"/>
  <c r="G88" i="4"/>
  <c r="K88" i="4" s="1"/>
  <c r="G83" i="4"/>
  <c r="G32" i="4"/>
  <c r="G78" i="4"/>
  <c r="K78" i="4" s="1"/>
  <c r="G63" i="4"/>
  <c r="G58" i="4"/>
  <c r="G53" i="4"/>
  <c r="G87" i="7"/>
  <c r="G78" i="6"/>
  <c r="G77" i="6" s="1"/>
  <c r="G76" i="6" s="1"/>
  <c r="G78" i="7"/>
  <c r="K32" i="4" l="1"/>
  <c r="K31" i="4" s="1"/>
  <c r="G31" i="4"/>
  <c r="K42" i="4"/>
  <c r="K41" i="4" s="1"/>
  <c r="K40" i="4" s="1"/>
  <c r="G41" i="4"/>
  <c r="G86" i="7"/>
  <c r="K87" i="7"/>
  <c r="G77" i="7"/>
  <c r="K78" i="7"/>
  <c r="G52" i="4"/>
  <c r="G57" i="4"/>
  <c r="G82" i="4"/>
  <c r="G81" i="4" s="1"/>
  <c r="G91" i="4"/>
  <c r="G77" i="4"/>
  <c r="K77" i="4" s="1"/>
  <c r="K76" i="4" s="1"/>
  <c r="K72" i="4" s="1"/>
  <c r="G95" i="4"/>
  <c r="K95" i="4" s="1"/>
  <c r="G87" i="4"/>
  <c r="K87" i="4" s="1"/>
  <c r="K86" i="4" s="1"/>
  <c r="K85" i="4" s="1"/>
  <c r="G40" i="7"/>
  <c r="G41" i="7"/>
  <c r="K41" i="7" s="1"/>
  <c r="G17" i="7"/>
  <c r="G95" i="7"/>
  <c r="K95" i="7" s="1"/>
  <c r="G91" i="7"/>
  <c r="K91" i="7" s="1"/>
  <c r="G81" i="7"/>
  <c r="G58" i="7"/>
  <c r="G53" i="7"/>
  <c r="G31" i="7"/>
  <c r="G95" i="6"/>
  <c r="G91" i="6"/>
  <c r="G86" i="6"/>
  <c r="G82" i="6"/>
  <c r="G81" i="6" s="1"/>
  <c r="G63" i="6"/>
  <c r="G58" i="6"/>
  <c r="G57" i="6" s="1"/>
  <c r="G53" i="6"/>
  <c r="G52" i="6" s="1"/>
  <c r="G40" i="6"/>
  <c r="G14" i="6" s="1"/>
  <c r="G41" i="6"/>
  <c r="G31" i="6"/>
  <c r="K14" i="4" l="1"/>
  <c r="K12" i="4" s="1"/>
  <c r="K10" i="4" s="1"/>
  <c r="K81" i="7"/>
  <c r="G16" i="7"/>
  <c r="G76" i="7"/>
  <c r="K77" i="7"/>
  <c r="G52" i="7"/>
  <c r="K52" i="7" s="1"/>
  <c r="K53" i="7"/>
  <c r="G85" i="7"/>
  <c r="K86" i="7"/>
  <c r="K85" i="7" s="1"/>
  <c r="G76" i="4"/>
  <c r="G51" i="4"/>
  <c r="G72" i="4"/>
  <c r="G86" i="4"/>
  <c r="G57" i="7"/>
  <c r="G51" i="6"/>
  <c r="K76" i="7" l="1"/>
  <c r="K72" i="7" s="1"/>
  <c r="K10" i="7" s="1"/>
  <c r="K8" i="7" s="1"/>
  <c r="K8" i="4"/>
  <c r="G72" i="7"/>
  <c r="G14" i="7"/>
  <c r="G85" i="4"/>
  <c r="G12" i="7" l="1"/>
  <c r="G12" i="6"/>
  <c r="G10" i="6" s="1"/>
  <c r="G8" i="6" s="1"/>
  <c r="G8" i="7" l="1"/>
  <c r="G16" i="4" l="1"/>
  <c r="G14" i="4" l="1"/>
  <c r="G12" i="4" s="1"/>
  <c r="G10" i="4" l="1"/>
  <c r="G8" i="4" l="1"/>
  <c r="K31" i="6" l="1"/>
  <c r="K14" i="6" s="1"/>
  <c r="K12" i="6" s="1"/>
  <c r="K10" i="6" s="1"/>
  <c r="K8" i="6" s="1"/>
</calcChain>
</file>

<file path=xl/sharedStrings.xml><?xml version="1.0" encoding="utf-8"?>
<sst xmlns="http://schemas.openxmlformats.org/spreadsheetml/2006/main" count="303" uniqueCount="104">
  <si>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</si>
  <si>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</si>
  <si>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</si>
  <si>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</si>
  <si>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</si>
  <si>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</si>
  <si>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</si>
  <si>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</si>
  <si>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</si>
  <si>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</si>
  <si>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</si>
  <si>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</si>
  <si>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</si>
  <si>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</si>
  <si>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</si>
  <si>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</si>
  <si>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</si>
  <si>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</si>
  <si>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PERSONAL</t>
  </si>
  <si>
    <t>MATERIALES Y SUMINISTROS</t>
  </si>
  <si>
    <t>PRIMA TECNICA SALARIAL</t>
  </si>
  <si>
    <t>BONIFICACION POR SERVICIOS PRESTADOS</t>
  </si>
  <si>
    <t>PRIMA DE SERVICIO</t>
  </si>
  <si>
    <t>PRIMA DE VACACIONES</t>
  </si>
  <si>
    <t>PRIMA DE NAVIDAD</t>
  </si>
  <si>
    <t>APORTES AL ICBF</t>
  </si>
  <si>
    <t>APORTES AL SENA</t>
  </si>
  <si>
    <t>RECURSO 21</t>
  </si>
  <si>
    <t>TRANSFERENCIAS CORRIENTES</t>
  </si>
  <si>
    <t>SENTENCIAS Y CONCILIACIONES</t>
  </si>
  <si>
    <t>TOTAL PRESUPUESTO</t>
  </si>
  <si>
    <t>OTROS GASTOS PERSONALES - PREVIO CONCEPTO DGPPN</t>
  </si>
  <si>
    <t xml:space="preserve">Secretaria General </t>
  </si>
  <si>
    <t>MARTHA LUZ CAMARGO DE LA HOZ</t>
  </si>
  <si>
    <t>A</t>
  </si>
  <si>
    <t>FUNCIONAMIENTO</t>
  </si>
  <si>
    <t>PLANTA DE PERSONAL PERMANENTE</t>
  </si>
  <si>
    <t>SALARIO</t>
  </si>
  <si>
    <t>FACTORES SALARIALES COMUNES</t>
  </si>
  <si>
    <t>SUELDO BASÍCO</t>
  </si>
  <si>
    <t>SUBSIDIO DE ALIMENTACIÓN</t>
  </si>
  <si>
    <t xml:space="preserve">AUXILIO DE TRANSPORTE </t>
  </si>
  <si>
    <t>HORAS EXTRAS, DOMINICALES, FESTIVOS Y RECARGOS</t>
  </si>
  <si>
    <t>VIÁTICOS DE LOS FUNCIONARIOS EN COMISIÓN</t>
  </si>
  <si>
    <t xml:space="preserve">CONTRIBUCIONES INHERENTES A LA NOMINA </t>
  </si>
  <si>
    <t>PENSIONES</t>
  </si>
  <si>
    <t>SALUD</t>
  </si>
  <si>
    <t xml:space="preserve">AUXILIO DE CESANTÍAS </t>
  </si>
  <si>
    <t>CAJAS DE COMPENSACIÓN FAMILIAR</t>
  </si>
  <si>
    <t>APORTES GENERALES AL SISTEMA DE RIESGOS LABORALES</t>
  </si>
  <si>
    <t>REMUNERACIONES NO CONSTITUTIVAS DE FACTOR SALARIAL</t>
  </si>
  <si>
    <t>PRESTACIONES SOCIALES SEGÚN DEFINICIÓN LEGAL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</si>
  <si>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</si>
  <si>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</si>
  <si>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</si>
  <si>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</si>
  <si>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</si>
  <si>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ADQUISICIÓN DE BIENES  Y SERVICIOS</t>
  </si>
  <si>
    <t>ADQUISICIÓN DE ACTIVOS NO FINANCIEROS</t>
  </si>
  <si>
    <t>ACTIVOS FIJOS</t>
  </si>
  <si>
    <t>ACTIVOS FIJOS NO CLASIFICADOS COMO MAQUINARIA Y EQUIPO</t>
  </si>
  <si>
    <t>ADQUISICIONES DIFERENTES DE ACTIVOS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</si>
  <si>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</si>
  <si>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</si>
  <si>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</si>
  <si>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ADQUISICIÓN DE SERVICIOS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</si>
  <si>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</si>
  <si>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</si>
  <si>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</si>
  <si>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</si>
  <si>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</si>
  <si>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PRESTACIONES SOCIALES</t>
  </si>
  <si>
    <t>PRESTACIONES SOCIALES RELACIONADAS CON EL EMPLEO</t>
  </si>
  <si>
    <t>INCAPACIDADES Y LICENCIAS DE MATERNIDAD Y PATERNIDAD (NO DE PENSIONES)</t>
  </si>
  <si>
    <t>LICENCIAS DE MATERNIDAD Y PATERNIDAD (NO DE PENSIONES)</t>
  </si>
  <si>
    <t>FALLOS NACIONALES</t>
  </si>
  <si>
    <t>SENTENCIAS</t>
  </si>
  <si>
    <t>IMPUESTOS</t>
  </si>
  <si>
    <t>IMPUESTOS TERRITORIALES</t>
  </si>
  <si>
    <t>IMPUESTO PREDIAL Y SOBRETASA AMBIENTAL</t>
  </si>
  <si>
    <t>IMPUESTO SOBRE VEHÍCULOS AUTOMOTORES</t>
  </si>
  <si>
    <t>GASTOS POR TRIBUTOS, MULTAS, SANCIONES E INTERESES DE MORA</t>
  </si>
  <si>
    <t>CONTRIBUCIONES</t>
  </si>
  <si>
    <t>CUOTA DE FISCALIZACIÓN Y AUDITAJE</t>
  </si>
  <si>
    <t>INVERSIÓN</t>
  </si>
  <si>
    <t>C</t>
  </si>
  <si>
    <t>4</t>
  </si>
  <si>
    <t>5</t>
  </si>
  <si>
    <t>6</t>
  </si>
  <si>
    <t>IMPLEMENTACIÓN DE LA SUPERVISIÓN BASADA EN RIESGOS EN LA SUPERINTENDENCIA DE LA ECONOMÍA SOLIDARIA A NIVEL  NACIONAL</t>
  </si>
  <si>
    <t>PREVENCIÓN DE LOS RIESGOS JURÍDICOS Y FINANCIEROS DE LAS ORGANIZACIONES SOLIDARIAS A NIVEL NACIONAL</t>
  </si>
  <si>
    <t>FORTALECIMIENTO DE LA SUPERVISIÓN DE FONDOS DE EMPLEADOS Y MUTUALES QUE EJERCEN LA ACTIVIDAD DE AHORRO Y CRÉDITO A NIVEL  NACIONAL</t>
  </si>
  <si>
    <t>ADMINISTRACIÓN DEL ACERVO DOCUMENTAL DE LA SUPERSOLIDARIA  BOGOTÁ</t>
  </si>
  <si>
    <t>FORTALECIMIENTO DE LA ARQUITECTURA TECNOLÓGICA DE LA SUPERSOLIDARIA EN  BOGOTÁ</t>
  </si>
  <si>
    <t>IMPLEMENTACIÓN DE LOS SISTEMAS DE GESTIÓN DE LA SUPERSOLIDARIA EN   BOGOTÁ</t>
  </si>
  <si>
    <t>DANYIRA DIAMARY PACHÓN RAMÍREZ</t>
  </si>
  <si>
    <t>Grupo Financiero</t>
  </si>
  <si>
    <t>Profesional Especializado - Coordinador</t>
  </si>
  <si>
    <t>OTRAS TRANSFERENCIAS-PREVIO CONCEPTO DGPPN</t>
  </si>
  <si>
    <t>RECURSO 20-21</t>
  </si>
  <si>
    <t>EJECUCION ACUMULADA DICIEMBRE DE 2019</t>
  </si>
  <si>
    <t>% EJECUCIÓN GIROS</t>
  </si>
  <si>
    <t xml:space="preserve">%    EJECUCIÓN COMPROMISOS </t>
  </si>
  <si>
    <t xml:space="preserve">%    EJECUCIÓN OBLIGACIONES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</si>
</sst>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 * #,##0.00_ ;_ * \-#,##0.00_ ;_ * &quot;-&quot;??_ ;_ @_ "/>
    <numFmt numFmtId="166" formatCode="_ * #,##0_ ;_ * \-#,##0_ ;_ * &quot;-&quot;??_ ;_ @_ "/>
    <numFmt numFmtId="168" formatCode="#,##0;[Red]#,##0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57"/>
      </left>
      <right style="medium">
        <color indexed="57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64"/>
      </bottom>
      <diagonal/>
    </border>
    <border>
      <left style="medium">
        <color indexed="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57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2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2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77">
    <xf numFmtId="0" fontId="0" fillId="0" borderId="0" xfId="0"/>
    <xf numFmtId="0" fontId="6" fillId="0" borderId="0" xfId="0" applyFont="1" applyFill="1"/>
    <xf numFmtId="0" fontId="6" fillId="0" borderId="0" xfId="0" applyFont="1" applyBorder="1"/>
    <xf numFmtId="3" fontId="6" fillId="0" borderId="0" xfId="0" applyNumberFormat="1" applyFont="1" applyFill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wrapText="1"/>
    </xf>
    <xf numFmtId="0" fontId="5" fillId="0" borderId="0" xfId="0" applyFont="1" applyFill="1"/>
    <xf numFmtId="3" fontId="5" fillId="0" borderId="0" xfId="1" applyNumberFormat="1" applyFont="1" applyFill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166" fontId="5" fillId="0" borderId="0" xfId="1" applyNumberFormat="1" applyFont="1" applyBorder="1"/>
    <xf numFmtId="3" fontId="5" fillId="0" borderId="0" xfId="1" applyNumberFormat="1" applyFont="1" applyBorder="1" applyAlignment="1"/>
    <xf numFmtId="0" fontId="4" fillId="0" borderId="0" xfId="0" applyFont="1" applyBorder="1"/>
    <xf numFmtId="3" fontId="6" fillId="0" borderId="0" xfId="1" applyNumberFormat="1" applyFont="1" applyFill="1" applyAlignment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165" fontId="5" fillId="0" borderId="0" xfId="1" applyFont="1" applyFill="1" applyBorder="1" applyAlignment="1"/>
    <xf numFmtId="165" fontId="4" fillId="0" borderId="0" xfId="1" applyFont="1" applyBorder="1" applyAlignment="1"/>
    <xf numFmtId="165" fontId="6" fillId="0" borderId="0" xfId="1" applyFont="1" applyBorder="1" applyAlignment="1"/>
    <xf numFmtId="166" fontId="6" fillId="0" borderId="0" xfId="1" applyNumberFormat="1" applyFont="1" applyFill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/>
    <xf numFmtId="165" fontId="6" fillId="0" borderId="0" xfId="1" applyFont="1" applyFill="1" applyAlignment="1"/>
    <xf numFmtId="166" fontId="5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 applyAlignment="1">
      <alignment horizontal="right"/>
    </xf>
    <xf numFmtId="3" fontId="5" fillId="0" borderId="0" xfId="2" applyNumberFormat="1" applyFont="1" applyFill="1" applyAlignment="1"/>
    <xf numFmtId="3" fontId="5" fillId="0" borderId="0" xfId="2" applyNumberFormat="1" applyFont="1" applyFill="1" applyBorder="1" applyAlignment="1"/>
    <xf numFmtId="165" fontId="5" fillId="0" borderId="0" xfId="2" applyFont="1" applyFill="1" applyAlignment="1"/>
    <xf numFmtId="3" fontId="4" fillId="0" borderId="1" xfId="2" applyNumberFormat="1" applyFont="1" applyFill="1" applyBorder="1" applyAlignment="1"/>
    <xf numFmtId="166" fontId="5" fillId="0" borderId="1" xfId="2" applyNumberFormat="1" applyFont="1" applyFill="1" applyBorder="1" applyAlignment="1">
      <alignment horizontal="right" wrapText="1"/>
    </xf>
    <xf numFmtId="1" fontId="5" fillId="0" borderId="1" xfId="2" applyNumberFormat="1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right"/>
    </xf>
    <xf numFmtId="166" fontId="5" fillId="0" borderId="1" xfId="2" applyNumberFormat="1" applyFont="1" applyFill="1" applyBorder="1" applyAlignment="1">
      <alignment horizontal="right" vertical="center" wrapText="1"/>
    </xf>
    <xf numFmtId="166" fontId="5" fillId="0" borderId="0" xfId="2" applyNumberFormat="1" applyFont="1" applyFill="1" applyBorder="1" applyAlignment="1">
      <alignment horizontal="right" wrapText="1"/>
    </xf>
    <xf numFmtId="166" fontId="5" fillId="0" borderId="0" xfId="2" applyNumberFormat="1" applyFont="1" applyFill="1" applyBorder="1" applyAlignment="1">
      <alignment horizontal="left" wrapText="1"/>
    </xf>
    <xf numFmtId="49" fontId="5" fillId="0" borderId="1" xfId="2" applyNumberFormat="1" applyFont="1" applyFill="1" applyBorder="1" applyAlignment="1">
      <alignment horizontal="right" wrapText="1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6" fontId="5" fillId="0" borderId="0" xfId="1" applyNumberFormat="1" applyFont="1" applyFill="1" applyBorder="1"/>
    <xf numFmtId="0" fontId="4" fillId="0" borderId="0" xfId="0" applyFont="1" applyFill="1"/>
    <xf numFmtId="3" fontId="5" fillId="0" borderId="0" xfId="0" applyNumberFormat="1" applyFont="1" applyFill="1" applyAlignment="1">
      <alignment horizontal="right"/>
    </xf>
    <xf numFmtId="165" fontId="5" fillId="0" borderId="0" xfId="1" applyFont="1" applyFill="1"/>
    <xf numFmtId="0" fontId="4" fillId="0" borderId="0" xfId="0" applyFont="1" applyFill="1" applyBorder="1"/>
    <xf numFmtId="165" fontId="4" fillId="0" borderId="0" xfId="1" applyFont="1" applyFill="1" applyBorder="1" applyAlignment="1"/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right"/>
    </xf>
    <xf numFmtId="0" fontId="11" fillId="0" borderId="0" xfId="0" applyFont="1" applyFill="1" applyAlignment="1" applyProtection="1">
      <alignment horizontal="right" vertical="center" wrapText="1" readingOrder="1"/>
      <protection locked="0"/>
    </xf>
    <xf numFmtId="165" fontId="12" fillId="0" borderId="0" xfId="1" applyFont="1" applyFill="1" applyAlignment="1" applyProtection="1">
      <alignment horizontal="right" vertical="center" wrapText="1" readingOrder="1"/>
      <protection locked="0"/>
    </xf>
    <xf numFmtId="165" fontId="12" fillId="0" borderId="0" xfId="1" applyFont="1" applyFill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/>
    <xf numFmtId="166" fontId="5" fillId="0" borderId="0" xfId="1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right"/>
    </xf>
    <xf numFmtId="165" fontId="5" fillId="0" borderId="0" xfId="1" applyFont="1" applyFill="1" applyAlignment="1"/>
    <xf numFmtId="10" fontId="10" fillId="0" borderId="3" xfId="3" applyNumberFormat="1" applyFont="1" applyFill="1" applyBorder="1" applyAlignment="1">
      <alignment horizontal="center" vertical="center" wrapText="1"/>
    </xf>
    <xf numFmtId="10" fontId="10" fillId="0" borderId="3" xfId="3" applyNumberFormat="1" applyFont="1" applyFill="1" applyBorder="1" applyAlignment="1">
      <alignment horizontal="center" vertical="center" wrapText="1"/>
    </xf>
    <xf numFmtId="10" fontId="10" fillId="0" borderId="4" xfId="3" applyNumberFormat="1" applyFont="1" applyFill="1" applyBorder="1" applyAlignment="1">
      <alignment horizontal="center" vertical="center" wrapText="1"/>
    </xf>
    <xf numFmtId="166" fontId="4" fillId="0" borderId="0" xfId="2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5" fillId="0" borderId="4" xfId="0" applyFont="1" applyFill="1" applyBorder="1"/>
    <xf numFmtId="166" fontId="5" fillId="0" borderId="4" xfId="2" applyNumberFormat="1" applyFont="1" applyFill="1" applyBorder="1" applyAlignment="1">
      <alignment horizontal="right" wrapText="1"/>
    </xf>
    <xf numFmtId="0" fontId="3" fillId="0" borderId="4" xfId="0" applyFont="1" applyFill="1" applyBorder="1" applyAlignment="1"/>
    <xf numFmtId="0" fontId="5" fillId="0" borderId="4" xfId="0" applyFont="1" applyFill="1" applyBorder="1" applyAlignment="1">
      <alignment wrapText="1"/>
    </xf>
    <xf numFmtId="166" fontId="4" fillId="0" borderId="4" xfId="2" applyNumberFormat="1" applyFont="1" applyFill="1" applyBorder="1" applyAlignment="1">
      <alignment horizontal="right" wrapText="1"/>
    </xf>
    <xf numFmtId="49" fontId="5" fillId="0" borderId="4" xfId="2" applyNumberFormat="1" applyFont="1" applyFill="1" applyBorder="1" applyAlignment="1">
      <alignment horizontal="right" wrapText="1"/>
    </xf>
    <xf numFmtId="49" fontId="5" fillId="0" borderId="5" xfId="2" applyNumberFormat="1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166" fontId="4" fillId="0" borderId="0" xfId="2" applyNumberFormat="1" applyFont="1" applyFill="1" applyBorder="1" applyAlignment="1">
      <alignment horizontal="right" wrapText="1"/>
    </xf>
    <xf numFmtId="49" fontId="5" fillId="0" borderId="0" xfId="2" applyNumberFormat="1" applyFont="1" applyFill="1" applyBorder="1" applyAlignment="1">
      <alignment horizontal="right" wrapText="1"/>
    </xf>
    <xf numFmtId="1" fontId="5" fillId="0" borderId="0" xfId="2" applyNumberFormat="1" applyFont="1" applyFill="1" applyBorder="1" applyAlignment="1">
      <alignment horizontal="right" wrapText="1"/>
    </xf>
    <xf numFmtId="1" fontId="5" fillId="0" borderId="9" xfId="2" applyNumberFormat="1" applyFont="1" applyFill="1" applyBorder="1" applyAlignment="1">
      <alignment horizontal="right" wrapText="1"/>
    </xf>
    <xf numFmtId="166" fontId="5" fillId="0" borderId="5" xfId="2" applyNumberFormat="1" applyFont="1" applyFill="1" applyBorder="1" applyAlignment="1">
      <alignment horizontal="right" wrapText="1"/>
    </xf>
    <xf numFmtId="166" fontId="5" fillId="0" borderId="9" xfId="2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vertical="center" wrapText="1"/>
    </xf>
    <xf numFmtId="166" fontId="4" fillId="0" borderId="0" xfId="2" applyNumberFormat="1" applyFont="1" applyFill="1" applyBorder="1" applyAlignment="1">
      <alignment horizontal="left" wrapText="1"/>
    </xf>
    <xf numFmtId="0" fontId="5" fillId="0" borderId="9" xfId="0" applyFont="1" applyFill="1" applyBorder="1" applyAlignment="1">
      <alignment wrapText="1"/>
    </xf>
    <xf numFmtId="166" fontId="4" fillId="0" borderId="2" xfId="2" applyNumberFormat="1" applyFont="1" applyFill="1" applyBorder="1" applyAlignment="1">
      <alignment horizontal="center" vertical="center" wrapText="1"/>
    </xf>
    <xf numFmtId="166" fontId="4" fillId="0" borderId="4" xfId="2" applyNumberFormat="1" applyFont="1" applyFill="1" applyBorder="1" applyAlignment="1">
      <alignment horizontal="right" vertical="center" wrapText="1"/>
    </xf>
    <xf numFmtId="166" fontId="3" fillId="0" borderId="4" xfId="2" applyNumberFormat="1" applyFont="1" applyFill="1" applyBorder="1" applyAlignment="1">
      <alignment horizontal="right" wrapText="1"/>
    </xf>
    <xf numFmtId="166" fontId="4" fillId="0" borderId="0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Fill="1" applyBorder="1" applyAlignment="1">
      <alignment horizontal="center" vertical="center" wrapText="1"/>
    </xf>
    <xf numFmtId="3" fontId="4" fillId="0" borderId="11" xfId="2" applyNumberFormat="1" applyFont="1" applyFill="1" applyBorder="1" applyAlignment="1">
      <alignment horizontal="center" vertical="center" wrapText="1"/>
    </xf>
    <xf numFmtId="166" fontId="4" fillId="0" borderId="13" xfId="2" applyNumberFormat="1" applyFont="1" applyFill="1" applyBorder="1" applyAlignment="1">
      <alignment horizontal="center" vertical="center" wrapText="1"/>
    </xf>
    <xf numFmtId="165" fontId="4" fillId="0" borderId="6" xfId="2" applyFont="1" applyFill="1" applyBorder="1" applyAlignment="1">
      <alignment horizontal="center" vertical="center" wrapText="1"/>
    </xf>
    <xf numFmtId="3" fontId="6" fillId="0" borderId="13" xfId="0" applyNumberFormat="1" applyFont="1" applyFill="1" applyBorder="1" applyAlignment="1">
      <alignment horizontal="center"/>
    </xf>
    <xf numFmtId="10" fontId="10" fillId="0" borderId="14" xfId="3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/>
    </xf>
    <xf numFmtId="10" fontId="10" fillId="0" borderId="15" xfId="3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3" fontId="6" fillId="2" borderId="15" xfId="0" applyNumberFormat="1" applyFont="1" applyFill="1" applyBorder="1" applyAlignment="1">
      <alignment horizontal="right"/>
    </xf>
    <xf numFmtId="0" fontId="6" fillId="0" borderId="16" xfId="0" applyFont="1" applyBorder="1"/>
    <xf numFmtId="0" fontId="4" fillId="0" borderId="16" xfId="0" applyFont="1" applyBorder="1"/>
    <xf numFmtId="0" fontId="6" fillId="0" borderId="17" xfId="0" applyFont="1" applyBorder="1"/>
    <xf numFmtId="0" fontId="6" fillId="0" borderId="9" xfId="0" applyFont="1" applyBorder="1"/>
    <xf numFmtId="3" fontId="5" fillId="0" borderId="9" xfId="1" applyNumberFormat="1" applyFont="1" applyBorder="1" applyAlignment="1"/>
    <xf numFmtId="166" fontId="5" fillId="0" borderId="9" xfId="1" applyNumberFormat="1" applyFont="1" applyBorder="1"/>
    <xf numFmtId="3" fontId="5" fillId="0" borderId="9" xfId="1" applyNumberFormat="1" applyFont="1" applyFill="1" applyBorder="1" applyAlignment="1"/>
    <xf numFmtId="165" fontId="5" fillId="0" borderId="9" xfId="1" applyFont="1" applyFill="1" applyBorder="1" applyAlignment="1"/>
    <xf numFmtId="3" fontId="6" fillId="0" borderId="9" xfId="0" applyNumberFormat="1" applyFont="1" applyFill="1" applyBorder="1" applyAlignment="1">
      <alignment horizontal="right"/>
    </xf>
    <xf numFmtId="3" fontId="6" fillId="2" borderId="9" xfId="0" applyNumberFormat="1" applyFont="1" applyFill="1" applyBorder="1" applyAlignment="1">
      <alignment horizontal="right"/>
    </xf>
    <xf numFmtId="3" fontId="6" fillId="2" borderId="18" xfId="0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 wrapText="1"/>
    </xf>
    <xf numFmtId="166" fontId="5" fillId="0" borderId="4" xfId="2" applyNumberFormat="1" applyFont="1" applyFill="1" applyBorder="1" applyAlignment="1">
      <alignment horizontal="right" vertical="center" wrapText="1"/>
    </xf>
    <xf numFmtId="166" fontId="5" fillId="0" borderId="5" xfId="2" applyNumberFormat="1" applyFont="1" applyFill="1" applyBorder="1" applyAlignment="1">
      <alignment horizontal="right" vertical="center" wrapText="1"/>
    </xf>
    <xf numFmtId="3" fontId="4" fillId="0" borderId="8" xfId="2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right" vertical="center" wrapText="1"/>
    </xf>
    <xf numFmtId="166" fontId="5" fillId="0" borderId="9" xfId="2" applyNumberFormat="1" applyFont="1" applyFill="1" applyBorder="1" applyAlignment="1">
      <alignment horizontal="right" vertical="center" wrapText="1"/>
    </xf>
    <xf numFmtId="3" fontId="4" fillId="0" borderId="19" xfId="2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3" fontId="4" fillId="0" borderId="4" xfId="2" applyNumberFormat="1" applyFont="1" applyFill="1" applyBorder="1" applyAlignment="1"/>
    <xf numFmtId="3" fontId="5" fillId="0" borderId="4" xfId="2" applyNumberFormat="1" applyFont="1" applyFill="1" applyBorder="1" applyAlignment="1"/>
    <xf numFmtId="3" fontId="4" fillId="0" borderId="5" xfId="2" applyNumberFormat="1" applyFont="1" applyFill="1" applyBorder="1" applyAlignment="1"/>
    <xf numFmtId="166" fontId="5" fillId="0" borderId="20" xfId="2" applyNumberFormat="1" applyFont="1" applyFill="1" applyBorder="1" applyAlignment="1">
      <alignment horizontal="right" vertical="center" wrapText="1"/>
    </xf>
    <xf numFmtId="3" fontId="4" fillId="0" borderId="4" xfId="2" applyNumberFormat="1" applyFont="1" applyFill="1" applyBorder="1" applyAlignment="1">
      <alignment vertical="center" wrapText="1"/>
    </xf>
    <xf numFmtId="3" fontId="5" fillId="0" borderId="0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horizontal="center" vertical="center" wrapText="1"/>
    </xf>
    <xf numFmtId="3" fontId="5" fillId="0" borderId="4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horizontal="center" vertical="justify" wrapText="1"/>
    </xf>
    <xf numFmtId="3" fontId="4" fillId="0" borderId="0" xfId="2" applyNumberFormat="1" applyFont="1" applyFill="1" applyBorder="1" applyAlignment="1">
      <alignment horizontal="center" vertical="center" wrapText="1"/>
    </xf>
    <xf numFmtId="165" fontId="4" fillId="0" borderId="2" xfId="2" applyFont="1" applyFill="1" applyBorder="1" applyAlignment="1">
      <alignment horizontal="center" vertical="center" wrapText="1"/>
    </xf>
    <xf numFmtId="165" fontId="4" fillId="0" borderId="11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vertical="center" wrapText="1"/>
    </xf>
    <xf numFmtId="3" fontId="4" fillId="0" borderId="0" xfId="2" applyNumberFormat="1" applyFont="1" applyFill="1" applyBorder="1" applyAlignment="1"/>
    <xf numFmtId="3" fontId="4" fillId="0" borderId="0" xfId="2" applyNumberFormat="1" applyFont="1" applyFill="1" applyBorder="1" applyAlignment="1">
      <alignment wrapText="1"/>
    </xf>
    <xf numFmtId="3" fontId="5" fillId="0" borderId="0" xfId="2" applyNumberFormat="1" applyFont="1" applyFill="1" applyBorder="1" applyAlignment="1">
      <alignment wrapText="1"/>
    </xf>
    <xf numFmtId="3" fontId="4" fillId="0" borderId="3" xfId="2" applyNumberFormat="1" applyFont="1" applyFill="1" applyBorder="1" applyAlignment="1">
      <alignment vertical="center" wrapText="1"/>
    </xf>
    <xf numFmtId="3" fontId="4" fillId="0" borderId="4" xfId="2" applyNumberFormat="1" applyFont="1" applyFill="1" applyBorder="1" applyAlignment="1">
      <alignment wrapText="1"/>
    </xf>
    <xf numFmtId="168" fontId="5" fillId="0" borderId="4" xfId="2" applyNumberFormat="1" applyFont="1" applyFill="1" applyBorder="1" applyAlignment="1">
      <alignment horizontal="right" wrapText="1"/>
    </xf>
    <xf numFmtId="3" fontId="5" fillId="0" borderId="4" xfId="2" applyNumberFormat="1" applyFont="1" applyFill="1" applyBorder="1" applyAlignment="1">
      <alignment wrapText="1"/>
    </xf>
    <xf numFmtId="3" fontId="5" fillId="0" borderId="5" xfId="2" applyNumberFormat="1" applyFont="1" applyFill="1" applyBorder="1" applyAlignment="1"/>
    <xf numFmtId="166" fontId="4" fillId="0" borderId="3" xfId="2" applyNumberFormat="1" applyFont="1" applyFill="1" applyBorder="1" applyAlignment="1">
      <alignment horizontal="right" vertical="center" wrapText="1"/>
    </xf>
    <xf numFmtId="10" fontId="10" fillId="0" borderId="5" xfId="3" applyNumberFormat="1" applyFont="1" applyFill="1" applyBorder="1" applyAlignment="1">
      <alignment horizontal="center" vertical="center" wrapText="1"/>
    </xf>
    <xf numFmtId="10" fontId="4" fillId="2" borderId="4" xfId="3" applyNumberFormat="1" applyFont="1" applyFill="1" applyBorder="1" applyAlignment="1">
      <alignment horizontal="center"/>
    </xf>
    <xf numFmtId="10" fontId="6" fillId="2" borderId="4" xfId="3" applyNumberFormat="1" applyFont="1" applyFill="1" applyBorder="1" applyAlignment="1">
      <alignment horizontal="center"/>
    </xf>
    <xf numFmtId="10" fontId="6" fillId="2" borderId="5" xfId="3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5" fillId="0" borderId="22" xfId="0" applyFont="1" applyBorder="1"/>
    <xf numFmtId="0" fontId="5" fillId="0" borderId="13" xfId="0" applyFont="1" applyBorder="1"/>
    <xf numFmtId="166" fontId="5" fillId="0" borderId="13" xfId="2" applyNumberFormat="1" applyFont="1" applyBorder="1"/>
    <xf numFmtId="3" fontId="5" fillId="0" borderId="13" xfId="2" applyNumberFormat="1" applyFont="1" applyFill="1" applyBorder="1" applyAlignment="1"/>
    <xf numFmtId="3" fontId="5" fillId="0" borderId="13" xfId="2" applyNumberFormat="1" applyFont="1" applyBorder="1" applyAlignment="1"/>
    <xf numFmtId="165" fontId="5" fillId="0" borderId="13" xfId="2" applyFont="1" applyFill="1" applyBorder="1" applyAlignment="1"/>
    <xf numFmtId="3" fontId="6" fillId="0" borderId="13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165" fontId="4" fillId="0" borderId="21" xfId="2" applyFont="1" applyFill="1" applyBorder="1" applyAlignment="1">
      <alignment horizontal="center" vertical="center" wrapText="1"/>
    </xf>
    <xf numFmtId="165" fontId="4" fillId="0" borderId="7" xfId="2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5" fillId="0" borderId="4" xfId="2" applyNumberFormat="1" applyFont="1" applyFill="1" applyBorder="1" applyAlignment="1">
      <alignment horizontal="right" wrapText="1"/>
    </xf>
    <xf numFmtId="1" fontId="5" fillId="0" borderId="5" xfId="2" applyNumberFormat="1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wrapText="1"/>
    </xf>
    <xf numFmtId="166" fontId="4" fillId="0" borderId="4" xfId="2" applyNumberFormat="1" applyFont="1" applyFill="1" applyBorder="1" applyAlignment="1">
      <alignment horizontal="left" wrapText="1"/>
    </xf>
    <xf numFmtId="0" fontId="5" fillId="0" borderId="5" xfId="0" applyFont="1" applyFill="1" applyBorder="1" applyAlignment="1">
      <alignment wrapText="1"/>
    </xf>
    <xf numFmtId="166" fontId="4" fillId="0" borderId="4" xfId="0" applyNumberFormat="1" applyFont="1" applyFill="1" applyBorder="1" applyAlignment="1">
      <alignment wrapText="1"/>
    </xf>
    <xf numFmtId="165" fontId="4" fillId="0" borderId="13" xfId="2" applyFont="1" applyFill="1" applyBorder="1" applyAlignment="1">
      <alignment horizontal="center" vertical="center" wrapText="1"/>
    </xf>
    <xf numFmtId="0" fontId="5" fillId="0" borderId="22" xfId="0" applyFont="1" applyFill="1" applyBorder="1"/>
    <xf numFmtId="0" fontId="5" fillId="0" borderId="13" xfId="0" applyFont="1" applyFill="1" applyBorder="1"/>
    <xf numFmtId="166" fontId="5" fillId="0" borderId="13" xfId="2" applyNumberFormat="1" applyFont="1" applyFill="1" applyBorder="1"/>
    <xf numFmtId="165" fontId="5" fillId="0" borderId="14" xfId="2" applyFont="1" applyFill="1" applyBorder="1" applyAlignment="1"/>
    <xf numFmtId="0" fontId="5" fillId="0" borderId="16" xfId="0" applyFont="1" applyFill="1" applyBorder="1"/>
    <xf numFmtId="165" fontId="5" fillId="0" borderId="15" xfId="1" applyFont="1" applyFill="1" applyBorder="1" applyAlignment="1"/>
    <xf numFmtId="0" fontId="4" fillId="0" borderId="16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166" fontId="5" fillId="0" borderId="9" xfId="1" applyNumberFormat="1" applyFont="1" applyFill="1" applyBorder="1"/>
    <xf numFmtId="165" fontId="5" fillId="0" borderId="18" xfId="1" applyFont="1" applyFill="1" applyBorder="1" applyAlignment="1"/>
    <xf numFmtId="3" fontId="5" fillId="0" borderId="4" xfId="1" applyNumberFormat="1" applyFont="1" applyFill="1" applyBorder="1" applyAlignment="1"/>
    <xf numFmtId="3" fontId="5" fillId="0" borderId="4" xfId="0" applyNumberFormat="1" applyFont="1" applyFill="1" applyBorder="1" applyAlignment="1">
      <alignment horizontal="right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colors>
    <mruColors>
      <color rgb="FF4280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U107"/>
  <sheetViews>
    <sheetView zoomScaleNormal="100" workbookViewId="0">
      <selection activeCell="I22" sqref="I22"/>
    </sheetView>
  </sheetViews>
  <sheetFormatPr baseColWidth="10" defaultColWidth="11.5703125" defaultRowHeight="12" x14ac:dyDescent="0.2"/>
  <cols>
    <col min="1" max="1" width="6.42578125" style="6" bestFit="1" customWidth="1"/>
    <col min="2" max="2" width="9.7109375" style="6" bestFit="1" customWidth="1"/>
    <col min="3" max="3" width="5" style="6" bestFit="1" customWidth="1"/>
    <col min="4" max="4" width="4.140625" style="6" bestFit="1" customWidth="1"/>
    <col min="5" max="5" width="5.28515625" style="6" customWidth="1"/>
    <col min="6" max="6" width="38.85546875" style="6" customWidth="1"/>
    <col min="7" max="7" width="18.28515625" style="52" customWidth="1"/>
    <col min="8" max="8" width="1.7109375" style="53" customWidth="1"/>
    <col min="9" max="9" width="13.5703125" style="8" customWidth="1"/>
    <col min="10" max="10" width="13.7109375" style="8" customWidth="1"/>
    <col min="11" max="11" width="18.28515625" style="8" customWidth="1"/>
    <col min="12" max="12" width="1.7109375" style="9" customWidth="1"/>
    <col min="13" max="14" width="15.140625" style="54" customWidth="1"/>
    <col min="15" max="15" width="14.140625" style="54" customWidth="1"/>
    <col min="16" max="16" width="14.140625" style="54" bestFit="1" customWidth="1"/>
    <col min="17" max="17" width="18.85546875" style="41" customWidth="1"/>
    <col min="18" max="18" width="18.7109375" style="41" customWidth="1"/>
    <col min="19" max="19" width="12.42578125" style="41" bestFit="1" customWidth="1"/>
    <col min="20" max="20" width="12.28515625" style="41" bestFit="1" customWidth="1"/>
    <col min="21" max="21" width="12.28515625" style="6" bestFit="1" customWidth="1"/>
    <col min="22" max="16384" width="11.5703125" style="6"/>
  </cols>
  <sheetData>
    <row r="1" spans="1:2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1" x14ac:dyDescent="0.2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21" ht="12.75" thickBot="1" x14ac:dyDescent="0.25">
      <c r="G4" s="23"/>
      <c r="H4" s="24"/>
      <c r="I4" s="25"/>
      <c r="J4" s="25"/>
      <c r="K4" s="25"/>
      <c r="L4" s="26"/>
      <c r="M4" s="27"/>
      <c r="N4" s="27"/>
      <c r="O4" s="27"/>
      <c r="P4" s="27"/>
      <c r="Q4" s="7"/>
      <c r="R4" s="7"/>
    </row>
    <row r="5" spans="1:21" s="46" customFormat="1" ht="12.75" customHeight="1" thickBo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82" t="s">
        <v>9</v>
      </c>
      <c r="H5" s="85"/>
      <c r="I5" s="86" t="s">
        <v>10</v>
      </c>
      <c r="J5" s="87"/>
      <c r="K5" s="116" t="s">
        <v>11</v>
      </c>
      <c r="L5" s="126"/>
      <c r="M5" s="153" t="s">
        <v>100</v>
      </c>
      <c r="N5" s="89"/>
      <c r="O5" s="89"/>
      <c r="P5" s="154"/>
      <c r="Q5" s="45"/>
      <c r="R5" s="45"/>
      <c r="S5" s="45"/>
      <c r="T5" s="45"/>
    </row>
    <row r="6" spans="1:21" s="46" customFormat="1" ht="24.75" thickBot="1" x14ac:dyDescent="0.25">
      <c r="A6" s="59"/>
      <c r="B6" s="59"/>
      <c r="C6" s="59"/>
      <c r="D6" s="59"/>
      <c r="E6" s="59"/>
      <c r="F6" s="59"/>
      <c r="G6" s="82"/>
      <c r="H6" s="85"/>
      <c r="I6" s="125" t="s">
        <v>12</v>
      </c>
      <c r="J6" s="123" t="s">
        <v>13</v>
      </c>
      <c r="K6" s="116"/>
      <c r="L6" s="126"/>
      <c r="M6" s="127" t="s">
        <v>14</v>
      </c>
      <c r="N6" s="163" t="s">
        <v>15</v>
      </c>
      <c r="O6" s="127" t="s">
        <v>16</v>
      </c>
      <c r="P6" s="127" t="s">
        <v>17</v>
      </c>
      <c r="Q6" s="45"/>
      <c r="R6" s="45"/>
      <c r="S6" s="45"/>
      <c r="T6" s="45"/>
    </row>
    <row r="7" spans="1:21" x14ac:dyDescent="0.2">
      <c r="A7" s="155"/>
      <c r="B7" s="155"/>
      <c r="C7" s="155"/>
      <c r="D7" s="155"/>
      <c r="E7" s="155"/>
      <c r="F7" s="155"/>
      <c r="G7" s="138"/>
      <c r="H7" s="58"/>
      <c r="I7" s="133"/>
      <c r="J7" s="129"/>
      <c r="K7" s="133"/>
      <c r="L7" s="129"/>
      <c r="M7" s="133"/>
      <c r="N7" s="133"/>
      <c r="O7" s="133"/>
      <c r="P7" s="133"/>
    </row>
    <row r="8" spans="1:21" x14ac:dyDescent="0.2">
      <c r="A8" s="60"/>
      <c r="B8" s="60"/>
      <c r="C8" s="60"/>
      <c r="D8" s="60"/>
      <c r="E8" s="60"/>
      <c r="F8" s="158" t="s">
        <v>30</v>
      </c>
      <c r="G8" s="83">
        <f>+G10+G95</f>
        <v>20984000000</v>
      </c>
      <c r="H8" s="58"/>
      <c r="I8" s="83"/>
      <c r="J8" s="58"/>
      <c r="K8" s="117">
        <f>+K10+K95</f>
        <v>20984000000</v>
      </c>
      <c r="L8" s="129"/>
      <c r="M8" s="83">
        <f>+M10+M95</f>
        <v>17883357694.970001</v>
      </c>
      <c r="N8" s="83">
        <f t="shared" ref="N8:P8" si="0">+N10+N95</f>
        <v>17150795733.84</v>
      </c>
      <c r="O8" s="83">
        <f t="shared" si="0"/>
        <v>14546866025.119999</v>
      </c>
      <c r="P8" s="83">
        <f t="shared" si="0"/>
        <v>12699534796.119999</v>
      </c>
      <c r="U8" s="41"/>
    </row>
    <row r="9" spans="1:21" x14ac:dyDescent="0.2">
      <c r="A9" s="60"/>
      <c r="B9" s="60"/>
      <c r="C9" s="60"/>
      <c r="D9" s="60"/>
      <c r="E9" s="60"/>
      <c r="F9" s="60"/>
      <c r="G9" s="83"/>
      <c r="H9" s="58"/>
      <c r="I9" s="121"/>
      <c r="J9" s="129"/>
      <c r="K9" s="117"/>
      <c r="L9" s="129"/>
      <c r="M9" s="121"/>
      <c r="N9" s="121"/>
      <c r="O9" s="121"/>
      <c r="P9" s="121"/>
    </row>
    <row r="10" spans="1:21" s="40" customFormat="1" ht="16.5" customHeight="1" x14ac:dyDescent="0.2">
      <c r="A10" s="61" t="s">
        <v>34</v>
      </c>
      <c r="B10" s="60"/>
      <c r="C10" s="60"/>
      <c r="D10" s="60"/>
      <c r="E10" s="60"/>
      <c r="F10" s="158" t="s">
        <v>35</v>
      </c>
      <c r="G10" s="83">
        <f>+G12+G51+G72+G85</f>
        <v>2986000000</v>
      </c>
      <c r="H10" s="58"/>
      <c r="I10" s="83"/>
      <c r="J10" s="58"/>
      <c r="K10" s="117">
        <f>+K12+K51+K72+K85</f>
        <v>2986000000</v>
      </c>
      <c r="L10" s="129"/>
      <c r="M10" s="121">
        <f>+M12+M51+M72+M85</f>
        <v>1862647635</v>
      </c>
      <c r="N10" s="121">
        <f t="shared" ref="N10:P10" si="1">+N12+N51+N72+N85</f>
        <v>1862647535</v>
      </c>
      <c r="O10" s="121">
        <f t="shared" si="1"/>
        <v>1857052380</v>
      </c>
      <c r="P10" s="121">
        <f t="shared" si="1"/>
        <v>1857052380</v>
      </c>
      <c r="Q10" s="41"/>
      <c r="R10" s="41"/>
      <c r="S10" s="47"/>
      <c r="T10" s="47"/>
    </row>
    <row r="11" spans="1:21" x14ac:dyDescent="0.2">
      <c r="A11" s="60"/>
      <c r="B11" s="60"/>
      <c r="C11" s="60"/>
      <c r="D11" s="60"/>
      <c r="E11" s="60"/>
      <c r="F11" s="60"/>
      <c r="G11" s="83"/>
      <c r="H11" s="58"/>
      <c r="I11" s="121"/>
      <c r="J11" s="129"/>
      <c r="K11" s="117"/>
      <c r="L11" s="129"/>
      <c r="M11" s="121"/>
      <c r="N11" s="121"/>
      <c r="O11" s="121"/>
      <c r="P11" s="121"/>
    </row>
    <row r="12" spans="1:21" s="40" customFormat="1" ht="18.75" customHeight="1" x14ac:dyDescent="0.2">
      <c r="A12" s="62">
        <v>1</v>
      </c>
      <c r="B12" s="62"/>
      <c r="C12" s="62"/>
      <c r="D12" s="62"/>
      <c r="E12" s="62"/>
      <c r="F12" s="159" t="s">
        <v>18</v>
      </c>
      <c r="G12" s="67">
        <f>+G14</f>
        <v>1818000000</v>
      </c>
      <c r="H12" s="73"/>
      <c r="I12" s="67"/>
      <c r="J12" s="73"/>
      <c r="K12" s="117">
        <f>+K14</f>
        <v>1799324700</v>
      </c>
      <c r="L12" s="130"/>
      <c r="M12" s="121">
        <f>+M14</f>
        <v>1744093335</v>
      </c>
      <c r="N12" s="121">
        <f t="shared" ref="N12:P12" si="2">+N14</f>
        <v>1744093235</v>
      </c>
      <c r="O12" s="121">
        <f t="shared" si="2"/>
        <v>1738498080</v>
      </c>
      <c r="P12" s="121">
        <f t="shared" si="2"/>
        <v>1738498080</v>
      </c>
      <c r="Q12" s="41"/>
      <c r="R12" s="41"/>
      <c r="S12" s="47"/>
      <c r="T12" s="47"/>
    </row>
    <row r="13" spans="1:21" s="40" customFormat="1" x14ac:dyDescent="0.2">
      <c r="A13" s="63"/>
      <c r="B13" s="63"/>
      <c r="C13" s="63"/>
      <c r="D13" s="63"/>
      <c r="E13" s="63"/>
      <c r="F13" s="159"/>
      <c r="G13" s="67"/>
      <c r="H13" s="73"/>
      <c r="I13" s="118"/>
      <c r="J13" s="26"/>
      <c r="K13" s="117"/>
      <c r="L13" s="26"/>
      <c r="M13" s="118"/>
      <c r="N13" s="118"/>
      <c r="O13" s="118"/>
      <c r="P13" s="118"/>
      <c r="Q13" s="41"/>
      <c r="R13" s="41"/>
      <c r="S13" s="47"/>
      <c r="T13" s="47"/>
    </row>
    <row r="14" spans="1:21" s="40" customFormat="1" x14ac:dyDescent="0.2">
      <c r="A14" s="62">
        <v>1</v>
      </c>
      <c r="B14" s="62">
        <v>1</v>
      </c>
      <c r="C14" s="62"/>
      <c r="D14" s="62"/>
      <c r="E14" s="62"/>
      <c r="F14" s="159" t="s">
        <v>36</v>
      </c>
      <c r="G14" s="67">
        <f>+G16+G31+G40</f>
        <v>1818000000</v>
      </c>
      <c r="H14" s="73"/>
      <c r="I14" s="67"/>
      <c r="J14" s="73"/>
      <c r="K14" s="117">
        <f>+K16+K31+K40</f>
        <v>1799324700</v>
      </c>
      <c r="L14" s="131"/>
      <c r="M14" s="121">
        <f>+M16+M31+M40</f>
        <v>1744093335</v>
      </c>
      <c r="N14" s="121">
        <f t="shared" ref="N14:P14" si="3">+N16+N31+N40</f>
        <v>1744093235</v>
      </c>
      <c r="O14" s="121">
        <f t="shared" si="3"/>
        <v>1738498080</v>
      </c>
      <c r="P14" s="121">
        <f t="shared" si="3"/>
        <v>1738498080</v>
      </c>
      <c r="Q14" s="41"/>
      <c r="R14" s="41"/>
      <c r="S14" s="47"/>
      <c r="T14" s="47"/>
    </row>
    <row r="15" spans="1:21" x14ac:dyDescent="0.2">
      <c r="A15" s="62"/>
      <c r="B15" s="62"/>
      <c r="C15" s="62"/>
      <c r="D15" s="62"/>
      <c r="E15" s="62"/>
      <c r="F15" s="159"/>
      <c r="G15" s="67"/>
      <c r="H15" s="73"/>
      <c r="I15" s="134"/>
      <c r="J15" s="131"/>
      <c r="K15" s="117"/>
      <c r="L15" s="131"/>
      <c r="M15" s="134"/>
      <c r="N15" s="134"/>
      <c r="O15" s="134"/>
      <c r="P15" s="134"/>
    </row>
    <row r="16" spans="1:21" x14ac:dyDescent="0.2">
      <c r="A16" s="62">
        <v>1</v>
      </c>
      <c r="B16" s="62">
        <v>1</v>
      </c>
      <c r="C16" s="62">
        <v>1</v>
      </c>
      <c r="D16" s="62"/>
      <c r="E16" s="62"/>
      <c r="F16" s="159" t="s">
        <v>37</v>
      </c>
      <c r="G16" s="67">
        <f>+G17</f>
        <v>330000000</v>
      </c>
      <c r="H16" s="73"/>
      <c r="I16" s="67">
        <v>241668236</v>
      </c>
      <c r="J16" s="73">
        <v>0</v>
      </c>
      <c r="K16" s="117">
        <f>+G16-I16+J16</f>
        <v>88331764</v>
      </c>
      <c r="L16" s="131"/>
      <c r="M16" s="121">
        <f>+M17</f>
        <v>88331764</v>
      </c>
      <c r="N16" s="121">
        <f t="shared" ref="N16:P16" si="4">+N17</f>
        <v>88331764</v>
      </c>
      <c r="O16" s="121">
        <f t="shared" si="4"/>
        <v>88331764</v>
      </c>
      <c r="P16" s="121">
        <f t="shared" si="4"/>
        <v>88331764</v>
      </c>
    </row>
    <row r="17" spans="1:20" x14ac:dyDescent="0.2">
      <c r="A17" s="63">
        <v>1</v>
      </c>
      <c r="B17" s="63">
        <v>1</v>
      </c>
      <c r="C17" s="63">
        <v>1</v>
      </c>
      <c r="D17" s="63">
        <v>1</v>
      </c>
      <c r="E17" s="63"/>
      <c r="F17" s="66" t="s">
        <v>38</v>
      </c>
      <c r="G17" s="64">
        <f>SUM(G18:G27)</f>
        <v>330000000</v>
      </c>
      <c r="H17" s="33"/>
      <c r="I17" s="64"/>
      <c r="J17" s="33">
        <v>0</v>
      </c>
      <c r="K17" s="118">
        <f>SUM(K18:K27)</f>
        <v>330000000</v>
      </c>
      <c r="L17" s="26"/>
      <c r="M17" s="135">
        <f>+M18</f>
        <v>88331764</v>
      </c>
      <c r="N17" s="135">
        <f t="shared" ref="N17:P17" si="5">+N18</f>
        <v>88331764</v>
      </c>
      <c r="O17" s="135">
        <f t="shared" si="5"/>
        <v>88331764</v>
      </c>
      <c r="P17" s="135">
        <f t="shared" si="5"/>
        <v>88331764</v>
      </c>
    </row>
    <row r="18" spans="1:20" s="40" customFormat="1" ht="10.5" customHeight="1" x14ac:dyDescent="0.2">
      <c r="A18" s="63">
        <v>1</v>
      </c>
      <c r="B18" s="63">
        <v>1</v>
      </c>
      <c r="C18" s="63">
        <v>1</v>
      </c>
      <c r="D18" s="63">
        <v>1</v>
      </c>
      <c r="E18" s="63">
        <v>1</v>
      </c>
      <c r="F18" s="66" t="s">
        <v>39</v>
      </c>
      <c r="G18" s="64">
        <v>330000000</v>
      </c>
      <c r="H18" s="33"/>
      <c r="I18" s="64"/>
      <c r="J18" s="33">
        <v>0</v>
      </c>
      <c r="K18" s="64">
        <f t="shared" ref="K9:K72" si="6">+G18-I18+J18</f>
        <v>330000000</v>
      </c>
      <c r="L18" s="26"/>
      <c r="M18" s="135">
        <v>88331764</v>
      </c>
      <c r="N18" s="135">
        <v>88331764</v>
      </c>
      <c r="O18" s="135">
        <v>88331764</v>
      </c>
      <c r="P18" s="135">
        <v>88331764</v>
      </c>
      <c r="R18" s="41"/>
      <c r="S18" s="47"/>
      <c r="T18" s="47"/>
    </row>
    <row r="19" spans="1:20" x14ac:dyDescent="0.2">
      <c r="A19" s="63">
        <v>1</v>
      </c>
      <c r="B19" s="63">
        <v>1</v>
      </c>
      <c r="C19" s="63">
        <v>1</v>
      </c>
      <c r="D19" s="63">
        <v>1</v>
      </c>
      <c r="E19" s="63">
        <v>3</v>
      </c>
      <c r="F19" s="66" t="s">
        <v>20</v>
      </c>
      <c r="G19" s="64">
        <v>0</v>
      </c>
      <c r="H19" s="33"/>
      <c r="I19" s="64"/>
      <c r="J19" s="33">
        <v>0</v>
      </c>
      <c r="K19" s="64">
        <f t="shared" si="6"/>
        <v>0</v>
      </c>
      <c r="L19" s="26"/>
      <c r="M19" s="64">
        <v>0</v>
      </c>
      <c r="N19" s="64">
        <v>0</v>
      </c>
      <c r="O19" s="64">
        <v>0</v>
      </c>
      <c r="P19" s="64">
        <v>0</v>
      </c>
    </row>
    <row r="20" spans="1:20" x14ac:dyDescent="0.2">
      <c r="A20" s="63">
        <v>1</v>
      </c>
      <c r="B20" s="63">
        <v>1</v>
      </c>
      <c r="C20" s="63">
        <v>1</v>
      </c>
      <c r="D20" s="63">
        <v>1</v>
      </c>
      <c r="E20" s="63">
        <v>4</v>
      </c>
      <c r="F20" s="66" t="s">
        <v>40</v>
      </c>
      <c r="G20" s="64">
        <v>0</v>
      </c>
      <c r="H20" s="33"/>
      <c r="I20" s="64">
        <v>0</v>
      </c>
      <c r="J20" s="33">
        <v>0</v>
      </c>
      <c r="K20" s="64">
        <v>0</v>
      </c>
      <c r="L20" s="26"/>
      <c r="M20" s="64">
        <v>0</v>
      </c>
      <c r="N20" s="64">
        <v>0</v>
      </c>
      <c r="O20" s="64">
        <v>0</v>
      </c>
      <c r="P20" s="64">
        <v>0</v>
      </c>
    </row>
    <row r="21" spans="1:20" x14ac:dyDescent="0.2">
      <c r="A21" s="63">
        <v>1</v>
      </c>
      <c r="B21" s="63">
        <v>1</v>
      </c>
      <c r="C21" s="63">
        <v>1</v>
      </c>
      <c r="D21" s="63">
        <v>1</v>
      </c>
      <c r="E21" s="63">
        <v>5</v>
      </c>
      <c r="F21" s="66" t="s">
        <v>41</v>
      </c>
      <c r="G21" s="64">
        <v>0</v>
      </c>
      <c r="H21" s="33"/>
      <c r="I21" s="64">
        <v>0</v>
      </c>
      <c r="J21" s="33">
        <v>0</v>
      </c>
      <c r="K21" s="64">
        <f t="shared" si="6"/>
        <v>0</v>
      </c>
      <c r="L21" s="26"/>
      <c r="M21" s="64">
        <v>0</v>
      </c>
      <c r="N21" s="64">
        <v>0</v>
      </c>
      <c r="O21" s="64">
        <v>0</v>
      </c>
      <c r="P21" s="64">
        <v>0</v>
      </c>
    </row>
    <row r="22" spans="1:20" x14ac:dyDescent="0.2">
      <c r="A22" s="63">
        <v>1</v>
      </c>
      <c r="B22" s="63">
        <v>1</v>
      </c>
      <c r="C22" s="63">
        <v>1</v>
      </c>
      <c r="D22" s="63">
        <v>1</v>
      </c>
      <c r="E22" s="63">
        <v>6</v>
      </c>
      <c r="F22" s="66" t="s">
        <v>22</v>
      </c>
      <c r="G22" s="64">
        <v>0</v>
      </c>
      <c r="H22" s="33"/>
      <c r="I22" s="64">
        <v>0</v>
      </c>
      <c r="J22" s="33">
        <v>0</v>
      </c>
      <c r="K22" s="64">
        <f t="shared" si="6"/>
        <v>0</v>
      </c>
      <c r="L22" s="26"/>
      <c r="M22" s="64">
        <v>0</v>
      </c>
      <c r="N22" s="64">
        <v>0</v>
      </c>
      <c r="O22" s="64">
        <v>0</v>
      </c>
      <c r="P22" s="64">
        <v>0</v>
      </c>
    </row>
    <row r="23" spans="1:20" x14ac:dyDescent="0.2">
      <c r="A23" s="63">
        <v>1</v>
      </c>
      <c r="B23" s="63">
        <v>1</v>
      </c>
      <c r="C23" s="63">
        <v>1</v>
      </c>
      <c r="D23" s="63">
        <v>1</v>
      </c>
      <c r="E23" s="63">
        <v>7</v>
      </c>
      <c r="F23" s="66" t="s">
        <v>21</v>
      </c>
      <c r="G23" s="64">
        <v>0</v>
      </c>
      <c r="H23" s="33"/>
      <c r="I23" s="64">
        <v>0</v>
      </c>
      <c r="J23" s="33">
        <v>0</v>
      </c>
      <c r="K23" s="64">
        <f t="shared" si="6"/>
        <v>0</v>
      </c>
      <c r="L23" s="26"/>
      <c r="M23" s="64">
        <v>0</v>
      </c>
      <c r="N23" s="64">
        <v>0</v>
      </c>
      <c r="O23" s="64">
        <v>0</v>
      </c>
      <c r="P23" s="64">
        <v>0</v>
      </c>
    </row>
    <row r="24" spans="1:20" ht="24" x14ac:dyDescent="0.2">
      <c r="A24" s="63">
        <v>1</v>
      </c>
      <c r="B24" s="63">
        <v>1</v>
      </c>
      <c r="C24" s="63">
        <v>1</v>
      </c>
      <c r="D24" s="63">
        <v>1</v>
      </c>
      <c r="E24" s="63">
        <v>8</v>
      </c>
      <c r="F24" s="66" t="s">
        <v>42</v>
      </c>
      <c r="G24" s="64">
        <v>0</v>
      </c>
      <c r="H24" s="33"/>
      <c r="I24" s="64">
        <v>0</v>
      </c>
      <c r="J24" s="33">
        <v>0</v>
      </c>
      <c r="K24" s="64">
        <f t="shared" si="6"/>
        <v>0</v>
      </c>
      <c r="L24" s="26"/>
      <c r="M24" s="64">
        <v>0</v>
      </c>
      <c r="N24" s="64">
        <v>0</v>
      </c>
      <c r="O24" s="64">
        <v>0</v>
      </c>
      <c r="P24" s="64">
        <v>0</v>
      </c>
    </row>
    <row r="25" spans="1:20" x14ac:dyDescent="0.2">
      <c r="A25" s="63">
        <v>1</v>
      </c>
      <c r="B25" s="63">
        <v>1</v>
      </c>
      <c r="C25" s="63">
        <v>1</v>
      </c>
      <c r="D25" s="63">
        <v>1</v>
      </c>
      <c r="E25" s="63">
        <v>9</v>
      </c>
      <c r="F25" s="66" t="s">
        <v>24</v>
      </c>
      <c r="G25" s="64">
        <v>0</v>
      </c>
      <c r="H25" s="33"/>
      <c r="I25" s="64">
        <v>0</v>
      </c>
      <c r="J25" s="33">
        <v>0</v>
      </c>
      <c r="K25" s="64">
        <f t="shared" si="6"/>
        <v>0</v>
      </c>
      <c r="L25" s="26"/>
      <c r="M25" s="64">
        <v>0</v>
      </c>
      <c r="N25" s="64">
        <v>0</v>
      </c>
      <c r="O25" s="64">
        <v>0</v>
      </c>
      <c r="P25" s="64">
        <v>0</v>
      </c>
    </row>
    <row r="26" spans="1:20" x14ac:dyDescent="0.2">
      <c r="A26" s="63">
        <v>1</v>
      </c>
      <c r="B26" s="63">
        <v>1</v>
      </c>
      <c r="C26" s="63">
        <v>1</v>
      </c>
      <c r="D26" s="63">
        <v>1</v>
      </c>
      <c r="E26" s="63">
        <v>10</v>
      </c>
      <c r="F26" s="66" t="s">
        <v>23</v>
      </c>
      <c r="G26" s="64">
        <v>0</v>
      </c>
      <c r="H26" s="33"/>
      <c r="I26" s="64">
        <v>0</v>
      </c>
      <c r="J26" s="33">
        <v>0</v>
      </c>
      <c r="K26" s="64">
        <f t="shared" si="6"/>
        <v>0</v>
      </c>
      <c r="L26" s="26"/>
      <c r="M26" s="64">
        <v>0</v>
      </c>
      <c r="N26" s="64">
        <v>0</v>
      </c>
      <c r="O26" s="64">
        <v>0</v>
      </c>
      <c r="P26" s="64">
        <v>0</v>
      </c>
    </row>
    <row r="27" spans="1:20" ht="24" x14ac:dyDescent="0.2">
      <c r="A27" s="63">
        <v>1</v>
      </c>
      <c r="B27" s="63">
        <v>1</v>
      </c>
      <c r="C27" s="63">
        <v>1</v>
      </c>
      <c r="D27" s="63">
        <v>1</v>
      </c>
      <c r="E27" s="63">
        <v>11</v>
      </c>
      <c r="F27" s="66" t="s">
        <v>43</v>
      </c>
      <c r="G27" s="64">
        <v>0</v>
      </c>
      <c r="H27" s="33"/>
      <c r="I27" s="64">
        <v>0</v>
      </c>
      <c r="J27" s="33">
        <v>0</v>
      </c>
      <c r="K27" s="64">
        <f t="shared" si="6"/>
        <v>0</v>
      </c>
      <c r="L27" s="26"/>
      <c r="M27" s="64">
        <v>0</v>
      </c>
      <c r="N27" s="64">
        <v>0</v>
      </c>
      <c r="O27" s="64">
        <v>0</v>
      </c>
      <c r="P27" s="64">
        <v>0</v>
      </c>
    </row>
    <row r="28" spans="1:20" ht="22.5" hidden="1" customHeight="1" x14ac:dyDescent="0.2">
      <c r="A28" s="63"/>
      <c r="B28" s="63"/>
      <c r="C28" s="63"/>
      <c r="D28" s="63"/>
      <c r="E28" s="63"/>
      <c r="F28" s="66"/>
      <c r="G28" s="64"/>
      <c r="H28" s="33"/>
      <c r="I28" s="118"/>
      <c r="J28" s="33"/>
      <c r="K28" s="64">
        <f t="shared" si="6"/>
        <v>0</v>
      </c>
      <c r="L28" s="26"/>
      <c r="M28" s="64">
        <v>0</v>
      </c>
      <c r="N28" s="64">
        <v>0</v>
      </c>
      <c r="O28" s="64">
        <v>0</v>
      </c>
      <c r="P28" s="64">
        <v>0</v>
      </c>
    </row>
    <row r="29" spans="1:20" hidden="1" x14ac:dyDescent="0.2">
      <c r="A29" s="63"/>
      <c r="B29" s="63"/>
      <c r="C29" s="63"/>
      <c r="D29" s="63"/>
      <c r="E29" s="63"/>
      <c r="F29" s="66"/>
      <c r="G29" s="64"/>
      <c r="H29" s="33"/>
      <c r="I29" s="118"/>
      <c r="J29" s="33"/>
      <c r="K29" s="64">
        <f t="shared" si="6"/>
        <v>0</v>
      </c>
      <c r="L29" s="26"/>
      <c r="M29" s="64">
        <v>0</v>
      </c>
      <c r="N29" s="64">
        <v>0</v>
      </c>
      <c r="O29" s="64">
        <v>0</v>
      </c>
      <c r="P29" s="64">
        <v>0</v>
      </c>
    </row>
    <row r="30" spans="1:20" ht="12" customHeight="1" x14ac:dyDescent="0.2">
      <c r="A30" s="63"/>
      <c r="B30" s="63"/>
      <c r="C30" s="63"/>
      <c r="D30" s="63"/>
      <c r="E30" s="63"/>
      <c r="F30" s="66"/>
      <c r="G30" s="64"/>
      <c r="H30" s="33"/>
      <c r="I30" s="118"/>
      <c r="J30" s="26"/>
      <c r="K30" s="64">
        <f t="shared" si="6"/>
        <v>0</v>
      </c>
      <c r="L30" s="26"/>
      <c r="M30" s="64">
        <v>0</v>
      </c>
      <c r="N30" s="64">
        <v>0</v>
      </c>
      <c r="O30" s="64">
        <v>0</v>
      </c>
      <c r="P30" s="64">
        <v>0</v>
      </c>
      <c r="R30" s="48"/>
    </row>
    <row r="31" spans="1:20" s="40" customFormat="1" ht="22.5" customHeight="1" x14ac:dyDescent="0.2">
      <c r="A31" s="62">
        <v>1</v>
      </c>
      <c r="B31" s="62">
        <v>1</v>
      </c>
      <c r="C31" s="62">
        <v>2</v>
      </c>
      <c r="D31" s="62"/>
      <c r="E31" s="62"/>
      <c r="F31" s="159" t="s">
        <v>44</v>
      </c>
      <c r="G31" s="67">
        <f>SUM(G32:G38)</f>
        <v>1223000000</v>
      </c>
      <c r="H31" s="73"/>
      <c r="I31" s="67">
        <v>24393548</v>
      </c>
      <c r="J31" s="73">
        <v>0</v>
      </c>
      <c r="K31" s="117">
        <f>SUM(K32:K38)-I31</f>
        <v>1198606452</v>
      </c>
      <c r="L31" s="131"/>
      <c r="M31" s="117">
        <f>SUM(M32:M38)</f>
        <v>1151964598</v>
      </c>
      <c r="N31" s="117">
        <f t="shared" ref="N31:P31" si="7">SUM(N32:N38)</f>
        <v>1151964598</v>
      </c>
      <c r="O31" s="117">
        <f t="shared" si="7"/>
        <v>1151964598</v>
      </c>
      <c r="P31" s="117">
        <f t="shared" si="7"/>
        <v>1151964598</v>
      </c>
      <c r="Q31" s="41"/>
      <c r="R31" s="41"/>
      <c r="S31" s="47"/>
      <c r="T31" s="47"/>
    </row>
    <row r="32" spans="1:20" x14ac:dyDescent="0.2">
      <c r="A32" s="63">
        <v>1</v>
      </c>
      <c r="B32" s="63">
        <v>1</v>
      </c>
      <c r="C32" s="63">
        <v>2</v>
      </c>
      <c r="D32" s="63">
        <v>1</v>
      </c>
      <c r="E32" s="63"/>
      <c r="F32" s="66" t="s">
        <v>45</v>
      </c>
      <c r="G32" s="64">
        <v>750000000</v>
      </c>
      <c r="H32" s="33"/>
      <c r="I32" s="136"/>
      <c r="J32" s="132">
        <v>43000000</v>
      </c>
      <c r="K32" s="118">
        <f>+G32-I32+J32</f>
        <v>793000000</v>
      </c>
      <c r="L32" s="132"/>
      <c r="M32" s="64">
        <v>781238449</v>
      </c>
      <c r="N32" s="64">
        <v>781238449</v>
      </c>
      <c r="O32" s="64">
        <v>781238449</v>
      </c>
      <c r="P32" s="64">
        <v>781238449</v>
      </c>
    </row>
    <row r="33" spans="1:20" x14ac:dyDescent="0.2">
      <c r="A33" s="63">
        <v>1</v>
      </c>
      <c r="B33" s="63">
        <v>1</v>
      </c>
      <c r="C33" s="63">
        <v>2</v>
      </c>
      <c r="D33" s="63">
        <v>2</v>
      </c>
      <c r="E33" s="62"/>
      <c r="F33" s="66" t="s">
        <v>46</v>
      </c>
      <c r="G33" s="64">
        <v>473000000</v>
      </c>
      <c r="H33" s="73"/>
      <c r="I33" s="136">
        <v>43000000</v>
      </c>
      <c r="J33" s="132"/>
      <c r="K33" s="118">
        <f>+G33-I33+J33</f>
        <v>430000000</v>
      </c>
      <c r="L33" s="131"/>
      <c r="M33" s="64">
        <v>370726149</v>
      </c>
      <c r="N33" s="64">
        <v>370726149</v>
      </c>
      <c r="O33" s="64">
        <v>370726149</v>
      </c>
      <c r="P33" s="64">
        <v>370726149</v>
      </c>
    </row>
    <row r="34" spans="1:20" x14ac:dyDescent="0.2">
      <c r="A34" s="63">
        <v>1</v>
      </c>
      <c r="B34" s="63">
        <v>1</v>
      </c>
      <c r="C34" s="63">
        <v>2</v>
      </c>
      <c r="D34" s="63">
        <v>3</v>
      </c>
      <c r="E34" s="60"/>
      <c r="F34" s="66" t="s">
        <v>47</v>
      </c>
      <c r="G34" s="64">
        <v>0</v>
      </c>
      <c r="H34" s="33"/>
      <c r="I34" s="64">
        <v>0</v>
      </c>
      <c r="J34" s="33">
        <v>0</v>
      </c>
      <c r="K34" s="64">
        <v>0</v>
      </c>
      <c r="L34" s="129"/>
      <c r="M34" s="64">
        <v>0</v>
      </c>
      <c r="N34" s="64">
        <v>0</v>
      </c>
      <c r="O34" s="64">
        <v>0</v>
      </c>
      <c r="P34" s="64">
        <v>0</v>
      </c>
    </row>
    <row r="35" spans="1:20" s="40" customFormat="1" x14ac:dyDescent="0.2">
      <c r="A35" s="63">
        <v>1</v>
      </c>
      <c r="B35" s="63">
        <v>1</v>
      </c>
      <c r="C35" s="63">
        <v>2</v>
      </c>
      <c r="D35" s="63">
        <v>4</v>
      </c>
      <c r="E35" s="60"/>
      <c r="F35" s="66" t="s">
        <v>48</v>
      </c>
      <c r="G35" s="64">
        <v>0</v>
      </c>
      <c r="H35" s="33"/>
      <c r="I35" s="64">
        <v>0</v>
      </c>
      <c r="J35" s="33">
        <v>0</v>
      </c>
      <c r="K35" s="64">
        <v>0</v>
      </c>
      <c r="L35" s="129"/>
      <c r="M35" s="64">
        <v>0</v>
      </c>
      <c r="N35" s="64">
        <v>0</v>
      </c>
      <c r="O35" s="64">
        <v>0</v>
      </c>
      <c r="P35" s="64">
        <v>0</v>
      </c>
      <c r="Q35" s="41"/>
      <c r="R35" s="41"/>
      <c r="S35" s="47"/>
      <c r="T35" s="47"/>
    </row>
    <row r="36" spans="1:20" s="40" customFormat="1" ht="24" x14ac:dyDescent="0.2">
      <c r="A36" s="63">
        <v>1</v>
      </c>
      <c r="B36" s="63">
        <v>1</v>
      </c>
      <c r="C36" s="63">
        <v>2</v>
      </c>
      <c r="D36" s="63">
        <v>5</v>
      </c>
      <c r="E36" s="60"/>
      <c r="F36" s="66" t="s">
        <v>49</v>
      </c>
      <c r="G36" s="64">
        <v>0</v>
      </c>
      <c r="H36" s="33"/>
      <c r="I36" s="64">
        <v>0</v>
      </c>
      <c r="J36" s="33">
        <v>0</v>
      </c>
      <c r="K36" s="64">
        <v>0</v>
      </c>
      <c r="L36" s="129"/>
      <c r="M36" s="64">
        <v>0</v>
      </c>
      <c r="N36" s="64">
        <v>0</v>
      </c>
      <c r="O36" s="64">
        <v>0</v>
      </c>
      <c r="P36" s="64">
        <v>0</v>
      </c>
      <c r="Q36" s="41"/>
      <c r="R36" s="41"/>
      <c r="S36" s="47"/>
      <c r="T36" s="47"/>
    </row>
    <row r="37" spans="1:20" s="40" customFormat="1" x14ac:dyDescent="0.2">
      <c r="A37" s="63">
        <v>1</v>
      </c>
      <c r="B37" s="63">
        <v>1</v>
      </c>
      <c r="C37" s="63">
        <v>2</v>
      </c>
      <c r="D37" s="63">
        <v>6</v>
      </c>
      <c r="E37" s="60"/>
      <c r="F37" s="66" t="s">
        <v>25</v>
      </c>
      <c r="G37" s="64">
        <v>0</v>
      </c>
      <c r="H37" s="33"/>
      <c r="I37" s="64">
        <v>0</v>
      </c>
      <c r="J37" s="33">
        <v>0</v>
      </c>
      <c r="K37" s="64">
        <v>0</v>
      </c>
      <c r="L37" s="129"/>
      <c r="M37" s="64">
        <v>0</v>
      </c>
      <c r="N37" s="64">
        <v>0</v>
      </c>
      <c r="O37" s="64">
        <v>0</v>
      </c>
      <c r="P37" s="64">
        <v>0</v>
      </c>
      <c r="Q37" s="41"/>
      <c r="R37" s="41"/>
      <c r="S37" s="47"/>
      <c r="T37" s="47"/>
    </row>
    <row r="38" spans="1:20" s="40" customFormat="1" x14ac:dyDescent="0.2">
      <c r="A38" s="63">
        <v>1</v>
      </c>
      <c r="B38" s="63">
        <v>1</v>
      </c>
      <c r="C38" s="63">
        <v>2</v>
      </c>
      <c r="D38" s="63">
        <v>7</v>
      </c>
      <c r="E38" s="60"/>
      <c r="F38" s="66" t="s">
        <v>26</v>
      </c>
      <c r="G38" s="64">
        <v>0</v>
      </c>
      <c r="H38" s="33"/>
      <c r="I38" s="64">
        <v>0</v>
      </c>
      <c r="J38" s="33">
        <v>0</v>
      </c>
      <c r="K38" s="64">
        <v>0</v>
      </c>
      <c r="L38" s="129"/>
      <c r="M38" s="64">
        <v>0</v>
      </c>
      <c r="N38" s="64">
        <v>0</v>
      </c>
      <c r="O38" s="64">
        <v>0</v>
      </c>
      <c r="P38" s="64">
        <v>0</v>
      </c>
      <c r="Q38" s="41"/>
      <c r="R38" s="41"/>
      <c r="S38" s="47"/>
      <c r="T38" s="47"/>
    </row>
    <row r="39" spans="1:20" s="40" customFormat="1" x14ac:dyDescent="0.2">
      <c r="A39" s="63"/>
      <c r="B39" s="63"/>
      <c r="C39" s="63"/>
      <c r="D39" s="63"/>
      <c r="E39" s="60"/>
      <c r="F39" s="66"/>
      <c r="G39" s="64"/>
      <c r="H39" s="33"/>
      <c r="I39" s="121"/>
      <c r="J39" s="122"/>
      <c r="K39" s="64">
        <f t="shared" si="6"/>
        <v>0</v>
      </c>
      <c r="L39" s="129"/>
      <c r="M39" s="64"/>
      <c r="N39" s="64"/>
      <c r="O39" s="64"/>
      <c r="P39" s="64"/>
      <c r="Q39" s="41"/>
      <c r="R39" s="41"/>
      <c r="S39" s="47"/>
      <c r="T39" s="47"/>
    </row>
    <row r="40" spans="1:20" s="40" customFormat="1" ht="24" x14ac:dyDescent="0.2">
      <c r="A40" s="62">
        <v>1</v>
      </c>
      <c r="B40" s="62">
        <v>1</v>
      </c>
      <c r="C40" s="62">
        <v>3</v>
      </c>
      <c r="D40" s="62"/>
      <c r="E40" s="60"/>
      <c r="F40" s="159" t="s">
        <v>50</v>
      </c>
      <c r="G40" s="67">
        <f>SUM(G42:G46)</f>
        <v>265000000</v>
      </c>
      <c r="H40" s="33"/>
      <c r="I40" s="67">
        <v>0</v>
      </c>
      <c r="J40" s="129">
        <v>247386484</v>
      </c>
      <c r="K40" s="117">
        <f>+K41+J40</f>
        <v>512386484</v>
      </c>
      <c r="L40" s="129"/>
      <c r="M40" s="67">
        <f>SUM(M42:M46)</f>
        <v>503796973</v>
      </c>
      <c r="N40" s="67">
        <f t="shared" ref="N40:P40" si="8">SUM(N42:N46)</f>
        <v>503796873</v>
      </c>
      <c r="O40" s="67">
        <f t="shared" si="8"/>
        <v>498201718</v>
      </c>
      <c r="P40" s="67">
        <f t="shared" si="8"/>
        <v>498201718</v>
      </c>
      <c r="Q40" s="41"/>
      <c r="R40" s="41"/>
      <c r="S40" s="47"/>
      <c r="T40" s="47"/>
    </row>
    <row r="41" spans="1:20" s="40" customFormat="1" ht="24" x14ac:dyDescent="0.2">
      <c r="A41" s="62">
        <v>1</v>
      </c>
      <c r="B41" s="62">
        <v>1</v>
      </c>
      <c r="C41" s="62">
        <v>3</v>
      </c>
      <c r="D41" s="62">
        <v>1</v>
      </c>
      <c r="E41" s="60"/>
      <c r="F41" s="159" t="s">
        <v>51</v>
      </c>
      <c r="G41" s="67">
        <f>+G42</f>
        <v>180000000</v>
      </c>
      <c r="H41" s="33"/>
      <c r="I41" s="67">
        <v>0</v>
      </c>
      <c r="J41" s="73">
        <v>0</v>
      </c>
      <c r="K41" s="117">
        <f>SUM(K42:K45)</f>
        <v>265000000</v>
      </c>
      <c r="L41" s="129"/>
      <c r="M41" s="67">
        <f>SUM(M42:M43)</f>
        <v>301903445</v>
      </c>
      <c r="N41" s="67">
        <f t="shared" ref="N41:P41" si="9">SUM(N42:N43)</f>
        <v>301903345</v>
      </c>
      <c r="O41" s="67">
        <f t="shared" si="9"/>
        <v>296308190</v>
      </c>
      <c r="P41" s="67">
        <f t="shared" si="9"/>
        <v>296308190</v>
      </c>
      <c r="Q41" s="41"/>
      <c r="R41" s="41"/>
      <c r="S41" s="47"/>
      <c r="T41" s="47"/>
    </row>
    <row r="42" spans="1:20" s="40" customFormat="1" x14ac:dyDescent="0.2">
      <c r="A42" s="63">
        <v>1</v>
      </c>
      <c r="B42" s="63">
        <v>1</v>
      </c>
      <c r="C42" s="63">
        <v>3</v>
      </c>
      <c r="D42" s="63">
        <v>1</v>
      </c>
      <c r="E42" s="63">
        <v>1</v>
      </c>
      <c r="F42" s="66" t="s">
        <v>52</v>
      </c>
      <c r="G42" s="64">
        <v>180000000</v>
      </c>
      <c r="H42" s="33"/>
      <c r="I42" s="124">
        <v>45401851</v>
      </c>
      <c r="J42" s="122">
        <v>547667</v>
      </c>
      <c r="K42" s="118">
        <f t="shared" si="6"/>
        <v>135145816</v>
      </c>
      <c r="L42" s="129"/>
      <c r="M42" s="64">
        <v>216667559</v>
      </c>
      <c r="N42" s="64">
        <v>216667559</v>
      </c>
      <c r="O42" s="64">
        <v>216667559</v>
      </c>
      <c r="P42" s="64">
        <v>216667559</v>
      </c>
      <c r="Q42" s="41"/>
      <c r="R42" s="41"/>
      <c r="S42" s="47"/>
      <c r="T42" s="47"/>
    </row>
    <row r="43" spans="1:20" s="40" customFormat="1" x14ac:dyDescent="0.2">
      <c r="A43" s="63">
        <v>1</v>
      </c>
      <c r="B43" s="63">
        <v>1</v>
      </c>
      <c r="C43" s="63">
        <v>3</v>
      </c>
      <c r="D43" s="63">
        <v>1</v>
      </c>
      <c r="E43" s="63">
        <v>2</v>
      </c>
      <c r="F43" s="66" t="s">
        <v>53</v>
      </c>
      <c r="G43" s="64">
        <v>0</v>
      </c>
      <c r="H43" s="33"/>
      <c r="I43" s="124"/>
      <c r="J43" s="122">
        <v>53591799</v>
      </c>
      <c r="K43" s="118">
        <f t="shared" si="6"/>
        <v>53591799</v>
      </c>
      <c r="L43" s="129"/>
      <c r="M43" s="64">
        <v>85235886</v>
      </c>
      <c r="N43" s="64">
        <v>85235786</v>
      </c>
      <c r="O43" s="64">
        <v>79640631</v>
      </c>
      <c r="P43" s="64">
        <v>79640631</v>
      </c>
      <c r="R43" s="41"/>
      <c r="S43" s="47"/>
      <c r="T43" s="47"/>
    </row>
    <row r="44" spans="1:20" s="40" customFormat="1" x14ac:dyDescent="0.2">
      <c r="A44" s="63">
        <v>1</v>
      </c>
      <c r="B44" s="63">
        <v>1</v>
      </c>
      <c r="C44" s="63">
        <v>3</v>
      </c>
      <c r="D44" s="63">
        <v>1</v>
      </c>
      <c r="E44" s="63">
        <v>3</v>
      </c>
      <c r="F44" s="66" t="s">
        <v>54</v>
      </c>
      <c r="G44" s="64">
        <v>0</v>
      </c>
      <c r="H44" s="33"/>
      <c r="I44" s="124"/>
      <c r="J44" s="122"/>
      <c r="K44" s="64">
        <f t="shared" si="6"/>
        <v>0</v>
      </c>
      <c r="L44" s="129"/>
      <c r="M44" s="64">
        <f t="shared" ref="M44" si="10">+I44-K44+L44</f>
        <v>0</v>
      </c>
      <c r="N44" s="64">
        <f t="shared" ref="N44" si="11">+J44-L44+M44</f>
        <v>0</v>
      </c>
      <c r="O44" s="64">
        <f t="shared" ref="O44" si="12">+K44-M44+N44</f>
        <v>0</v>
      </c>
      <c r="P44" s="64">
        <v>0</v>
      </c>
      <c r="Q44" s="41"/>
      <c r="R44" s="41"/>
      <c r="S44" s="29">
        <v>0</v>
      </c>
      <c r="T44" s="47"/>
    </row>
    <row r="45" spans="1:20" s="40" customFormat="1" x14ac:dyDescent="0.2">
      <c r="A45" s="63">
        <v>1</v>
      </c>
      <c r="B45" s="63">
        <v>1</v>
      </c>
      <c r="C45" s="63">
        <v>3</v>
      </c>
      <c r="D45" s="63">
        <v>2</v>
      </c>
      <c r="E45" s="60"/>
      <c r="F45" s="66" t="s">
        <v>55</v>
      </c>
      <c r="G45" s="64">
        <v>85000000</v>
      </c>
      <c r="H45" s="33"/>
      <c r="I45" s="124">
        <f>2871263+5866352</f>
        <v>8737615</v>
      </c>
      <c r="J45" s="122"/>
      <c r="K45" s="118">
        <f t="shared" si="6"/>
        <v>76262385</v>
      </c>
      <c r="L45" s="129"/>
      <c r="M45" s="64">
        <v>201893528</v>
      </c>
      <c r="N45" s="64">
        <v>201893528</v>
      </c>
      <c r="O45" s="64">
        <v>201893528</v>
      </c>
      <c r="P45" s="64">
        <v>201893528</v>
      </c>
      <c r="Q45" s="41"/>
      <c r="R45" s="41"/>
      <c r="S45" s="47"/>
      <c r="T45" s="47"/>
    </row>
    <row r="46" spans="1:20" s="40" customFormat="1" x14ac:dyDescent="0.2">
      <c r="A46" s="63">
        <v>1</v>
      </c>
      <c r="B46" s="63">
        <v>1</v>
      </c>
      <c r="C46" s="63">
        <v>3</v>
      </c>
      <c r="D46" s="63">
        <v>16</v>
      </c>
      <c r="E46" s="60"/>
      <c r="F46" s="66" t="s">
        <v>56</v>
      </c>
      <c r="G46" s="64">
        <v>0</v>
      </c>
      <c r="H46" s="33"/>
      <c r="I46" s="121"/>
      <c r="J46" s="122"/>
      <c r="K46" s="64">
        <f t="shared" si="6"/>
        <v>0</v>
      </c>
      <c r="L46" s="129"/>
      <c r="M46" s="64">
        <v>0</v>
      </c>
      <c r="N46" s="64">
        <v>0</v>
      </c>
      <c r="O46" s="64">
        <v>0</v>
      </c>
      <c r="P46" s="64">
        <v>0</v>
      </c>
      <c r="Q46" s="41"/>
      <c r="R46" s="41"/>
      <c r="S46" s="47"/>
      <c r="T46" s="47"/>
    </row>
    <row r="47" spans="1:20" s="40" customFormat="1" x14ac:dyDescent="0.2">
      <c r="A47" s="63"/>
      <c r="B47" s="63"/>
      <c r="C47" s="63"/>
      <c r="D47" s="63"/>
      <c r="E47" s="60"/>
      <c r="F47" s="66"/>
      <c r="G47" s="64"/>
      <c r="H47" s="33"/>
      <c r="I47" s="121"/>
      <c r="J47" s="122"/>
      <c r="K47" s="64">
        <f t="shared" si="6"/>
        <v>0</v>
      </c>
      <c r="L47" s="129"/>
      <c r="M47" s="64"/>
      <c r="N47" s="64"/>
      <c r="O47" s="64"/>
      <c r="P47" s="64"/>
      <c r="Q47" s="41"/>
      <c r="R47" s="41"/>
      <c r="S47" s="47"/>
      <c r="T47" s="47"/>
    </row>
    <row r="48" spans="1:20" s="40" customFormat="1" ht="24" x14ac:dyDescent="0.2">
      <c r="A48" s="63">
        <v>1</v>
      </c>
      <c r="B48" s="63">
        <v>1</v>
      </c>
      <c r="C48" s="63">
        <v>4</v>
      </c>
      <c r="D48" s="63"/>
      <c r="E48" s="63"/>
      <c r="F48" s="159" t="s">
        <v>31</v>
      </c>
      <c r="G48" s="67">
        <v>849000000</v>
      </c>
      <c r="H48" s="73"/>
      <c r="I48" s="67">
        <v>0</v>
      </c>
      <c r="J48" s="73">
        <v>0</v>
      </c>
      <c r="K48" s="67">
        <f t="shared" si="6"/>
        <v>849000000</v>
      </c>
      <c r="L48" s="129"/>
      <c r="M48" s="67">
        <v>0</v>
      </c>
      <c r="N48" s="67">
        <v>0</v>
      </c>
      <c r="O48" s="67">
        <v>0</v>
      </c>
      <c r="P48" s="67">
        <v>0</v>
      </c>
      <c r="Q48" s="41"/>
      <c r="R48" s="41"/>
      <c r="S48" s="47"/>
      <c r="T48" s="47"/>
    </row>
    <row r="49" spans="1:20" s="40" customFormat="1" x14ac:dyDescent="0.2">
      <c r="A49" s="63"/>
      <c r="B49" s="63"/>
      <c r="C49" s="63"/>
      <c r="D49" s="63"/>
      <c r="E49" s="60"/>
      <c r="F49" s="66"/>
      <c r="G49" s="64"/>
      <c r="H49" s="33"/>
      <c r="I49" s="121"/>
      <c r="J49" s="122"/>
      <c r="K49" s="64">
        <f t="shared" si="6"/>
        <v>0</v>
      </c>
      <c r="L49" s="129"/>
      <c r="M49" s="64"/>
      <c r="N49" s="64"/>
      <c r="O49" s="64"/>
      <c r="P49" s="64"/>
      <c r="Q49" s="41"/>
      <c r="R49" s="41"/>
      <c r="S49" s="47"/>
      <c r="T49" s="47"/>
    </row>
    <row r="50" spans="1:20" x14ac:dyDescent="0.2">
      <c r="A50" s="60"/>
      <c r="B50" s="60"/>
      <c r="C50" s="60"/>
      <c r="D50" s="60"/>
      <c r="E50" s="60"/>
      <c r="F50" s="60"/>
      <c r="G50" s="64"/>
      <c r="H50" s="33"/>
      <c r="I50" s="121"/>
      <c r="J50" s="129"/>
      <c r="K50" s="64">
        <f t="shared" si="6"/>
        <v>0</v>
      </c>
      <c r="L50" s="129"/>
      <c r="M50" s="121"/>
      <c r="N50" s="121"/>
      <c r="O50" s="121"/>
      <c r="P50" s="121"/>
    </row>
    <row r="51" spans="1:20" s="40" customFormat="1" x14ac:dyDescent="0.2">
      <c r="A51" s="62">
        <v>2</v>
      </c>
      <c r="B51" s="62"/>
      <c r="C51" s="62"/>
      <c r="D51" s="62"/>
      <c r="E51" s="62"/>
      <c r="F51" s="159" t="s">
        <v>57</v>
      </c>
      <c r="G51" s="67">
        <f>+G52+G57</f>
        <v>0</v>
      </c>
      <c r="H51" s="73"/>
      <c r="I51" s="67">
        <v>0</v>
      </c>
      <c r="J51" s="73">
        <v>0</v>
      </c>
      <c r="K51" s="67">
        <v>0</v>
      </c>
      <c r="L51" s="73"/>
      <c r="M51" s="67">
        <v>0</v>
      </c>
      <c r="N51" s="67">
        <v>0</v>
      </c>
      <c r="O51" s="67">
        <v>0</v>
      </c>
      <c r="P51" s="67">
        <v>0</v>
      </c>
      <c r="Q51" s="41"/>
      <c r="R51" s="41"/>
      <c r="S51" s="47"/>
      <c r="T51" s="47"/>
    </row>
    <row r="52" spans="1:20" x14ac:dyDescent="0.2">
      <c r="A52" s="62">
        <v>2</v>
      </c>
      <c r="B52" s="62">
        <v>1</v>
      </c>
      <c r="C52" s="62"/>
      <c r="D52" s="62"/>
      <c r="E52" s="62"/>
      <c r="F52" s="159" t="s">
        <v>58</v>
      </c>
      <c r="G52" s="67">
        <f>+G53</f>
        <v>0</v>
      </c>
      <c r="H52" s="73"/>
      <c r="I52" s="67">
        <v>0</v>
      </c>
      <c r="J52" s="73">
        <v>0</v>
      </c>
      <c r="K52" s="67">
        <v>0</v>
      </c>
      <c r="L52" s="73"/>
      <c r="M52" s="67">
        <v>0</v>
      </c>
      <c r="N52" s="67">
        <v>0</v>
      </c>
      <c r="O52" s="67">
        <v>0</v>
      </c>
      <c r="P52" s="67">
        <v>0</v>
      </c>
    </row>
    <row r="53" spans="1:20" x14ac:dyDescent="0.2">
      <c r="A53" s="62">
        <v>2</v>
      </c>
      <c r="B53" s="62">
        <v>1</v>
      </c>
      <c r="C53" s="62">
        <v>1</v>
      </c>
      <c r="D53" s="62"/>
      <c r="E53" s="62"/>
      <c r="F53" s="159" t="s">
        <v>59</v>
      </c>
      <c r="G53" s="67">
        <f>+G54</f>
        <v>0</v>
      </c>
      <c r="H53" s="73"/>
      <c r="I53" s="134"/>
      <c r="J53" s="131"/>
      <c r="K53" s="64">
        <f t="shared" si="6"/>
        <v>0</v>
      </c>
      <c r="L53" s="131"/>
      <c r="M53" s="134"/>
      <c r="N53" s="134"/>
      <c r="O53" s="134"/>
      <c r="P53" s="134"/>
    </row>
    <row r="54" spans="1:20" ht="24" x14ac:dyDescent="0.2">
      <c r="A54" s="63">
        <v>2</v>
      </c>
      <c r="B54" s="63">
        <v>1</v>
      </c>
      <c r="C54" s="63">
        <v>1</v>
      </c>
      <c r="D54" s="63">
        <v>3</v>
      </c>
      <c r="E54" s="63"/>
      <c r="F54" s="66" t="s">
        <v>60</v>
      </c>
      <c r="G54" s="67">
        <v>0</v>
      </c>
      <c r="H54" s="73"/>
      <c r="I54" s="67">
        <v>0</v>
      </c>
      <c r="J54" s="73">
        <v>0</v>
      </c>
      <c r="K54" s="67">
        <v>0</v>
      </c>
      <c r="L54" s="73"/>
      <c r="M54" s="67">
        <v>0</v>
      </c>
      <c r="N54" s="67">
        <v>0</v>
      </c>
      <c r="O54" s="67">
        <v>0</v>
      </c>
      <c r="P54" s="67">
        <v>0</v>
      </c>
    </row>
    <row r="55" spans="1:20" x14ac:dyDescent="0.2">
      <c r="A55" s="62"/>
      <c r="B55" s="62"/>
      <c r="C55" s="62"/>
      <c r="D55" s="62"/>
      <c r="E55" s="62"/>
      <c r="F55" s="159"/>
      <c r="G55" s="67"/>
      <c r="H55" s="73"/>
      <c r="I55" s="134"/>
      <c r="J55" s="131"/>
      <c r="K55" s="64">
        <f t="shared" si="6"/>
        <v>0</v>
      </c>
      <c r="L55" s="131"/>
      <c r="M55" s="134"/>
      <c r="N55" s="134"/>
      <c r="O55" s="134"/>
      <c r="P55" s="134"/>
    </row>
    <row r="56" spans="1:20" x14ac:dyDescent="0.2">
      <c r="A56" s="62"/>
      <c r="B56" s="62"/>
      <c r="C56" s="62"/>
      <c r="D56" s="62"/>
      <c r="E56" s="62"/>
      <c r="F56" s="159"/>
      <c r="G56" s="67"/>
      <c r="H56" s="73"/>
      <c r="I56" s="134"/>
      <c r="J56" s="131"/>
      <c r="K56" s="64">
        <f t="shared" si="6"/>
        <v>0</v>
      </c>
      <c r="L56" s="131"/>
      <c r="M56" s="134"/>
      <c r="N56" s="134"/>
      <c r="O56" s="134"/>
      <c r="P56" s="134"/>
    </row>
    <row r="57" spans="1:20" x14ac:dyDescent="0.2">
      <c r="A57" s="62">
        <v>2</v>
      </c>
      <c r="B57" s="62">
        <v>2</v>
      </c>
      <c r="C57" s="62"/>
      <c r="D57" s="62"/>
      <c r="E57" s="62"/>
      <c r="F57" s="159" t="s">
        <v>61</v>
      </c>
      <c r="G57" s="67">
        <f>+G58</f>
        <v>0</v>
      </c>
      <c r="H57" s="73"/>
      <c r="I57" s="67">
        <f t="shared" ref="I57:I61" si="13">+I58</f>
        <v>0</v>
      </c>
      <c r="J57" s="73">
        <f t="shared" ref="J57:J61" si="14">+J58</f>
        <v>0</v>
      </c>
      <c r="K57" s="67">
        <f t="shared" ref="K57:K61" si="15">+K58</f>
        <v>0</v>
      </c>
      <c r="L57" s="131"/>
      <c r="M57" s="67">
        <f t="shared" ref="M57:M61" si="16">+M58</f>
        <v>0</v>
      </c>
      <c r="N57" s="67">
        <f t="shared" ref="N57:N61" si="17">+N58</f>
        <v>0</v>
      </c>
      <c r="O57" s="67">
        <f t="shared" ref="O57:O61" si="18">+O58</f>
        <v>0</v>
      </c>
      <c r="P57" s="67">
        <f t="shared" ref="P57:P61" si="19">+P58</f>
        <v>0</v>
      </c>
    </row>
    <row r="58" spans="1:20" s="40" customFormat="1" x14ac:dyDescent="0.2">
      <c r="A58" s="62">
        <v>2</v>
      </c>
      <c r="B58" s="62">
        <v>2</v>
      </c>
      <c r="C58" s="62">
        <v>1</v>
      </c>
      <c r="D58" s="62"/>
      <c r="E58" s="62"/>
      <c r="F58" s="159" t="s">
        <v>19</v>
      </c>
      <c r="G58" s="64">
        <f>SUM(G59:G61)</f>
        <v>0</v>
      </c>
      <c r="H58" s="33"/>
      <c r="I58" s="67">
        <f t="shared" si="13"/>
        <v>0</v>
      </c>
      <c r="J58" s="73">
        <f t="shared" si="14"/>
        <v>0</v>
      </c>
      <c r="K58" s="67">
        <f t="shared" si="15"/>
        <v>0</v>
      </c>
      <c r="L58" s="26"/>
      <c r="M58" s="67">
        <f t="shared" si="16"/>
        <v>0</v>
      </c>
      <c r="N58" s="67">
        <f t="shared" si="17"/>
        <v>0</v>
      </c>
      <c r="O58" s="67">
        <f t="shared" si="18"/>
        <v>0</v>
      </c>
      <c r="P58" s="67">
        <f t="shared" si="19"/>
        <v>0</v>
      </c>
      <c r="Q58" s="41"/>
      <c r="R58" s="41"/>
      <c r="S58" s="47"/>
      <c r="T58" s="47"/>
    </row>
    <row r="59" spans="1:20" s="40" customFormat="1" ht="36" customHeight="1" x14ac:dyDescent="0.2">
      <c r="A59" s="63">
        <v>2</v>
      </c>
      <c r="B59" s="63">
        <v>2</v>
      </c>
      <c r="C59" s="63">
        <v>1</v>
      </c>
      <c r="D59" s="63">
        <v>2</v>
      </c>
      <c r="E59" s="62"/>
      <c r="F59" s="66" t="s">
        <v>62</v>
      </c>
      <c r="G59" s="64">
        <v>0</v>
      </c>
      <c r="H59" s="33"/>
      <c r="I59" s="67">
        <f t="shared" si="13"/>
        <v>0</v>
      </c>
      <c r="J59" s="73">
        <f t="shared" si="14"/>
        <v>0</v>
      </c>
      <c r="K59" s="67">
        <f t="shared" si="15"/>
        <v>0</v>
      </c>
      <c r="L59" s="131"/>
      <c r="M59" s="67">
        <f t="shared" si="16"/>
        <v>0</v>
      </c>
      <c r="N59" s="67">
        <f t="shared" si="17"/>
        <v>0</v>
      </c>
      <c r="O59" s="67">
        <f t="shared" si="18"/>
        <v>0</v>
      </c>
      <c r="P59" s="67">
        <f t="shared" si="19"/>
        <v>0</v>
      </c>
      <c r="Q59" s="41"/>
      <c r="R59" s="41"/>
      <c r="S59" s="47"/>
      <c r="T59" s="47"/>
    </row>
    <row r="60" spans="1:20" s="40" customFormat="1" ht="39.75" customHeight="1" x14ac:dyDescent="0.2">
      <c r="A60" s="63">
        <v>2</v>
      </c>
      <c r="B60" s="63">
        <v>2</v>
      </c>
      <c r="C60" s="63">
        <v>1</v>
      </c>
      <c r="D60" s="63">
        <v>3</v>
      </c>
      <c r="E60" s="62"/>
      <c r="F60" s="66" t="s">
        <v>63</v>
      </c>
      <c r="G60" s="64">
        <v>0</v>
      </c>
      <c r="H60" s="33"/>
      <c r="I60" s="67">
        <f t="shared" si="13"/>
        <v>0</v>
      </c>
      <c r="J60" s="73">
        <f t="shared" si="14"/>
        <v>0</v>
      </c>
      <c r="K60" s="67">
        <f t="shared" si="15"/>
        <v>0</v>
      </c>
      <c r="L60" s="131"/>
      <c r="M60" s="67">
        <f t="shared" si="16"/>
        <v>0</v>
      </c>
      <c r="N60" s="67">
        <f t="shared" si="17"/>
        <v>0</v>
      </c>
      <c r="O60" s="67">
        <f t="shared" si="18"/>
        <v>0</v>
      </c>
      <c r="P60" s="67">
        <f t="shared" si="19"/>
        <v>0</v>
      </c>
      <c r="Q60" s="41"/>
      <c r="R60" s="41"/>
      <c r="S60" s="47"/>
      <c r="T60" s="47"/>
    </row>
    <row r="61" spans="1:20" s="40" customFormat="1" ht="27.75" customHeight="1" x14ac:dyDescent="0.2">
      <c r="A61" s="63">
        <v>2</v>
      </c>
      <c r="B61" s="63">
        <v>2</v>
      </c>
      <c r="C61" s="63">
        <v>1</v>
      </c>
      <c r="D61" s="63">
        <v>4</v>
      </c>
      <c r="E61" s="62"/>
      <c r="F61" s="66" t="s">
        <v>64</v>
      </c>
      <c r="G61" s="64">
        <v>0</v>
      </c>
      <c r="H61" s="33"/>
      <c r="I61" s="67">
        <f t="shared" si="13"/>
        <v>0</v>
      </c>
      <c r="J61" s="73">
        <f t="shared" si="14"/>
        <v>0</v>
      </c>
      <c r="K61" s="67">
        <f t="shared" si="15"/>
        <v>0</v>
      </c>
      <c r="L61" s="131"/>
      <c r="M61" s="67">
        <f t="shared" si="16"/>
        <v>0</v>
      </c>
      <c r="N61" s="67">
        <f t="shared" si="17"/>
        <v>0</v>
      </c>
      <c r="O61" s="67">
        <f t="shared" si="18"/>
        <v>0</v>
      </c>
      <c r="P61" s="67">
        <f t="shared" si="19"/>
        <v>0</v>
      </c>
      <c r="Q61" s="41"/>
      <c r="R61" s="41"/>
      <c r="S61" s="47"/>
      <c r="T61" s="47"/>
    </row>
    <row r="62" spans="1:20" s="40" customFormat="1" ht="15" customHeight="1" x14ac:dyDescent="0.2">
      <c r="A62" s="63"/>
      <c r="B62" s="63"/>
      <c r="C62" s="63"/>
      <c r="D62" s="63"/>
      <c r="E62" s="62"/>
      <c r="F62" s="66"/>
      <c r="G62" s="64"/>
      <c r="H62" s="33"/>
      <c r="I62" s="134"/>
      <c r="J62" s="131"/>
      <c r="K62" s="64"/>
      <c r="L62" s="131"/>
      <c r="M62" s="64"/>
      <c r="N62" s="64"/>
      <c r="O62" s="64"/>
      <c r="P62" s="64"/>
      <c r="Q62" s="41"/>
      <c r="R62" s="41"/>
      <c r="S62" s="49"/>
      <c r="T62" s="47"/>
    </row>
    <row r="63" spans="1:20" s="40" customFormat="1" ht="15" customHeight="1" x14ac:dyDescent="0.2">
      <c r="A63" s="62">
        <v>2</v>
      </c>
      <c r="B63" s="62">
        <v>2</v>
      </c>
      <c r="C63" s="62">
        <v>2</v>
      </c>
      <c r="D63" s="62"/>
      <c r="E63" s="62"/>
      <c r="F63" s="159" t="s">
        <v>65</v>
      </c>
      <c r="G63" s="64">
        <f>SUM(G64:G69)</f>
        <v>0</v>
      </c>
      <c r="H63" s="33"/>
      <c r="I63" s="134"/>
      <c r="J63" s="131"/>
      <c r="K63" s="64">
        <f t="shared" si="6"/>
        <v>0</v>
      </c>
      <c r="L63" s="131"/>
      <c r="M63" s="64"/>
      <c r="N63" s="64"/>
      <c r="O63" s="64"/>
      <c r="P63" s="64"/>
      <c r="Q63" s="41"/>
      <c r="R63" s="41"/>
      <c r="S63" s="47"/>
      <c r="T63" s="47"/>
    </row>
    <row r="64" spans="1:20" s="40" customFormat="1" ht="18.75" customHeight="1" x14ac:dyDescent="0.2">
      <c r="A64" s="63">
        <v>2</v>
      </c>
      <c r="B64" s="63">
        <v>2</v>
      </c>
      <c r="C64" s="63">
        <v>2</v>
      </c>
      <c r="D64" s="63">
        <v>5</v>
      </c>
      <c r="E64" s="62"/>
      <c r="F64" s="66" t="s">
        <v>66</v>
      </c>
      <c r="G64" s="64">
        <v>0</v>
      </c>
      <c r="H64" s="72"/>
      <c r="I64" s="64">
        <v>0</v>
      </c>
      <c r="J64" s="33">
        <v>0</v>
      </c>
      <c r="K64" s="64">
        <v>0</v>
      </c>
      <c r="L64" s="131"/>
      <c r="M64" s="64">
        <v>0</v>
      </c>
      <c r="N64" s="64">
        <v>0</v>
      </c>
      <c r="O64" s="64">
        <v>0</v>
      </c>
      <c r="P64" s="64">
        <v>0</v>
      </c>
      <c r="Q64" s="41"/>
      <c r="R64" s="41"/>
      <c r="S64" s="47"/>
      <c r="T64" s="47"/>
    </row>
    <row r="65" spans="1:20" ht="62.25" customHeight="1" x14ac:dyDescent="0.2">
      <c r="A65" s="63">
        <v>2</v>
      </c>
      <c r="B65" s="63">
        <v>2</v>
      </c>
      <c r="C65" s="63">
        <v>2</v>
      </c>
      <c r="D65" s="63">
        <v>6</v>
      </c>
      <c r="E65" s="62"/>
      <c r="F65" s="66" t="s">
        <v>67</v>
      </c>
      <c r="G65" s="64">
        <v>0</v>
      </c>
      <c r="H65" s="72"/>
      <c r="I65" s="64">
        <v>0</v>
      </c>
      <c r="J65" s="33">
        <v>0</v>
      </c>
      <c r="K65" s="64">
        <v>0</v>
      </c>
      <c r="L65" s="131"/>
      <c r="M65" s="64">
        <v>0</v>
      </c>
      <c r="N65" s="64">
        <v>0</v>
      </c>
      <c r="O65" s="64">
        <v>0</v>
      </c>
      <c r="P65" s="64">
        <v>0</v>
      </c>
      <c r="S65" s="50"/>
      <c r="T65" s="42"/>
    </row>
    <row r="66" spans="1:20" ht="39.75" customHeight="1" x14ac:dyDescent="0.2">
      <c r="A66" s="63">
        <v>2</v>
      </c>
      <c r="B66" s="63">
        <v>2</v>
      </c>
      <c r="C66" s="63">
        <v>2</v>
      </c>
      <c r="D66" s="63">
        <v>7</v>
      </c>
      <c r="E66" s="62"/>
      <c r="F66" s="66" t="s">
        <v>68</v>
      </c>
      <c r="G66" s="64">
        <v>0</v>
      </c>
      <c r="H66" s="72"/>
      <c r="I66" s="64">
        <v>0</v>
      </c>
      <c r="J66" s="33">
        <v>0</v>
      </c>
      <c r="K66" s="64">
        <v>0</v>
      </c>
      <c r="L66" s="131"/>
      <c r="M66" s="64">
        <v>0</v>
      </c>
      <c r="N66" s="64">
        <v>0</v>
      </c>
      <c r="O66" s="64">
        <v>0</v>
      </c>
      <c r="P66" s="64">
        <v>0</v>
      </c>
    </row>
    <row r="67" spans="1:20" s="40" customFormat="1" ht="27" customHeight="1" x14ac:dyDescent="0.2">
      <c r="A67" s="63">
        <v>2</v>
      </c>
      <c r="B67" s="63">
        <v>2</v>
      </c>
      <c r="C67" s="63">
        <v>2</v>
      </c>
      <c r="D67" s="63">
        <v>8</v>
      </c>
      <c r="E67" s="63"/>
      <c r="F67" s="66" t="s">
        <v>69</v>
      </c>
      <c r="G67" s="64">
        <v>0</v>
      </c>
      <c r="H67" s="72"/>
      <c r="I67" s="64">
        <v>0</v>
      </c>
      <c r="J67" s="33">
        <v>0</v>
      </c>
      <c r="K67" s="64">
        <v>0</v>
      </c>
      <c r="L67" s="131"/>
      <c r="M67" s="64">
        <v>0</v>
      </c>
      <c r="N67" s="64">
        <v>0</v>
      </c>
      <c r="O67" s="64">
        <v>0</v>
      </c>
      <c r="P67" s="64">
        <v>0</v>
      </c>
      <c r="Q67" s="41"/>
      <c r="R67" s="41"/>
      <c r="S67" s="47"/>
      <c r="T67" s="47"/>
    </row>
    <row r="68" spans="1:20" s="40" customFormat="1" ht="27" customHeight="1" x14ac:dyDescent="0.2">
      <c r="A68" s="63">
        <v>2</v>
      </c>
      <c r="B68" s="63">
        <v>2</v>
      </c>
      <c r="C68" s="63">
        <v>2</v>
      </c>
      <c r="D68" s="63">
        <v>9</v>
      </c>
      <c r="E68" s="63"/>
      <c r="F68" s="66" t="s">
        <v>70</v>
      </c>
      <c r="G68" s="64">
        <v>0</v>
      </c>
      <c r="H68" s="72"/>
      <c r="I68" s="64">
        <v>0</v>
      </c>
      <c r="J68" s="33">
        <v>0</v>
      </c>
      <c r="K68" s="64">
        <v>0</v>
      </c>
      <c r="L68" s="131"/>
      <c r="M68" s="64">
        <v>0</v>
      </c>
      <c r="N68" s="64">
        <v>0</v>
      </c>
      <c r="O68" s="64">
        <v>0</v>
      </c>
      <c r="P68" s="64">
        <v>0</v>
      </c>
      <c r="Q68" s="41"/>
      <c r="R68" s="41"/>
      <c r="S68" s="47"/>
      <c r="T68" s="47"/>
    </row>
    <row r="69" spans="1:20" ht="26.25" customHeight="1" x14ac:dyDescent="0.2">
      <c r="A69" s="63">
        <v>2</v>
      </c>
      <c r="B69" s="63">
        <v>2</v>
      </c>
      <c r="C69" s="63">
        <v>2</v>
      </c>
      <c r="D69" s="63">
        <v>10</v>
      </c>
      <c r="E69" s="62"/>
      <c r="F69" s="66" t="s">
        <v>43</v>
      </c>
      <c r="G69" s="64">
        <v>0</v>
      </c>
      <c r="H69" s="72"/>
      <c r="I69" s="64">
        <v>0</v>
      </c>
      <c r="J69" s="33">
        <v>0</v>
      </c>
      <c r="K69" s="64">
        <v>0</v>
      </c>
      <c r="L69" s="131"/>
      <c r="M69" s="64">
        <v>0</v>
      </c>
      <c r="N69" s="64">
        <v>0</v>
      </c>
      <c r="O69" s="64">
        <v>0</v>
      </c>
      <c r="P69" s="64">
        <v>0</v>
      </c>
    </row>
    <row r="70" spans="1:20" ht="15" customHeight="1" x14ac:dyDescent="0.2">
      <c r="A70" s="63"/>
      <c r="B70" s="63"/>
      <c r="C70" s="63"/>
      <c r="D70" s="63"/>
      <c r="E70" s="62"/>
      <c r="F70" s="66"/>
      <c r="G70" s="64"/>
      <c r="H70" s="33"/>
      <c r="I70" s="134"/>
      <c r="J70" s="132"/>
      <c r="K70" s="64"/>
      <c r="L70" s="130"/>
      <c r="M70" s="64"/>
      <c r="N70" s="64"/>
      <c r="O70" s="64"/>
      <c r="P70" s="64"/>
    </row>
    <row r="71" spans="1:20" ht="15" customHeight="1" x14ac:dyDescent="0.2">
      <c r="A71" s="64"/>
      <c r="B71" s="64"/>
      <c r="C71" s="64"/>
      <c r="D71" s="64"/>
      <c r="E71" s="64"/>
      <c r="F71" s="64"/>
      <c r="G71" s="64"/>
      <c r="H71" s="33"/>
      <c r="I71" s="64"/>
      <c r="J71" s="33"/>
      <c r="K71" s="64"/>
      <c r="L71" s="33"/>
      <c r="M71" s="64"/>
      <c r="N71" s="64"/>
      <c r="O71" s="64"/>
      <c r="P71" s="64"/>
    </row>
    <row r="72" spans="1:20" ht="15" customHeight="1" x14ac:dyDescent="0.2">
      <c r="A72" s="65">
        <v>3</v>
      </c>
      <c r="B72" s="65"/>
      <c r="C72" s="65"/>
      <c r="D72" s="65"/>
      <c r="E72" s="65"/>
      <c r="F72" s="159" t="s">
        <v>28</v>
      </c>
      <c r="G72" s="84">
        <f>+G74+G76+G81</f>
        <v>1068000000</v>
      </c>
      <c r="H72" s="33"/>
      <c r="I72" s="84"/>
      <c r="J72" s="109"/>
      <c r="K72" s="117">
        <f>+K74+K76+K81</f>
        <v>1068000000</v>
      </c>
      <c r="L72" s="33"/>
      <c r="M72" s="84">
        <f>+M74+M76+M81</f>
        <v>0</v>
      </c>
      <c r="N72" s="84">
        <f t="shared" ref="N72:P72" si="20">+N74+N76+N81</f>
        <v>0</v>
      </c>
      <c r="O72" s="84">
        <f t="shared" si="20"/>
        <v>0</v>
      </c>
      <c r="P72" s="84">
        <f t="shared" si="20"/>
        <v>0</v>
      </c>
    </row>
    <row r="73" spans="1:20" ht="15" customHeight="1" x14ac:dyDescent="0.2">
      <c r="A73" s="65"/>
      <c r="B73" s="65"/>
      <c r="C73" s="65"/>
      <c r="D73" s="65"/>
      <c r="E73" s="65"/>
      <c r="F73" s="159"/>
      <c r="G73" s="84"/>
      <c r="H73" s="33"/>
      <c r="I73" s="84"/>
      <c r="J73" s="109"/>
      <c r="K73" s="64"/>
      <c r="L73" s="33"/>
      <c r="M73" s="84"/>
      <c r="N73" s="84"/>
      <c r="O73" s="84"/>
      <c r="P73" s="84"/>
    </row>
    <row r="74" spans="1:20" ht="31.5" customHeight="1" x14ac:dyDescent="0.2">
      <c r="A74" s="65">
        <v>3</v>
      </c>
      <c r="B74" s="65">
        <v>3</v>
      </c>
      <c r="C74" s="65">
        <v>1</v>
      </c>
      <c r="D74" s="65">
        <v>999</v>
      </c>
      <c r="E74" s="65"/>
      <c r="F74" s="159" t="s">
        <v>98</v>
      </c>
      <c r="G74" s="84">
        <v>849000000</v>
      </c>
      <c r="H74" s="33"/>
      <c r="I74" s="84"/>
      <c r="J74" s="109"/>
      <c r="K74" s="117">
        <f t="shared" ref="K73:K102" si="21">+G74-I74+J74</f>
        <v>849000000</v>
      </c>
      <c r="L74" s="33"/>
      <c r="M74" s="84">
        <v>0</v>
      </c>
      <c r="N74" s="84">
        <v>0</v>
      </c>
      <c r="O74" s="84">
        <v>0</v>
      </c>
      <c r="P74" s="84">
        <v>0</v>
      </c>
    </row>
    <row r="75" spans="1:20" ht="15" customHeight="1" x14ac:dyDescent="0.2">
      <c r="A75" s="65"/>
      <c r="B75" s="65"/>
      <c r="C75" s="65"/>
      <c r="D75" s="65"/>
      <c r="E75" s="65"/>
      <c r="F75" s="159"/>
      <c r="G75" s="84"/>
      <c r="H75" s="33"/>
      <c r="I75" s="84"/>
      <c r="J75" s="109"/>
      <c r="K75" s="84"/>
      <c r="L75" s="33"/>
      <c r="M75" s="84"/>
      <c r="N75" s="84"/>
      <c r="O75" s="84"/>
      <c r="P75" s="84"/>
    </row>
    <row r="76" spans="1:20" ht="15" customHeight="1" x14ac:dyDescent="0.2">
      <c r="A76" s="65">
        <v>3</v>
      </c>
      <c r="B76" s="65">
        <v>4</v>
      </c>
      <c r="C76" s="65"/>
      <c r="D76" s="65"/>
      <c r="E76" s="65"/>
      <c r="F76" s="159" t="s">
        <v>71</v>
      </c>
      <c r="G76" s="84">
        <f>+G77</f>
        <v>0</v>
      </c>
      <c r="H76" s="33"/>
      <c r="I76" s="84">
        <f t="shared" ref="I76:K78" si="22">+I77</f>
        <v>0</v>
      </c>
      <c r="J76" s="109">
        <f t="shared" si="22"/>
        <v>0</v>
      </c>
      <c r="K76" s="84">
        <f t="shared" si="22"/>
        <v>0</v>
      </c>
      <c r="L76" s="33"/>
      <c r="M76" s="84">
        <f>+M77</f>
        <v>0</v>
      </c>
      <c r="N76" s="84"/>
      <c r="O76" s="84"/>
      <c r="P76" s="84"/>
    </row>
    <row r="77" spans="1:20" ht="27" customHeight="1" x14ac:dyDescent="0.2">
      <c r="A77" s="66">
        <v>3</v>
      </c>
      <c r="B77" s="66">
        <v>4</v>
      </c>
      <c r="C77" s="66">
        <v>2</v>
      </c>
      <c r="D77" s="66"/>
      <c r="E77" s="66"/>
      <c r="F77" s="66" t="s">
        <v>72</v>
      </c>
      <c r="G77" s="64">
        <f>+G78</f>
        <v>0</v>
      </c>
      <c r="H77" s="33"/>
      <c r="I77" s="64">
        <f t="shared" si="22"/>
        <v>0</v>
      </c>
      <c r="J77" s="33">
        <f t="shared" si="22"/>
        <v>0</v>
      </c>
      <c r="K77" s="64">
        <f t="shared" si="22"/>
        <v>0</v>
      </c>
      <c r="L77" s="33"/>
      <c r="M77" s="64">
        <f>+M78</f>
        <v>0</v>
      </c>
      <c r="N77" s="64"/>
      <c r="O77" s="64"/>
      <c r="P77" s="64"/>
    </row>
    <row r="78" spans="1:20" ht="39" customHeight="1" x14ac:dyDescent="0.2">
      <c r="A78" s="66">
        <v>3</v>
      </c>
      <c r="B78" s="66">
        <v>4</v>
      </c>
      <c r="C78" s="66">
        <v>2</v>
      </c>
      <c r="D78" s="66">
        <v>12</v>
      </c>
      <c r="E78" s="66"/>
      <c r="F78" s="66" t="s">
        <v>73</v>
      </c>
      <c r="G78" s="64">
        <f>+G79</f>
        <v>0</v>
      </c>
      <c r="H78" s="33"/>
      <c r="I78" s="64">
        <f t="shared" si="22"/>
        <v>0</v>
      </c>
      <c r="J78" s="33">
        <f t="shared" si="22"/>
        <v>0</v>
      </c>
      <c r="K78" s="64">
        <f t="shared" si="22"/>
        <v>0</v>
      </c>
      <c r="L78" s="33"/>
      <c r="M78" s="64">
        <f>+M79</f>
        <v>0</v>
      </c>
      <c r="N78" s="64"/>
      <c r="O78" s="64"/>
      <c r="P78" s="64"/>
    </row>
    <row r="79" spans="1:20" ht="24.75" customHeight="1" x14ac:dyDescent="0.2">
      <c r="A79" s="66">
        <v>3</v>
      </c>
      <c r="B79" s="66">
        <v>4</v>
      </c>
      <c r="C79" s="66">
        <v>2</v>
      </c>
      <c r="D79" s="66">
        <v>12</v>
      </c>
      <c r="E79" s="66">
        <v>2</v>
      </c>
      <c r="F79" s="66" t="s">
        <v>74</v>
      </c>
      <c r="G79" s="64">
        <v>0</v>
      </c>
      <c r="H79" s="33"/>
      <c r="I79" s="64">
        <v>0</v>
      </c>
      <c r="J79" s="33">
        <v>0</v>
      </c>
      <c r="K79" s="64">
        <v>0</v>
      </c>
      <c r="L79" s="33"/>
      <c r="M79" s="64">
        <v>0</v>
      </c>
      <c r="N79" s="64"/>
      <c r="O79" s="64"/>
      <c r="P79" s="64"/>
    </row>
    <row r="80" spans="1:20" ht="15" customHeight="1" x14ac:dyDescent="0.2">
      <c r="A80" s="64"/>
      <c r="B80" s="64"/>
      <c r="C80" s="64"/>
      <c r="D80" s="64"/>
      <c r="E80" s="64"/>
      <c r="F80" s="64"/>
      <c r="G80" s="64"/>
      <c r="H80" s="33"/>
      <c r="I80" s="64"/>
      <c r="J80" s="33"/>
      <c r="K80" s="84">
        <f t="shared" si="21"/>
        <v>0</v>
      </c>
      <c r="L80" s="33"/>
      <c r="M80" s="64"/>
      <c r="N80" s="64"/>
      <c r="O80" s="64"/>
      <c r="P80" s="64"/>
    </row>
    <row r="81" spans="1:16" ht="15" customHeight="1" x14ac:dyDescent="0.2">
      <c r="A81" s="67">
        <v>3</v>
      </c>
      <c r="B81" s="67">
        <v>10</v>
      </c>
      <c r="C81" s="67"/>
      <c r="D81" s="67"/>
      <c r="E81" s="67"/>
      <c r="F81" s="159" t="s">
        <v>29</v>
      </c>
      <c r="G81" s="67">
        <f>+G82</f>
        <v>219000000</v>
      </c>
      <c r="H81" s="33"/>
      <c r="I81" s="64">
        <v>0</v>
      </c>
      <c r="J81" s="33">
        <v>0</v>
      </c>
      <c r="K81" s="117">
        <f>+K82</f>
        <v>219000000</v>
      </c>
      <c r="L81" s="33"/>
      <c r="M81" s="64">
        <f>+M83</f>
        <v>0</v>
      </c>
      <c r="N81" s="64">
        <f t="shared" ref="N81:P81" si="23">+N83</f>
        <v>0</v>
      </c>
      <c r="O81" s="64">
        <f t="shared" si="23"/>
        <v>0</v>
      </c>
      <c r="P81" s="64">
        <f t="shared" si="23"/>
        <v>0</v>
      </c>
    </row>
    <row r="82" spans="1:16" ht="15" customHeight="1" x14ac:dyDescent="0.2">
      <c r="A82" s="64">
        <v>3</v>
      </c>
      <c r="B82" s="64">
        <v>10</v>
      </c>
      <c r="C82" s="64">
        <v>1</v>
      </c>
      <c r="D82" s="64"/>
      <c r="E82" s="64"/>
      <c r="F82" s="66" t="s">
        <v>75</v>
      </c>
      <c r="G82" s="64">
        <f>+G83</f>
        <v>219000000</v>
      </c>
      <c r="H82" s="33"/>
      <c r="I82" s="64">
        <v>0</v>
      </c>
      <c r="J82" s="33">
        <v>0</v>
      </c>
      <c r="K82" s="118">
        <f>+K83</f>
        <v>219000000</v>
      </c>
      <c r="L82" s="33"/>
      <c r="M82" s="64">
        <f>+M83</f>
        <v>0</v>
      </c>
      <c r="N82" s="64">
        <f t="shared" ref="N82:P82" si="24">+N83</f>
        <v>0</v>
      </c>
      <c r="O82" s="64">
        <f t="shared" si="24"/>
        <v>0</v>
      </c>
      <c r="P82" s="64">
        <f t="shared" si="24"/>
        <v>0</v>
      </c>
    </row>
    <row r="83" spans="1:16" ht="15" customHeight="1" x14ac:dyDescent="0.2">
      <c r="A83" s="64">
        <v>3</v>
      </c>
      <c r="B83" s="64">
        <v>10</v>
      </c>
      <c r="C83" s="64">
        <v>1</v>
      </c>
      <c r="D83" s="64">
        <v>1</v>
      </c>
      <c r="E83" s="64"/>
      <c r="F83" s="66" t="s">
        <v>76</v>
      </c>
      <c r="G83" s="64">
        <v>219000000</v>
      </c>
      <c r="H83" s="33"/>
      <c r="I83" s="64">
        <v>0</v>
      </c>
      <c r="J83" s="33">
        <v>0</v>
      </c>
      <c r="K83" s="118">
        <v>219000000</v>
      </c>
      <c r="L83" s="33"/>
      <c r="M83" s="64">
        <v>0</v>
      </c>
      <c r="N83" s="64">
        <v>0</v>
      </c>
      <c r="O83" s="64">
        <v>0</v>
      </c>
      <c r="P83" s="64">
        <v>0</v>
      </c>
    </row>
    <row r="84" spans="1:16" ht="15" customHeight="1" x14ac:dyDescent="0.2">
      <c r="A84" s="64"/>
      <c r="B84" s="64"/>
      <c r="C84" s="64"/>
      <c r="D84" s="64"/>
      <c r="E84" s="64"/>
      <c r="F84" s="66"/>
      <c r="G84" s="64"/>
      <c r="H84" s="33"/>
      <c r="I84" s="64"/>
      <c r="J84" s="33"/>
      <c r="K84" s="84"/>
      <c r="L84" s="33"/>
      <c r="M84" s="64"/>
      <c r="N84" s="64"/>
      <c r="O84" s="64"/>
      <c r="P84" s="64"/>
    </row>
    <row r="85" spans="1:16" ht="27" customHeight="1" x14ac:dyDescent="0.2">
      <c r="A85" s="64">
        <v>8</v>
      </c>
      <c r="B85" s="67"/>
      <c r="C85" s="67"/>
      <c r="D85" s="67"/>
      <c r="E85" s="67"/>
      <c r="F85" s="159" t="s">
        <v>81</v>
      </c>
      <c r="G85" s="162">
        <f>+G86+G91</f>
        <v>100000000</v>
      </c>
      <c r="H85" s="72"/>
      <c r="I85" s="64">
        <v>0</v>
      </c>
      <c r="J85" s="33">
        <v>0</v>
      </c>
      <c r="K85" s="117">
        <f>+K86+K91</f>
        <v>118675300</v>
      </c>
      <c r="L85" s="33"/>
      <c r="M85" s="67">
        <f>+M86+M91</f>
        <v>118554300</v>
      </c>
      <c r="N85" s="67">
        <f t="shared" ref="N85:P85" si="25">+N86+N91</f>
        <v>118554300</v>
      </c>
      <c r="O85" s="67">
        <f t="shared" si="25"/>
        <v>118554300</v>
      </c>
      <c r="P85" s="67">
        <f t="shared" si="25"/>
        <v>118554300</v>
      </c>
    </row>
    <row r="86" spans="1:16" ht="15" customHeight="1" x14ac:dyDescent="0.2">
      <c r="A86" s="67">
        <v>8</v>
      </c>
      <c r="B86" s="67">
        <v>1</v>
      </c>
      <c r="C86" s="67"/>
      <c r="D86" s="67"/>
      <c r="E86" s="67"/>
      <c r="F86" s="159" t="s">
        <v>77</v>
      </c>
      <c r="G86" s="67">
        <f>SUM(G87:G89)</f>
        <v>71000000</v>
      </c>
      <c r="H86" s="72"/>
      <c r="I86" s="64">
        <v>0</v>
      </c>
      <c r="J86" s="33">
        <v>0</v>
      </c>
      <c r="K86" s="117">
        <f t="shared" si="21"/>
        <v>71000000</v>
      </c>
      <c r="L86" s="33"/>
      <c r="M86" s="67">
        <f>+M87</f>
        <v>70879000</v>
      </c>
      <c r="N86" s="67">
        <f t="shared" ref="N86:P86" si="26">+N87</f>
        <v>70879000</v>
      </c>
      <c r="O86" s="67">
        <f t="shared" si="26"/>
        <v>70879000</v>
      </c>
      <c r="P86" s="67">
        <f t="shared" si="26"/>
        <v>70879000</v>
      </c>
    </row>
    <row r="87" spans="1:16" ht="15" customHeight="1" x14ac:dyDescent="0.2">
      <c r="A87" s="64">
        <v>8</v>
      </c>
      <c r="B87" s="64">
        <v>1</v>
      </c>
      <c r="C87" s="64">
        <v>2</v>
      </c>
      <c r="D87" s="64"/>
      <c r="E87" s="64"/>
      <c r="F87" s="66" t="s">
        <v>78</v>
      </c>
      <c r="G87" s="66"/>
      <c r="H87" s="72"/>
      <c r="I87" s="64">
        <v>0</v>
      </c>
      <c r="J87" s="33">
        <v>0</v>
      </c>
      <c r="K87" s="84">
        <f>+K88+K89</f>
        <v>71000000</v>
      </c>
      <c r="L87" s="33"/>
      <c r="M87" s="64">
        <f>+M88+M89</f>
        <v>70879000</v>
      </c>
      <c r="N87" s="64">
        <f t="shared" ref="N87:P87" si="27">+N88+N89</f>
        <v>70879000</v>
      </c>
      <c r="O87" s="64">
        <f t="shared" si="27"/>
        <v>70879000</v>
      </c>
      <c r="P87" s="64">
        <f t="shared" si="27"/>
        <v>70879000</v>
      </c>
    </row>
    <row r="88" spans="1:16" ht="15" customHeight="1" x14ac:dyDescent="0.2">
      <c r="A88" s="64">
        <v>8</v>
      </c>
      <c r="B88" s="64">
        <v>1</v>
      </c>
      <c r="C88" s="64">
        <v>2</v>
      </c>
      <c r="D88" s="64">
        <v>1</v>
      </c>
      <c r="E88" s="64"/>
      <c r="F88" s="66" t="s">
        <v>79</v>
      </c>
      <c r="G88" s="64">
        <v>70885000</v>
      </c>
      <c r="H88" s="72"/>
      <c r="I88" s="64">
        <v>0</v>
      </c>
      <c r="J88" s="33">
        <v>0</v>
      </c>
      <c r="K88" s="118">
        <f t="shared" si="21"/>
        <v>70885000</v>
      </c>
      <c r="L88" s="33"/>
      <c r="M88" s="64">
        <v>70769000</v>
      </c>
      <c r="N88" s="64">
        <v>70769000</v>
      </c>
      <c r="O88" s="64">
        <v>70769000</v>
      </c>
      <c r="P88" s="64">
        <v>70769000</v>
      </c>
    </row>
    <row r="89" spans="1:16" ht="25.5" customHeight="1" x14ac:dyDescent="0.2">
      <c r="A89" s="64">
        <v>8</v>
      </c>
      <c r="B89" s="64">
        <v>1</v>
      </c>
      <c r="C89" s="64">
        <v>2</v>
      </c>
      <c r="D89" s="64">
        <v>6</v>
      </c>
      <c r="E89" s="64"/>
      <c r="F89" s="66" t="s">
        <v>80</v>
      </c>
      <c r="G89" s="64">
        <v>115000</v>
      </c>
      <c r="H89" s="72"/>
      <c r="I89" s="64">
        <v>0</v>
      </c>
      <c r="J89" s="33">
        <v>0</v>
      </c>
      <c r="K89" s="118">
        <f t="shared" si="21"/>
        <v>115000</v>
      </c>
      <c r="L89" s="33"/>
      <c r="M89" s="64">
        <v>110000</v>
      </c>
      <c r="N89" s="64">
        <v>110000</v>
      </c>
      <c r="O89" s="64">
        <v>110000</v>
      </c>
      <c r="P89" s="64">
        <v>110000</v>
      </c>
    </row>
    <row r="90" spans="1:16" ht="15" customHeight="1" x14ac:dyDescent="0.2">
      <c r="A90" s="64"/>
      <c r="B90" s="64"/>
      <c r="C90" s="64"/>
      <c r="D90" s="64"/>
      <c r="E90" s="64"/>
      <c r="F90" s="66"/>
      <c r="G90" s="66"/>
      <c r="H90" s="72"/>
      <c r="I90" s="66"/>
      <c r="J90" s="72"/>
      <c r="K90" s="84">
        <f t="shared" si="21"/>
        <v>0</v>
      </c>
      <c r="L90" s="33"/>
      <c r="M90" s="64"/>
      <c r="N90" s="64"/>
      <c r="O90" s="64"/>
      <c r="P90" s="64"/>
    </row>
    <row r="91" spans="1:16" ht="15" customHeight="1" x14ac:dyDescent="0.2">
      <c r="A91" s="67">
        <v>8</v>
      </c>
      <c r="B91" s="67">
        <v>4</v>
      </c>
      <c r="C91" s="67"/>
      <c r="D91" s="67"/>
      <c r="E91" s="67"/>
      <c r="F91" s="159" t="s">
        <v>82</v>
      </c>
      <c r="G91" s="67">
        <f>+G92</f>
        <v>29000000</v>
      </c>
      <c r="H91" s="72"/>
      <c r="I91" s="64">
        <v>0</v>
      </c>
      <c r="J91" s="33">
        <v>0</v>
      </c>
      <c r="K91" s="117">
        <f>+K92</f>
        <v>47675300</v>
      </c>
      <c r="L91" s="33"/>
      <c r="M91" s="67">
        <f>+M92</f>
        <v>47675300</v>
      </c>
      <c r="N91" s="67">
        <f t="shared" ref="N91:P91" si="28">+N92</f>
        <v>47675300</v>
      </c>
      <c r="O91" s="67">
        <f t="shared" si="28"/>
        <v>47675300</v>
      </c>
      <c r="P91" s="67">
        <f t="shared" si="28"/>
        <v>47675300</v>
      </c>
    </row>
    <row r="92" spans="1:16" ht="15" customHeight="1" x14ac:dyDescent="0.2">
      <c r="A92" s="64">
        <v>8</v>
      </c>
      <c r="B92" s="64">
        <v>4</v>
      </c>
      <c r="C92" s="64">
        <v>1</v>
      </c>
      <c r="D92" s="64"/>
      <c r="E92" s="64"/>
      <c r="F92" s="66" t="s">
        <v>83</v>
      </c>
      <c r="G92" s="64">
        <v>29000000</v>
      </c>
      <c r="H92" s="72"/>
      <c r="I92" s="66"/>
      <c r="J92" s="33">
        <v>18675300</v>
      </c>
      <c r="K92" s="117">
        <f t="shared" si="21"/>
        <v>47675300</v>
      </c>
      <c r="L92" s="33"/>
      <c r="M92" s="64">
        <v>47675300</v>
      </c>
      <c r="N92" s="64">
        <v>47675300</v>
      </c>
      <c r="O92" s="64">
        <v>47675300</v>
      </c>
      <c r="P92" s="64">
        <v>47675300</v>
      </c>
    </row>
    <row r="93" spans="1:16" ht="15" customHeight="1" x14ac:dyDescent="0.2">
      <c r="A93" s="64"/>
      <c r="B93" s="64"/>
      <c r="C93" s="64"/>
      <c r="D93" s="64"/>
      <c r="E93" s="64"/>
      <c r="F93" s="66"/>
      <c r="G93" s="66"/>
      <c r="H93" s="72"/>
      <c r="I93" s="66"/>
      <c r="J93" s="72"/>
      <c r="K93" s="84"/>
      <c r="L93" s="33"/>
      <c r="M93" s="64"/>
      <c r="N93" s="64"/>
      <c r="O93" s="64"/>
      <c r="P93" s="64"/>
    </row>
    <row r="94" spans="1:16" ht="15" customHeight="1" x14ac:dyDescent="0.2">
      <c r="A94" s="64"/>
      <c r="B94" s="64"/>
      <c r="C94" s="64"/>
      <c r="D94" s="64"/>
      <c r="E94" s="64"/>
      <c r="F94" s="66"/>
      <c r="G94" s="66"/>
      <c r="H94" s="72"/>
      <c r="I94" s="66"/>
      <c r="J94" s="72"/>
      <c r="K94" s="84"/>
      <c r="L94" s="33"/>
      <c r="M94" s="64"/>
      <c r="N94" s="64"/>
      <c r="O94" s="64"/>
      <c r="P94" s="64"/>
    </row>
    <row r="95" spans="1:16" ht="15" customHeight="1" x14ac:dyDescent="0.2">
      <c r="A95" s="67" t="s">
        <v>85</v>
      </c>
      <c r="B95" s="64"/>
      <c r="C95" s="64"/>
      <c r="D95" s="64"/>
      <c r="E95" s="64"/>
      <c r="F95" s="160" t="s">
        <v>84</v>
      </c>
      <c r="G95" s="67">
        <f>SUM(G96:G101)</f>
        <v>17998000000</v>
      </c>
      <c r="H95" s="33"/>
      <c r="I95" s="64">
        <v>0</v>
      </c>
      <c r="J95" s="33">
        <v>0</v>
      </c>
      <c r="K95" s="117">
        <f>SUM(K96:K101)</f>
        <v>17998000000</v>
      </c>
      <c r="L95" s="33"/>
      <c r="M95" s="121">
        <f>SUM(M96:M101)</f>
        <v>16020710059.970001</v>
      </c>
      <c r="N95" s="121">
        <f t="shared" ref="N95:P95" si="29">SUM(N96:N101)</f>
        <v>15288148198.84</v>
      </c>
      <c r="O95" s="121">
        <f t="shared" si="29"/>
        <v>12689813645.119999</v>
      </c>
      <c r="P95" s="121">
        <f t="shared" si="29"/>
        <v>10842482416.119999</v>
      </c>
    </row>
    <row r="96" spans="1:16" ht="50.25" customHeight="1" x14ac:dyDescent="0.2">
      <c r="A96" s="68">
        <v>1304</v>
      </c>
      <c r="B96" s="68">
        <v>1000</v>
      </c>
      <c r="C96" s="68" t="s">
        <v>86</v>
      </c>
      <c r="D96" s="64"/>
      <c r="E96" s="64">
        <v>20</v>
      </c>
      <c r="F96" s="66" t="s">
        <v>89</v>
      </c>
      <c r="G96" s="64">
        <v>5195593590</v>
      </c>
      <c r="H96" s="33"/>
      <c r="I96" s="64">
        <v>0</v>
      </c>
      <c r="J96" s="33">
        <v>0</v>
      </c>
      <c r="K96" s="118">
        <f t="shared" si="21"/>
        <v>5195593590</v>
      </c>
      <c r="L96" s="33"/>
      <c r="M96" s="118">
        <v>4429410977</v>
      </c>
      <c r="N96" s="118">
        <v>4373489825</v>
      </c>
      <c r="O96" s="118">
        <v>3578890770</v>
      </c>
      <c r="P96" s="118">
        <v>3186970191</v>
      </c>
    </row>
    <row r="97" spans="1:16" ht="37.5" customHeight="1" x14ac:dyDescent="0.2">
      <c r="A97" s="68">
        <v>1304</v>
      </c>
      <c r="B97" s="68">
        <v>1000</v>
      </c>
      <c r="C97" s="68" t="s">
        <v>87</v>
      </c>
      <c r="D97" s="64"/>
      <c r="E97" s="64">
        <v>20</v>
      </c>
      <c r="F97" s="66" t="s">
        <v>90</v>
      </c>
      <c r="G97" s="64">
        <v>1705906410</v>
      </c>
      <c r="H97" s="33"/>
      <c r="I97" s="64">
        <v>0</v>
      </c>
      <c r="J97" s="33">
        <v>0</v>
      </c>
      <c r="K97" s="118">
        <f t="shared" si="21"/>
        <v>1705906410</v>
      </c>
      <c r="L97" s="33"/>
      <c r="M97" s="118">
        <v>1653996968</v>
      </c>
      <c r="N97" s="118">
        <v>1588206401</v>
      </c>
      <c r="O97" s="118">
        <v>1234950565</v>
      </c>
      <c r="P97" s="118">
        <v>1140160565</v>
      </c>
    </row>
    <row r="98" spans="1:16" ht="50.25" customHeight="1" x14ac:dyDescent="0.2">
      <c r="A98" s="68">
        <v>1304</v>
      </c>
      <c r="B98" s="68">
        <v>1000</v>
      </c>
      <c r="C98" s="68" t="s">
        <v>88</v>
      </c>
      <c r="D98" s="64"/>
      <c r="E98" s="64">
        <v>20</v>
      </c>
      <c r="F98" s="66" t="s">
        <v>91</v>
      </c>
      <c r="G98" s="64">
        <v>1765000000</v>
      </c>
      <c r="H98" s="33"/>
      <c r="I98" s="64">
        <v>0</v>
      </c>
      <c r="J98" s="33">
        <v>0</v>
      </c>
      <c r="K98" s="118">
        <f t="shared" si="21"/>
        <v>1765000000</v>
      </c>
      <c r="L98" s="33"/>
      <c r="M98" s="118">
        <v>1411496661</v>
      </c>
      <c r="N98" s="118">
        <v>1053914160</v>
      </c>
      <c r="O98" s="118">
        <v>914581244</v>
      </c>
      <c r="P98" s="118">
        <v>822266244</v>
      </c>
    </row>
    <row r="99" spans="1:16" ht="27.75" customHeight="1" x14ac:dyDescent="0.2">
      <c r="A99" s="68">
        <v>1399</v>
      </c>
      <c r="B99" s="156">
        <v>1000</v>
      </c>
      <c r="C99" s="64">
        <v>4</v>
      </c>
      <c r="D99" s="64"/>
      <c r="E99" s="64">
        <v>20</v>
      </c>
      <c r="F99" s="66" t="s">
        <v>92</v>
      </c>
      <c r="G99" s="64">
        <v>2512000000</v>
      </c>
      <c r="H99" s="33"/>
      <c r="I99" s="64">
        <v>1152591749</v>
      </c>
      <c r="J99" s="33">
        <v>1152591749</v>
      </c>
      <c r="K99" s="118">
        <f t="shared" si="21"/>
        <v>2512000000</v>
      </c>
      <c r="L99" s="33"/>
      <c r="M99" s="118">
        <v>2198561951.1300001</v>
      </c>
      <c r="N99" s="118">
        <v>2046484668</v>
      </c>
      <c r="O99" s="118">
        <v>851534506</v>
      </c>
      <c r="P99" s="118">
        <v>807340238</v>
      </c>
    </row>
    <row r="100" spans="1:16" ht="38.25" customHeight="1" x14ac:dyDescent="0.2">
      <c r="A100" s="68">
        <v>1399</v>
      </c>
      <c r="B100" s="156">
        <v>1000</v>
      </c>
      <c r="C100" s="64">
        <v>5</v>
      </c>
      <c r="D100" s="64"/>
      <c r="E100" s="64">
        <v>20</v>
      </c>
      <c r="F100" s="66" t="s">
        <v>93</v>
      </c>
      <c r="G100" s="64">
        <v>5910000000</v>
      </c>
      <c r="H100" s="33"/>
      <c r="I100" s="64"/>
      <c r="J100" s="33"/>
      <c r="K100" s="118">
        <f t="shared" si="21"/>
        <v>5910000000</v>
      </c>
      <c r="L100" s="33"/>
      <c r="M100" s="118">
        <v>5460939804.8400002</v>
      </c>
      <c r="N100" s="118">
        <v>5403336536.8400002</v>
      </c>
      <c r="O100" s="118">
        <v>5337350097.1199999</v>
      </c>
      <c r="P100" s="118">
        <v>4177240422.1199999</v>
      </c>
    </row>
    <row r="101" spans="1:16" ht="39" customHeight="1" thickBot="1" x14ac:dyDescent="0.25">
      <c r="A101" s="69">
        <v>1399</v>
      </c>
      <c r="B101" s="157">
        <v>1000</v>
      </c>
      <c r="C101" s="77">
        <v>6</v>
      </c>
      <c r="D101" s="77"/>
      <c r="E101" s="77">
        <v>20</v>
      </c>
      <c r="F101" s="161" t="s">
        <v>94</v>
      </c>
      <c r="G101" s="77">
        <v>909500000</v>
      </c>
      <c r="H101" s="33"/>
      <c r="I101" s="77">
        <v>250000000</v>
      </c>
      <c r="J101" s="33">
        <v>250000000</v>
      </c>
      <c r="K101" s="137">
        <f t="shared" si="21"/>
        <v>909500000</v>
      </c>
      <c r="L101" s="33"/>
      <c r="M101" s="137">
        <v>866303698</v>
      </c>
      <c r="N101" s="137">
        <v>822716608</v>
      </c>
      <c r="O101" s="137">
        <v>772506463</v>
      </c>
      <c r="P101" s="137">
        <v>708504756</v>
      </c>
    </row>
    <row r="102" spans="1:16" ht="6.75" hidden="1" customHeight="1" thickBot="1" x14ac:dyDescent="0.25">
      <c r="A102" s="35"/>
      <c r="B102" s="30"/>
      <c r="C102" s="29"/>
      <c r="D102" s="29"/>
      <c r="E102" s="29"/>
      <c r="F102" s="34"/>
      <c r="G102" s="29"/>
      <c r="H102" s="29"/>
      <c r="I102" s="29"/>
      <c r="J102" s="29"/>
      <c r="K102" s="28">
        <f t="shared" si="21"/>
        <v>0</v>
      </c>
      <c r="L102" s="33"/>
      <c r="M102" s="29"/>
      <c r="N102" s="29"/>
      <c r="O102" s="29"/>
      <c r="P102" s="29"/>
    </row>
    <row r="103" spans="1:16" ht="42" customHeight="1" x14ac:dyDescent="0.2">
      <c r="A103" s="164"/>
      <c r="B103" s="165"/>
      <c r="C103" s="165"/>
      <c r="D103" s="165"/>
      <c r="E103" s="165"/>
      <c r="F103" s="165"/>
      <c r="G103" s="166"/>
      <c r="H103" s="166"/>
      <c r="I103" s="147"/>
      <c r="J103" s="147"/>
      <c r="K103" s="147"/>
      <c r="L103" s="147"/>
      <c r="M103" s="149"/>
      <c r="N103" s="149"/>
      <c r="O103" s="149"/>
      <c r="P103" s="167"/>
    </row>
    <row r="104" spans="1:16" x14ac:dyDescent="0.2">
      <c r="A104" s="168"/>
      <c r="B104" s="51"/>
      <c r="C104" s="51"/>
      <c r="D104" s="51"/>
      <c r="E104" s="51"/>
      <c r="F104" s="51"/>
      <c r="G104" s="39"/>
      <c r="H104" s="39"/>
      <c r="I104" s="9"/>
      <c r="J104" s="9"/>
      <c r="K104" s="9"/>
      <c r="M104" s="16"/>
      <c r="N104" s="16"/>
      <c r="O104" s="16"/>
      <c r="P104" s="169"/>
    </row>
    <row r="105" spans="1:16" x14ac:dyDescent="0.2">
      <c r="A105" s="170"/>
      <c r="B105" s="51"/>
      <c r="C105" s="51"/>
      <c r="D105" s="51"/>
      <c r="E105" s="43" t="s">
        <v>33</v>
      </c>
      <c r="F105" s="51"/>
      <c r="G105" s="39"/>
      <c r="H105" s="39"/>
      <c r="I105" s="9"/>
      <c r="J105" s="9"/>
      <c r="K105" s="43" t="s">
        <v>95</v>
      </c>
      <c r="M105" s="16"/>
      <c r="N105" s="44"/>
      <c r="O105" s="16"/>
      <c r="P105" s="169"/>
    </row>
    <row r="106" spans="1:16" x14ac:dyDescent="0.2">
      <c r="A106" s="168"/>
      <c r="B106" s="51"/>
      <c r="C106" s="51"/>
      <c r="D106" s="51"/>
      <c r="E106" s="9" t="s">
        <v>32</v>
      </c>
      <c r="F106" s="51"/>
      <c r="G106" s="39"/>
      <c r="H106" s="39"/>
      <c r="I106" s="9"/>
      <c r="J106" s="9"/>
      <c r="K106" s="9" t="s">
        <v>97</v>
      </c>
      <c r="M106" s="16"/>
      <c r="N106" s="16"/>
      <c r="O106" s="16"/>
      <c r="P106" s="169"/>
    </row>
    <row r="107" spans="1:16" ht="12.75" thickBot="1" x14ac:dyDescent="0.25">
      <c r="A107" s="171"/>
      <c r="B107" s="172"/>
      <c r="C107" s="172"/>
      <c r="D107" s="172"/>
      <c r="E107" s="104"/>
      <c r="F107" s="172"/>
      <c r="G107" s="173"/>
      <c r="H107" s="173"/>
      <c r="I107" s="104"/>
      <c r="J107" s="104"/>
      <c r="K107" s="104" t="s">
        <v>96</v>
      </c>
      <c r="L107" s="104"/>
      <c r="M107" s="105"/>
      <c r="N107" s="105"/>
      <c r="O107" s="105"/>
      <c r="P107" s="174"/>
    </row>
  </sheetData>
  <sortState ref="A79:R84">
    <sortCondition ref="A79:A84"/>
  </sortState>
  <mergeCells count="14">
    <mergeCell ref="S65:T65"/>
    <mergeCell ref="A1:P1"/>
    <mergeCell ref="A2:P2"/>
    <mergeCell ref="A3:P3"/>
    <mergeCell ref="A5:A6"/>
    <mergeCell ref="B5:B6"/>
    <mergeCell ref="C5:C6"/>
    <mergeCell ref="D5:D6"/>
    <mergeCell ref="E5:E6"/>
    <mergeCell ref="F5:F6"/>
    <mergeCell ref="G5:G6"/>
    <mergeCell ref="M5:P5"/>
    <mergeCell ref="K5:K6"/>
    <mergeCell ref="I5:J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  <ignoredErrors>
    <ignoredError sqref="K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U107"/>
  <sheetViews>
    <sheetView tabSelected="1" zoomScaleNormal="100" workbookViewId="0">
      <selection activeCell="R5" sqref="R5"/>
    </sheetView>
  </sheetViews>
  <sheetFormatPr baseColWidth="10" defaultColWidth="11.5703125" defaultRowHeight="12" x14ac:dyDescent="0.2"/>
  <cols>
    <col min="1" max="1" width="6.42578125" style="6" bestFit="1" customWidth="1"/>
    <col min="2" max="2" width="9.7109375" style="6" bestFit="1" customWidth="1"/>
    <col min="3" max="3" width="5" style="6" bestFit="1" customWidth="1"/>
    <col min="4" max="4" width="4.5703125" style="6" customWidth="1"/>
    <col min="5" max="5" width="5.28515625" style="6" customWidth="1"/>
    <col min="6" max="6" width="27.28515625" style="6" customWidth="1"/>
    <col min="7" max="7" width="18.28515625" style="52" customWidth="1"/>
    <col min="8" max="8" width="1.7109375" style="53" customWidth="1"/>
    <col min="9" max="9" width="13.5703125" style="8" customWidth="1"/>
    <col min="10" max="10" width="13.7109375" style="8" customWidth="1"/>
    <col min="11" max="11" width="18.28515625" style="8" customWidth="1"/>
    <col min="12" max="12" width="1.7109375" style="9" customWidth="1"/>
    <col min="13" max="14" width="15.140625" style="54" customWidth="1"/>
    <col min="15" max="15" width="14.140625" style="54" customWidth="1"/>
    <col min="16" max="16" width="14.140625" style="54" bestFit="1" customWidth="1"/>
    <col min="17" max="17" width="18.85546875" style="41" customWidth="1"/>
    <col min="18" max="18" width="18.7109375" style="41" customWidth="1"/>
    <col min="19" max="20" width="12.28515625" style="41" bestFit="1" customWidth="1"/>
    <col min="21" max="21" width="12.28515625" style="6" bestFit="1" customWidth="1"/>
    <col min="22" max="16384" width="11.5703125" style="6"/>
  </cols>
  <sheetData>
    <row r="1" spans="1:2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1" x14ac:dyDescent="0.2">
      <c r="A3" s="38" t="s">
        <v>27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21" ht="12.75" thickBot="1" x14ac:dyDescent="0.25">
      <c r="G4" s="23"/>
      <c r="H4" s="24"/>
      <c r="I4" s="25"/>
      <c r="J4" s="25"/>
      <c r="K4" s="25"/>
      <c r="L4" s="26"/>
      <c r="M4" s="27"/>
      <c r="N4" s="27"/>
      <c r="O4" s="27"/>
      <c r="P4" s="27"/>
      <c r="Q4" s="7"/>
      <c r="R4" s="7"/>
    </row>
    <row r="5" spans="1:21" s="46" customFormat="1" ht="12.75" customHeight="1" thickBot="1" x14ac:dyDescent="0.25">
      <c r="A5" s="59" t="s">
        <v>3</v>
      </c>
      <c r="B5" s="59" t="s">
        <v>4</v>
      </c>
      <c r="C5" s="59" t="s">
        <v>5</v>
      </c>
      <c r="D5" s="59" t="s">
        <v>6</v>
      </c>
      <c r="E5" s="59" t="s">
        <v>7</v>
      </c>
      <c r="F5" s="59" t="s">
        <v>8</v>
      </c>
      <c r="G5" s="82" t="s">
        <v>9</v>
      </c>
      <c r="H5" s="85"/>
      <c r="I5" s="86" t="s">
        <v>10</v>
      </c>
      <c r="J5" s="87"/>
      <c r="K5" s="116" t="s">
        <v>11</v>
      </c>
      <c r="L5" s="126"/>
      <c r="M5" s="153" t="s">
        <v>100</v>
      </c>
      <c r="N5" s="89"/>
      <c r="O5" s="89"/>
      <c r="P5" s="154"/>
      <c r="Q5" s="45"/>
      <c r="R5" s="45"/>
      <c r="S5" s="45"/>
      <c r="T5" s="45"/>
    </row>
    <row r="6" spans="1:21" s="46" customFormat="1" ht="24.75" thickBot="1" x14ac:dyDescent="0.25">
      <c r="A6" s="59"/>
      <c r="B6" s="59"/>
      <c r="C6" s="59"/>
      <c r="D6" s="59"/>
      <c r="E6" s="59"/>
      <c r="F6" s="59"/>
      <c r="G6" s="82"/>
      <c r="H6" s="85"/>
      <c r="I6" s="125" t="s">
        <v>12</v>
      </c>
      <c r="J6" s="123" t="s">
        <v>13</v>
      </c>
      <c r="K6" s="116"/>
      <c r="L6" s="126"/>
      <c r="M6" s="127" t="s">
        <v>14</v>
      </c>
      <c r="N6" s="127" t="s">
        <v>15</v>
      </c>
      <c r="O6" s="127" t="s">
        <v>16</v>
      </c>
      <c r="P6" s="127" t="s">
        <v>17</v>
      </c>
      <c r="Q6" s="45"/>
      <c r="R6" s="45"/>
      <c r="S6" s="45"/>
      <c r="T6" s="45"/>
    </row>
    <row r="7" spans="1:21" x14ac:dyDescent="0.2">
      <c r="A7" s="155"/>
      <c r="B7" s="155"/>
      <c r="C7" s="155"/>
      <c r="D7" s="155"/>
      <c r="E7" s="155"/>
      <c r="F7" s="155"/>
      <c r="G7" s="138"/>
      <c r="H7" s="58"/>
      <c r="I7" s="133"/>
      <c r="J7" s="133"/>
      <c r="K7" s="133"/>
      <c r="L7" s="129"/>
      <c r="M7" s="133"/>
      <c r="N7" s="133"/>
      <c r="O7" s="133"/>
      <c r="P7" s="133"/>
    </row>
    <row r="8" spans="1:21" x14ac:dyDescent="0.2">
      <c r="A8" s="60"/>
      <c r="B8" s="60"/>
      <c r="C8" s="60"/>
      <c r="D8" s="60"/>
      <c r="E8" s="60"/>
      <c r="F8" s="158" t="s">
        <v>30</v>
      </c>
      <c r="G8" s="83">
        <f>+G10+G95</f>
        <v>13580000000</v>
      </c>
      <c r="H8" s="58"/>
      <c r="I8" s="83"/>
      <c r="J8" s="83"/>
      <c r="K8" s="117">
        <f>+K10+K95</f>
        <v>13530000000</v>
      </c>
      <c r="L8" s="129"/>
      <c r="M8" s="83">
        <f>+M10+M95</f>
        <v>12372055195.58</v>
      </c>
      <c r="N8" s="83">
        <f t="shared" ref="N8:P8" si="0">+N10+N95</f>
        <v>11810488852.91</v>
      </c>
      <c r="O8" s="83">
        <f t="shared" si="0"/>
        <v>11662893252.049999</v>
      </c>
      <c r="P8" s="83">
        <f t="shared" si="0"/>
        <v>11636337456.049999</v>
      </c>
      <c r="U8" s="41"/>
    </row>
    <row r="9" spans="1:21" x14ac:dyDescent="0.2">
      <c r="A9" s="60"/>
      <c r="B9" s="60"/>
      <c r="C9" s="60"/>
      <c r="D9" s="60"/>
      <c r="E9" s="60"/>
      <c r="F9" s="60"/>
      <c r="G9" s="83"/>
      <c r="H9" s="58"/>
      <c r="I9" s="121"/>
      <c r="J9" s="121"/>
      <c r="K9" s="117"/>
      <c r="L9" s="129"/>
      <c r="M9" s="121"/>
      <c r="N9" s="121"/>
      <c r="O9" s="121"/>
      <c r="P9" s="121"/>
    </row>
    <row r="10" spans="1:21" s="40" customFormat="1" ht="16.5" customHeight="1" x14ac:dyDescent="0.2">
      <c r="A10" s="61" t="s">
        <v>34</v>
      </c>
      <c r="B10" s="60"/>
      <c r="C10" s="60"/>
      <c r="D10" s="60"/>
      <c r="E10" s="60"/>
      <c r="F10" s="158" t="s">
        <v>35</v>
      </c>
      <c r="G10" s="83">
        <f>+G12+G51+G72</f>
        <v>13094000000</v>
      </c>
      <c r="H10" s="58"/>
      <c r="I10" s="83"/>
      <c r="J10" s="83"/>
      <c r="K10" s="117">
        <f>+K12+K51+K72</f>
        <v>13044000000</v>
      </c>
      <c r="L10" s="129"/>
      <c r="M10" s="121">
        <f>+M12+M51+M72</f>
        <v>12032506227.58</v>
      </c>
      <c r="N10" s="121">
        <f t="shared" ref="N10:P10" si="1">+N12+N51+N72</f>
        <v>11470939884.91</v>
      </c>
      <c r="O10" s="121">
        <f t="shared" si="1"/>
        <v>11323344284.049999</v>
      </c>
      <c r="P10" s="121">
        <f t="shared" si="1"/>
        <v>11296788488.049999</v>
      </c>
      <c r="Q10" s="41"/>
      <c r="R10" s="41"/>
      <c r="S10" s="47"/>
      <c r="T10" s="47"/>
    </row>
    <row r="11" spans="1:21" x14ac:dyDescent="0.2">
      <c r="A11" s="60"/>
      <c r="B11" s="60"/>
      <c r="C11" s="60"/>
      <c r="D11" s="60"/>
      <c r="E11" s="60"/>
      <c r="F11" s="60"/>
      <c r="G11" s="83"/>
      <c r="H11" s="58"/>
      <c r="I11" s="121"/>
      <c r="J11" s="121"/>
      <c r="K11" s="117"/>
      <c r="L11" s="129"/>
      <c r="M11" s="121"/>
      <c r="N11" s="121"/>
      <c r="O11" s="121"/>
      <c r="P11" s="121"/>
    </row>
    <row r="12" spans="1:21" s="40" customFormat="1" ht="18.75" customHeight="1" x14ac:dyDescent="0.2">
      <c r="A12" s="62">
        <v>1</v>
      </c>
      <c r="B12" s="62"/>
      <c r="C12" s="62"/>
      <c r="D12" s="62"/>
      <c r="E12" s="62"/>
      <c r="F12" s="159" t="s">
        <v>18</v>
      </c>
      <c r="G12" s="67">
        <f>+G14</f>
        <v>10335000000</v>
      </c>
      <c r="H12" s="73"/>
      <c r="I12" s="67"/>
      <c r="J12" s="67"/>
      <c r="K12" s="117">
        <f>+K14</f>
        <v>10285000000</v>
      </c>
      <c r="L12" s="130"/>
      <c r="M12" s="121">
        <f>+M14</f>
        <v>9621605771</v>
      </c>
      <c r="N12" s="121">
        <f t="shared" ref="N12:P12" si="2">+N14</f>
        <v>9149042322</v>
      </c>
      <c r="O12" s="121">
        <f t="shared" si="2"/>
        <v>9149042322</v>
      </c>
      <c r="P12" s="121">
        <f t="shared" si="2"/>
        <v>9149042322</v>
      </c>
      <c r="Q12" s="41"/>
      <c r="R12" s="41"/>
      <c r="S12" s="47"/>
      <c r="T12" s="47"/>
    </row>
    <row r="13" spans="1:21" s="40" customFormat="1" x14ac:dyDescent="0.2">
      <c r="A13" s="63"/>
      <c r="B13" s="63"/>
      <c r="C13" s="63"/>
      <c r="D13" s="63"/>
      <c r="E13" s="63"/>
      <c r="F13" s="159"/>
      <c r="G13" s="67"/>
      <c r="H13" s="73"/>
      <c r="I13" s="118"/>
      <c r="J13" s="118"/>
      <c r="K13" s="117"/>
      <c r="L13" s="26"/>
      <c r="M13" s="118"/>
      <c r="N13" s="118"/>
      <c r="O13" s="118"/>
      <c r="P13" s="118"/>
      <c r="Q13" s="41"/>
      <c r="R13" s="41"/>
      <c r="S13" s="47"/>
      <c r="T13" s="47"/>
    </row>
    <row r="14" spans="1:21" s="40" customFormat="1" ht="24" x14ac:dyDescent="0.2">
      <c r="A14" s="62">
        <v>1</v>
      </c>
      <c r="B14" s="62">
        <v>1</v>
      </c>
      <c r="C14" s="62"/>
      <c r="D14" s="62"/>
      <c r="E14" s="62"/>
      <c r="F14" s="159" t="s">
        <v>36</v>
      </c>
      <c r="G14" s="67">
        <f>+G16+G31+G40+G48</f>
        <v>10335000000</v>
      </c>
      <c r="H14" s="73"/>
      <c r="I14" s="67"/>
      <c r="J14" s="67"/>
      <c r="K14" s="117">
        <f>+K16+K31+K40+K48</f>
        <v>10285000000</v>
      </c>
      <c r="L14" s="131"/>
      <c r="M14" s="121">
        <f>+M16+M31+M40+M48</f>
        <v>9621605771</v>
      </c>
      <c r="N14" s="121">
        <f t="shared" ref="N14:P14" si="3">+N16+N31+N40+N48</f>
        <v>9149042322</v>
      </c>
      <c r="O14" s="121">
        <f t="shared" si="3"/>
        <v>9149042322</v>
      </c>
      <c r="P14" s="121">
        <f t="shared" si="3"/>
        <v>9149042322</v>
      </c>
      <c r="Q14" s="41"/>
      <c r="R14" s="41"/>
      <c r="S14" s="47"/>
      <c r="T14" s="47"/>
    </row>
    <row r="15" spans="1:21" x14ac:dyDescent="0.2">
      <c r="A15" s="62"/>
      <c r="B15" s="62"/>
      <c r="C15" s="62"/>
      <c r="D15" s="62"/>
      <c r="E15" s="62"/>
      <c r="F15" s="159"/>
      <c r="G15" s="67"/>
      <c r="H15" s="73"/>
      <c r="I15" s="134"/>
      <c r="J15" s="134"/>
      <c r="K15" s="117"/>
      <c r="L15" s="131"/>
      <c r="M15" s="134"/>
      <c r="N15" s="134"/>
      <c r="O15" s="134"/>
      <c r="P15" s="134"/>
    </row>
    <row r="16" spans="1:21" x14ac:dyDescent="0.2">
      <c r="A16" s="62">
        <v>1</v>
      </c>
      <c r="B16" s="62">
        <v>1</v>
      </c>
      <c r="C16" s="62">
        <v>1</v>
      </c>
      <c r="D16" s="62"/>
      <c r="E16" s="62"/>
      <c r="F16" s="159" t="s">
        <v>37</v>
      </c>
      <c r="G16" s="67">
        <f>+G17</f>
        <v>7921000000</v>
      </c>
      <c r="H16" s="73"/>
      <c r="I16" s="64">
        <f>87670512</f>
        <v>87670512</v>
      </c>
      <c r="J16" s="64"/>
      <c r="K16" s="117">
        <f>+K17-I16</f>
        <v>7833329488</v>
      </c>
      <c r="L16" s="131"/>
      <c r="M16" s="121">
        <f>+M17</f>
        <v>7651019156</v>
      </c>
      <c r="N16" s="121">
        <f t="shared" ref="N16:P16" si="4">+N17</f>
        <v>7179971128</v>
      </c>
      <c r="O16" s="121">
        <f t="shared" si="4"/>
        <v>7179971128</v>
      </c>
      <c r="P16" s="121">
        <f t="shared" si="4"/>
        <v>7179971128</v>
      </c>
    </row>
    <row r="17" spans="1:20" ht="24" x14ac:dyDescent="0.2">
      <c r="A17" s="63">
        <v>1</v>
      </c>
      <c r="B17" s="63">
        <v>1</v>
      </c>
      <c r="C17" s="63">
        <v>1</v>
      </c>
      <c r="D17" s="63">
        <v>1</v>
      </c>
      <c r="E17" s="63"/>
      <c r="F17" s="66" t="s">
        <v>38</v>
      </c>
      <c r="G17" s="64">
        <f>SUM(G18:G27)</f>
        <v>7921000000</v>
      </c>
      <c r="H17" s="33"/>
      <c r="I17" s="118"/>
      <c r="J17" s="118"/>
      <c r="K17" s="117">
        <f>SUM(K18:K27)</f>
        <v>7921000000</v>
      </c>
      <c r="L17" s="26"/>
      <c r="M17" s="135">
        <f>SUM(M18:M27)</f>
        <v>7651019156</v>
      </c>
      <c r="N17" s="135">
        <f t="shared" ref="N17:P17" si="5">SUM(N18:N27)</f>
        <v>7179971128</v>
      </c>
      <c r="O17" s="135">
        <f t="shared" si="5"/>
        <v>7179971128</v>
      </c>
      <c r="P17" s="135">
        <f t="shared" si="5"/>
        <v>7179971128</v>
      </c>
    </row>
    <row r="18" spans="1:20" s="40" customFormat="1" x14ac:dyDescent="0.2">
      <c r="A18" s="63">
        <v>1</v>
      </c>
      <c r="B18" s="63">
        <v>1</v>
      </c>
      <c r="C18" s="63">
        <v>1</v>
      </c>
      <c r="D18" s="63">
        <v>1</v>
      </c>
      <c r="E18" s="63">
        <v>1</v>
      </c>
      <c r="F18" s="66" t="s">
        <v>39</v>
      </c>
      <c r="G18" s="64">
        <v>6104087065</v>
      </c>
      <c r="H18" s="33"/>
      <c r="I18" s="64">
        <v>49700000</v>
      </c>
      <c r="J18" s="118"/>
      <c r="K18" s="118">
        <f t="shared" ref="K10:K72" si="6">+G18-I18+J18</f>
        <v>6054387065</v>
      </c>
      <c r="L18" s="26"/>
      <c r="M18" s="135">
        <v>6247654553</v>
      </c>
      <c r="N18" s="135">
        <v>5957195478</v>
      </c>
      <c r="O18" s="135">
        <v>5957195478</v>
      </c>
      <c r="P18" s="176">
        <v>5957195478</v>
      </c>
      <c r="R18" s="41"/>
      <c r="S18" s="47"/>
      <c r="T18" s="47"/>
    </row>
    <row r="19" spans="1:20" x14ac:dyDescent="0.2">
      <c r="A19" s="63">
        <v>1</v>
      </c>
      <c r="B19" s="63">
        <v>1</v>
      </c>
      <c r="C19" s="63">
        <v>1</v>
      </c>
      <c r="D19" s="63">
        <v>1</v>
      </c>
      <c r="E19" s="63">
        <v>3</v>
      </c>
      <c r="F19" s="66" t="s">
        <v>20</v>
      </c>
      <c r="G19" s="64">
        <v>36827000</v>
      </c>
      <c r="H19" s="33"/>
      <c r="I19" s="118"/>
      <c r="J19" s="118">
        <v>1550000</v>
      </c>
      <c r="K19" s="118">
        <f t="shared" si="6"/>
        <v>38377000</v>
      </c>
      <c r="L19" s="26"/>
      <c r="M19" s="135">
        <v>39927000</v>
      </c>
      <c r="N19" s="135">
        <v>38376798</v>
      </c>
      <c r="O19" s="135">
        <v>38376798</v>
      </c>
      <c r="P19" s="135">
        <v>38376798</v>
      </c>
    </row>
    <row r="20" spans="1:20" x14ac:dyDescent="0.2">
      <c r="A20" s="63">
        <v>1</v>
      </c>
      <c r="B20" s="63">
        <v>1</v>
      </c>
      <c r="C20" s="63">
        <v>1</v>
      </c>
      <c r="D20" s="63">
        <v>1</v>
      </c>
      <c r="E20" s="63">
        <v>4</v>
      </c>
      <c r="F20" s="66" t="s">
        <v>40</v>
      </c>
      <c r="G20" s="64">
        <v>9305988</v>
      </c>
      <c r="H20" s="33"/>
      <c r="I20" s="118"/>
      <c r="J20" s="118">
        <v>50000</v>
      </c>
      <c r="K20" s="118">
        <f t="shared" si="6"/>
        <v>9355988</v>
      </c>
      <c r="L20" s="26"/>
      <c r="M20" s="64">
        <v>9405988</v>
      </c>
      <c r="N20" s="64">
        <v>8911888</v>
      </c>
      <c r="O20" s="64">
        <v>8911888</v>
      </c>
      <c r="P20" s="64">
        <v>8911888</v>
      </c>
    </row>
    <row r="21" spans="1:20" x14ac:dyDescent="0.2">
      <c r="A21" s="63">
        <v>1</v>
      </c>
      <c r="B21" s="63">
        <v>1</v>
      </c>
      <c r="C21" s="63">
        <v>1</v>
      </c>
      <c r="D21" s="63">
        <v>1</v>
      </c>
      <c r="E21" s="63">
        <v>5</v>
      </c>
      <c r="F21" s="66" t="s">
        <v>41</v>
      </c>
      <c r="G21" s="64">
        <v>10494452</v>
      </c>
      <c r="H21" s="33"/>
      <c r="I21" s="175"/>
      <c r="J21" s="118">
        <v>940000</v>
      </c>
      <c r="K21" s="118">
        <f t="shared" si="6"/>
        <v>11434452</v>
      </c>
      <c r="L21" s="26"/>
      <c r="M21" s="118">
        <v>12074452</v>
      </c>
      <c r="N21" s="118">
        <v>10553846</v>
      </c>
      <c r="O21" s="118">
        <v>10553846</v>
      </c>
      <c r="P21" s="118">
        <v>10553846</v>
      </c>
    </row>
    <row r="22" spans="1:20" x14ac:dyDescent="0.2">
      <c r="A22" s="63">
        <v>1</v>
      </c>
      <c r="B22" s="63">
        <v>1</v>
      </c>
      <c r="C22" s="63">
        <v>1</v>
      </c>
      <c r="D22" s="63">
        <v>1</v>
      </c>
      <c r="E22" s="63">
        <v>6</v>
      </c>
      <c r="F22" s="66" t="s">
        <v>22</v>
      </c>
      <c r="G22" s="64">
        <v>284797737</v>
      </c>
      <c r="H22" s="33"/>
      <c r="I22" s="118"/>
      <c r="J22" s="118">
        <v>2400000</v>
      </c>
      <c r="K22" s="118">
        <f t="shared" si="6"/>
        <v>287197737</v>
      </c>
      <c r="L22" s="26"/>
      <c r="M22" s="118">
        <v>287197737</v>
      </c>
      <c r="N22" s="118">
        <v>228040020</v>
      </c>
      <c r="O22" s="118">
        <v>228040020</v>
      </c>
      <c r="P22" s="118">
        <v>228040020</v>
      </c>
    </row>
    <row r="23" spans="1:20" ht="24" x14ac:dyDescent="0.2">
      <c r="A23" s="63">
        <v>1</v>
      </c>
      <c r="B23" s="63">
        <v>1</v>
      </c>
      <c r="C23" s="63">
        <v>1</v>
      </c>
      <c r="D23" s="63">
        <v>1</v>
      </c>
      <c r="E23" s="63">
        <v>7</v>
      </c>
      <c r="F23" s="66" t="s">
        <v>21</v>
      </c>
      <c r="G23" s="64">
        <v>195772803</v>
      </c>
      <c r="H23" s="33"/>
      <c r="I23" s="118">
        <v>90840000</v>
      </c>
      <c r="J23" s="118">
        <v>47000000</v>
      </c>
      <c r="K23" s="118">
        <f t="shared" si="6"/>
        <v>151932803</v>
      </c>
      <c r="L23" s="26"/>
      <c r="M23" s="118">
        <v>151932803</v>
      </c>
      <c r="N23" s="118">
        <v>145864611</v>
      </c>
      <c r="O23" s="118">
        <v>145864611</v>
      </c>
      <c r="P23" s="118">
        <v>145864611</v>
      </c>
    </row>
    <row r="24" spans="1:20" ht="24" x14ac:dyDescent="0.2">
      <c r="A24" s="63">
        <v>1</v>
      </c>
      <c r="B24" s="63">
        <v>1</v>
      </c>
      <c r="C24" s="63">
        <v>1</v>
      </c>
      <c r="D24" s="63">
        <v>1</v>
      </c>
      <c r="E24" s="63">
        <v>8</v>
      </c>
      <c r="F24" s="66" t="s">
        <v>42</v>
      </c>
      <c r="G24" s="64">
        <v>15000000</v>
      </c>
      <c r="H24" s="33"/>
      <c r="I24" s="118"/>
      <c r="J24" s="118">
        <v>3600000</v>
      </c>
      <c r="K24" s="118">
        <f t="shared" si="6"/>
        <v>18600000</v>
      </c>
      <c r="L24" s="26"/>
      <c r="M24" s="118">
        <v>22200000</v>
      </c>
      <c r="N24" s="118">
        <v>18210859</v>
      </c>
      <c r="O24" s="118">
        <v>18210859</v>
      </c>
      <c r="P24" s="118">
        <v>18210859</v>
      </c>
    </row>
    <row r="25" spans="1:20" x14ac:dyDescent="0.2">
      <c r="A25" s="63">
        <v>1</v>
      </c>
      <c r="B25" s="63">
        <v>1</v>
      </c>
      <c r="C25" s="63">
        <v>1</v>
      </c>
      <c r="D25" s="63">
        <v>1</v>
      </c>
      <c r="E25" s="63">
        <v>9</v>
      </c>
      <c r="F25" s="66" t="s">
        <v>24</v>
      </c>
      <c r="G25" s="64">
        <v>618050645</v>
      </c>
      <c r="H25" s="33"/>
      <c r="I25" s="118"/>
      <c r="J25" s="118">
        <v>85000000</v>
      </c>
      <c r="K25" s="118">
        <f t="shared" si="6"/>
        <v>703050645</v>
      </c>
      <c r="L25" s="26"/>
      <c r="M25" s="118">
        <v>583962313</v>
      </c>
      <c r="N25" s="118">
        <v>574833201</v>
      </c>
      <c r="O25" s="118">
        <v>574833201</v>
      </c>
      <c r="P25" s="118">
        <v>574833201</v>
      </c>
    </row>
    <row r="26" spans="1:20" x14ac:dyDescent="0.2">
      <c r="A26" s="63">
        <v>1</v>
      </c>
      <c r="B26" s="63">
        <v>1</v>
      </c>
      <c r="C26" s="63">
        <v>1</v>
      </c>
      <c r="D26" s="63">
        <v>1</v>
      </c>
      <c r="E26" s="63">
        <v>10</v>
      </c>
      <c r="F26" s="66" t="s">
        <v>23</v>
      </c>
      <c r="G26" s="64">
        <v>296664310</v>
      </c>
      <c r="H26" s="33"/>
      <c r="I26" s="118"/>
      <c r="J26" s="118"/>
      <c r="K26" s="118">
        <f t="shared" si="6"/>
        <v>296664310</v>
      </c>
      <c r="L26" s="26"/>
      <c r="M26" s="118">
        <v>296664310</v>
      </c>
      <c r="N26" s="118">
        <v>197984427</v>
      </c>
      <c r="O26" s="118">
        <v>197984427</v>
      </c>
      <c r="P26" s="118">
        <v>197984427</v>
      </c>
    </row>
    <row r="27" spans="1:20" ht="24" x14ac:dyDescent="0.2">
      <c r="A27" s="63">
        <v>1</v>
      </c>
      <c r="B27" s="63">
        <v>1</v>
      </c>
      <c r="C27" s="63">
        <v>1</v>
      </c>
      <c r="D27" s="63">
        <v>1</v>
      </c>
      <c r="E27" s="63">
        <v>11</v>
      </c>
      <c r="F27" s="66" t="s">
        <v>43</v>
      </c>
      <c r="G27" s="64">
        <v>350000000</v>
      </c>
      <c r="H27" s="33"/>
      <c r="I27" s="118"/>
      <c r="J27" s="118"/>
      <c r="K27" s="118">
        <f t="shared" si="6"/>
        <v>350000000</v>
      </c>
      <c r="L27" s="26"/>
      <c r="M27" s="64">
        <v>0</v>
      </c>
      <c r="N27" s="64">
        <v>0</v>
      </c>
      <c r="O27" s="64">
        <v>0</v>
      </c>
      <c r="P27" s="64">
        <v>0</v>
      </c>
    </row>
    <row r="28" spans="1:20" ht="22.5" hidden="1" customHeight="1" x14ac:dyDescent="0.2">
      <c r="A28" s="63"/>
      <c r="B28" s="63"/>
      <c r="C28" s="63"/>
      <c r="D28" s="63"/>
      <c r="E28" s="63"/>
      <c r="F28" s="66"/>
      <c r="G28" s="64"/>
      <c r="H28" s="33"/>
      <c r="I28" s="118"/>
      <c r="J28" s="118"/>
      <c r="K28" s="117">
        <f t="shared" si="6"/>
        <v>0</v>
      </c>
      <c r="L28" s="26"/>
      <c r="M28" s="118"/>
      <c r="N28" s="118"/>
      <c r="O28" s="118"/>
      <c r="P28" s="118"/>
    </row>
    <row r="29" spans="1:20" hidden="1" x14ac:dyDescent="0.2">
      <c r="A29" s="63"/>
      <c r="B29" s="63"/>
      <c r="C29" s="63"/>
      <c r="D29" s="63"/>
      <c r="E29" s="63"/>
      <c r="F29" s="66"/>
      <c r="G29" s="64"/>
      <c r="H29" s="33"/>
      <c r="I29" s="118"/>
      <c r="J29" s="118"/>
      <c r="K29" s="117">
        <f t="shared" si="6"/>
        <v>0</v>
      </c>
      <c r="L29" s="26"/>
      <c r="M29" s="118"/>
      <c r="N29" s="118"/>
      <c r="O29" s="118"/>
      <c r="P29" s="118"/>
    </row>
    <row r="30" spans="1:20" ht="12" customHeight="1" x14ac:dyDescent="0.2">
      <c r="A30" s="63"/>
      <c r="B30" s="63"/>
      <c r="C30" s="63"/>
      <c r="D30" s="63"/>
      <c r="E30" s="63"/>
      <c r="F30" s="66"/>
      <c r="G30" s="64"/>
      <c r="H30" s="33"/>
      <c r="I30" s="118"/>
      <c r="J30" s="118"/>
      <c r="K30" s="117"/>
      <c r="L30" s="26"/>
      <c r="M30" s="118"/>
      <c r="N30" s="118"/>
      <c r="O30" s="118"/>
      <c r="P30" s="118"/>
      <c r="R30" s="48"/>
    </row>
    <row r="31" spans="1:20" s="40" customFormat="1" ht="22.5" customHeight="1" x14ac:dyDescent="0.2">
      <c r="A31" s="62">
        <v>1</v>
      </c>
      <c r="B31" s="62">
        <v>1</v>
      </c>
      <c r="C31" s="62">
        <v>2</v>
      </c>
      <c r="D31" s="62"/>
      <c r="E31" s="62"/>
      <c r="F31" s="159" t="s">
        <v>44</v>
      </c>
      <c r="G31" s="67">
        <f>SUM(G32:G38)</f>
        <v>1582000000</v>
      </c>
      <c r="H31" s="73"/>
      <c r="I31" s="67"/>
      <c r="J31" s="118"/>
      <c r="K31" s="117">
        <f>SUM(K32:K38)</f>
        <v>1582000000</v>
      </c>
      <c r="L31" s="131"/>
      <c r="M31" s="117">
        <f>SUM(M32:M38)</f>
        <v>1487916103</v>
      </c>
      <c r="N31" s="117">
        <f t="shared" ref="N31:P31" si="7">SUM(N32:N38)</f>
        <v>1487916103</v>
      </c>
      <c r="O31" s="117">
        <f t="shared" si="7"/>
        <v>1487916103</v>
      </c>
      <c r="P31" s="117">
        <f t="shared" si="7"/>
        <v>1487916103</v>
      </c>
      <c r="Q31" s="41"/>
      <c r="R31" s="41"/>
      <c r="S31" s="47"/>
      <c r="T31" s="47"/>
    </row>
    <row r="32" spans="1:20" x14ac:dyDescent="0.2">
      <c r="A32" s="63">
        <v>1</v>
      </c>
      <c r="B32" s="63">
        <v>1</v>
      </c>
      <c r="C32" s="63">
        <v>2</v>
      </c>
      <c r="D32" s="63">
        <v>1</v>
      </c>
      <c r="E32" s="63"/>
      <c r="F32" s="66" t="s">
        <v>45</v>
      </c>
      <c r="G32" s="64"/>
      <c r="H32" s="33"/>
      <c r="I32" s="136"/>
      <c r="J32" s="118"/>
      <c r="K32" s="117"/>
      <c r="L32" s="132"/>
      <c r="M32" s="64"/>
      <c r="N32" s="64"/>
      <c r="O32" s="64"/>
      <c r="P32" s="64"/>
    </row>
    <row r="33" spans="1:20" x14ac:dyDescent="0.2">
      <c r="A33" s="63">
        <v>1</v>
      </c>
      <c r="B33" s="63">
        <v>1</v>
      </c>
      <c r="C33" s="63">
        <v>2</v>
      </c>
      <c r="D33" s="63">
        <v>2</v>
      </c>
      <c r="E33" s="62"/>
      <c r="F33" s="66" t="s">
        <v>46</v>
      </c>
      <c r="G33" s="64">
        <v>209000000</v>
      </c>
      <c r="H33" s="73"/>
      <c r="I33" s="136"/>
      <c r="J33" s="118"/>
      <c r="K33" s="118">
        <f t="shared" si="6"/>
        <v>209000000</v>
      </c>
      <c r="L33" s="131"/>
      <c r="M33" s="64">
        <v>186408800</v>
      </c>
      <c r="N33" s="64">
        <v>186408800</v>
      </c>
      <c r="O33" s="64">
        <v>186408800</v>
      </c>
      <c r="P33" s="64">
        <v>186408800</v>
      </c>
    </row>
    <row r="34" spans="1:20" x14ac:dyDescent="0.2">
      <c r="A34" s="63">
        <v>1</v>
      </c>
      <c r="B34" s="63">
        <v>1</v>
      </c>
      <c r="C34" s="63">
        <v>2</v>
      </c>
      <c r="D34" s="63">
        <v>3</v>
      </c>
      <c r="E34" s="60"/>
      <c r="F34" s="66" t="s">
        <v>47</v>
      </c>
      <c r="G34" s="64">
        <v>670000000</v>
      </c>
      <c r="H34" s="33"/>
      <c r="I34" s="121"/>
      <c r="J34" s="118"/>
      <c r="K34" s="118">
        <f t="shared" si="6"/>
        <v>670000000</v>
      </c>
      <c r="L34" s="129"/>
      <c r="M34" s="64">
        <v>630768503</v>
      </c>
      <c r="N34" s="64">
        <v>630768503</v>
      </c>
      <c r="O34" s="64">
        <v>630768503</v>
      </c>
      <c r="P34" s="64">
        <v>630768503</v>
      </c>
    </row>
    <row r="35" spans="1:20" s="40" customFormat="1" ht="24" x14ac:dyDescent="0.2">
      <c r="A35" s="63">
        <v>1</v>
      </c>
      <c r="B35" s="63">
        <v>1</v>
      </c>
      <c r="C35" s="63">
        <v>2</v>
      </c>
      <c r="D35" s="63">
        <v>4</v>
      </c>
      <c r="E35" s="60"/>
      <c r="F35" s="66" t="s">
        <v>48</v>
      </c>
      <c r="G35" s="64">
        <v>296000000</v>
      </c>
      <c r="H35" s="33"/>
      <c r="I35" s="121"/>
      <c r="J35" s="118"/>
      <c r="K35" s="118">
        <f t="shared" si="6"/>
        <v>296000000</v>
      </c>
      <c r="L35" s="129"/>
      <c r="M35" s="64">
        <v>283243900</v>
      </c>
      <c r="N35" s="64">
        <v>283243900</v>
      </c>
      <c r="O35" s="64">
        <v>283243900</v>
      </c>
      <c r="P35" s="64">
        <v>283243900</v>
      </c>
      <c r="Q35" s="41"/>
      <c r="R35" s="41"/>
      <c r="S35" s="47"/>
      <c r="T35" s="47"/>
    </row>
    <row r="36" spans="1:20" s="40" customFormat="1" ht="36" x14ac:dyDescent="0.2">
      <c r="A36" s="63">
        <v>1</v>
      </c>
      <c r="B36" s="63">
        <v>1</v>
      </c>
      <c r="C36" s="63">
        <v>2</v>
      </c>
      <c r="D36" s="63">
        <v>5</v>
      </c>
      <c r="E36" s="60"/>
      <c r="F36" s="66" t="s">
        <v>49</v>
      </c>
      <c r="G36" s="64">
        <v>36000000</v>
      </c>
      <c r="H36" s="33"/>
      <c r="I36" s="121"/>
      <c r="J36" s="118"/>
      <c r="K36" s="118">
        <f t="shared" si="6"/>
        <v>36000000</v>
      </c>
      <c r="L36" s="129"/>
      <c r="M36" s="64">
        <v>33370000</v>
      </c>
      <c r="N36" s="64">
        <v>33370000</v>
      </c>
      <c r="O36" s="64">
        <v>33370000</v>
      </c>
      <c r="P36" s="64">
        <v>33370000</v>
      </c>
      <c r="Q36" s="41"/>
      <c r="R36" s="41"/>
      <c r="S36" s="47"/>
      <c r="T36" s="47"/>
    </row>
    <row r="37" spans="1:20" s="40" customFormat="1" x14ac:dyDescent="0.2">
      <c r="A37" s="63">
        <v>1</v>
      </c>
      <c r="B37" s="63">
        <v>1</v>
      </c>
      <c r="C37" s="63">
        <v>2</v>
      </c>
      <c r="D37" s="63">
        <v>6</v>
      </c>
      <c r="E37" s="60"/>
      <c r="F37" s="66" t="s">
        <v>25</v>
      </c>
      <c r="G37" s="64">
        <v>223000000</v>
      </c>
      <c r="H37" s="33"/>
      <c r="I37" s="121"/>
      <c r="J37" s="118"/>
      <c r="K37" s="118">
        <f t="shared" si="6"/>
        <v>223000000</v>
      </c>
      <c r="L37" s="129"/>
      <c r="M37" s="64">
        <v>212442800</v>
      </c>
      <c r="N37" s="64">
        <v>212442800</v>
      </c>
      <c r="O37" s="64">
        <v>212442800</v>
      </c>
      <c r="P37" s="64">
        <v>212442800</v>
      </c>
      <c r="Q37" s="41"/>
      <c r="R37" s="41"/>
      <c r="S37" s="47"/>
      <c r="T37" s="47"/>
    </row>
    <row r="38" spans="1:20" s="40" customFormat="1" x14ac:dyDescent="0.2">
      <c r="A38" s="63">
        <v>1</v>
      </c>
      <c r="B38" s="63">
        <v>1</v>
      </c>
      <c r="C38" s="63">
        <v>2</v>
      </c>
      <c r="D38" s="63">
        <v>7</v>
      </c>
      <c r="E38" s="60"/>
      <c r="F38" s="66" t="s">
        <v>26</v>
      </c>
      <c r="G38" s="64">
        <v>148000000</v>
      </c>
      <c r="H38" s="33"/>
      <c r="I38" s="121"/>
      <c r="J38" s="118"/>
      <c r="K38" s="118">
        <f t="shared" si="6"/>
        <v>148000000</v>
      </c>
      <c r="L38" s="129"/>
      <c r="M38" s="64">
        <v>141682100</v>
      </c>
      <c r="N38" s="64">
        <v>141682100</v>
      </c>
      <c r="O38" s="64">
        <v>141682100</v>
      </c>
      <c r="P38" s="64">
        <v>141682100</v>
      </c>
      <c r="Q38" s="41"/>
      <c r="R38" s="41"/>
      <c r="S38" s="47"/>
      <c r="T38" s="47"/>
    </row>
    <row r="39" spans="1:20" s="40" customFormat="1" x14ac:dyDescent="0.2">
      <c r="A39" s="63"/>
      <c r="B39" s="63"/>
      <c r="C39" s="63"/>
      <c r="D39" s="63"/>
      <c r="E39" s="60"/>
      <c r="F39" s="66"/>
      <c r="G39" s="64"/>
      <c r="H39" s="33"/>
      <c r="I39" s="121"/>
      <c r="J39" s="118"/>
      <c r="K39" s="117"/>
      <c r="L39" s="129"/>
      <c r="M39" s="64"/>
      <c r="N39" s="64"/>
      <c r="O39" s="64"/>
      <c r="P39" s="64"/>
      <c r="Q39" s="41"/>
      <c r="R39" s="41"/>
      <c r="S39" s="47"/>
      <c r="T39" s="47"/>
    </row>
    <row r="40" spans="1:20" s="40" customFormat="1" ht="36" x14ac:dyDescent="0.2">
      <c r="A40" s="62">
        <v>1</v>
      </c>
      <c r="B40" s="62">
        <v>1</v>
      </c>
      <c r="C40" s="62">
        <v>3</v>
      </c>
      <c r="D40" s="62"/>
      <c r="E40" s="60"/>
      <c r="F40" s="159" t="s">
        <v>50</v>
      </c>
      <c r="G40" s="67">
        <f>SUM(G42:G46)</f>
        <v>445000000</v>
      </c>
      <c r="H40" s="33"/>
      <c r="I40" s="121"/>
      <c r="J40" s="118">
        <f>36370512+1300000</f>
        <v>37670512</v>
      </c>
      <c r="K40" s="117">
        <f>SUM(K42:K46)+J40</f>
        <v>482670512</v>
      </c>
      <c r="L40" s="129"/>
      <c r="M40" s="67">
        <f>SUM(M42:M46)</f>
        <v>482670512</v>
      </c>
      <c r="N40" s="67">
        <f t="shared" ref="N40:P40" si="8">SUM(N42:N46)</f>
        <v>481155091</v>
      </c>
      <c r="O40" s="67">
        <f t="shared" si="8"/>
        <v>481155091</v>
      </c>
      <c r="P40" s="67">
        <f t="shared" si="8"/>
        <v>481155091</v>
      </c>
      <c r="Q40" s="41"/>
      <c r="R40" s="41"/>
      <c r="S40" s="47"/>
      <c r="T40" s="47"/>
    </row>
    <row r="41" spans="1:20" s="40" customFormat="1" ht="24" x14ac:dyDescent="0.2">
      <c r="A41" s="62">
        <v>1</v>
      </c>
      <c r="B41" s="62">
        <v>1</v>
      </c>
      <c r="C41" s="62">
        <v>3</v>
      </c>
      <c r="D41" s="62">
        <v>1</v>
      </c>
      <c r="E41" s="60"/>
      <c r="F41" s="159" t="s">
        <v>51</v>
      </c>
      <c r="G41" s="67">
        <f>+G44</f>
        <v>26000000</v>
      </c>
      <c r="H41" s="33"/>
      <c r="I41" s="121"/>
      <c r="J41" s="118"/>
      <c r="K41" s="117">
        <f t="shared" si="6"/>
        <v>26000000</v>
      </c>
      <c r="L41" s="129"/>
      <c r="M41" s="67">
        <f>+M44</f>
        <v>26000000</v>
      </c>
      <c r="N41" s="67">
        <f t="shared" ref="N41:P41" si="9">+N44</f>
        <v>24538182</v>
      </c>
      <c r="O41" s="67">
        <f t="shared" si="9"/>
        <v>24538182</v>
      </c>
      <c r="P41" s="67">
        <f t="shared" si="9"/>
        <v>24538182</v>
      </c>
      <c r="Q41" s="41"/>
      <c r="R41" s="41"/>
      <c r="S41" s="47"/>
      <c r="T41" s="47"/>
    </row>
    <row r="42" spans="1:20" s="40" customFormat="1" x14ac:dyDescent="0.2">
      <c r="A42" s="63">
        <v>1</v>
      </c>
      <c r="B42" s="63">
        <v>1</v>
      </c>
      <c r="C42" s="63">
        <v>3</v>
      </c>
      <c r="D42" s="63">
        <v>1</v>
      </c>
      <c r="E42" s="63">
        <v>1</v>
      </c>
      <c r="F42" s="66" t="s">
        <v>52</v>
      </c>
      <c r="G42" s="64">
        <v>0</v>
      </c>
      <c r="H42" s="33"/>
      <c r="I42" s="124"/>
      <c r="J42" s="118"/>
      <c r="K42" s="64">
        <f t="shared" si="6"/>
        <v>0</v>
      </c>
      <c r="L42" s="129"/>
      <c r="M42" s="64"/>
      <c r="N42" s="64"/>
      <c r="O42" s="64"/>
      <c r="P42" s="64"/>
      <c r="Q42" s="41"/>
      <c r="R42" s="41"/>
      <c r="S42" s="47"/>
      <c r="T42" s="47"/>
    </row>
    <row r="43" spans="1:20" s="40" customFormat="1" ht="24" x14ac:dyDescent="0.2">
      <c r="A43" s="63">
        <v>1</v>
      </c>
      <c r="B43" s="63">
        <v>1</v>
      </c>
      <c r="C43" s="63">
        <v>3</v>
      </c>
      <c r="D43" s="63">
        <v>1</v>
      </c>
      <c r="E43" s="63">
        <v>2</v>
      </c>
      <c r="F43" s="66" t="s">
        <v>53</v>
      </c>
      <c r="G43" s="64">
        <v>0</v>
      </c>
      <c r="H43" s="33"/>
      <c r="I43" s="124"/>
      <c r="J43" s="118"/>
      <c r="K43" s="64">
        <f t="shared" si="6"/>
        <v>0</v>
      </c>
      <c r="L43" s="129"/>
      <c r="M43" s="64"/>
      <c r="N43" s="64"/>
      <c r="O43" s="64"/>
      <c r="P43" s="64"/>
      <c r="Q43" s="41"/>
      <c r="R43" s="41"/>
      <c r="S43" s="47"/>
      <c r="T43" s="47"/>
    </row>
    <row r="44" spans="1:20" s="40" customFormat="1" ht="24" x14ac:dyDescent="0.2">
      <c r="A44" s="63">
        <v>1</v>
      </c>
      <c r="B44" s="63">
        <v>1</v>
      </c>
      <c r="C44" s="63">
        <v>3</v>
      </c>
      <c r="D44" s="63">
        <v>1</v>
      </c>
      <c r="E44" s="63">
        <v>3</v>
      </c>
      <c r="F44" s="66" t="s">
        <v>54</v>
      </c>
      <c r="G44" s="64">
        <v>26000000</v>
      </c>
      <c r="H44" s="33"/>
      <c r="I44" s="121"/>
      <c r="J44" s="118"/>
      <c r="K44" s="118">
        <f t="shared" si="6"/>
        <v>26000000</v>
      </c>
      <c r="L44" s="129"/>
      <c r="M44" s="64">
        <v>26000000</v>
      </c>
      <c r="N44" s="64">
        <v>24538182</v>
      </c>
      <c r="O44" s="64">
        <v>24538182</v>
      </c>
      <c r="P44" s="64">
        <v>24538182</v>
      </c>
      <c r="Q44" s="41"/>
      <c r="R44" s="41"/>
      <c r="S44" s="47"/>
      <c r="T44" s="47"/>
    </row>
    <row r="45" spans="1:20" s="40" customFormat="1" x14ac:dyDescent="0.2">
      <c r="A45" s="63">
        <v>1</v>
      </c>
      <c r="B45" s="63">
        <v>1</v>
      </c>
      <c r="C45" s="63">
        <v>3</v>
      </c>
      <c r="D45" s="63">
        <v>2</v>
      </c>
      <c r="E45" s="60"/>
      <c r="F45" s="66" t="s">
        <v>55</v>
      </c>
      <c r="G45" s="64">
        <v>300000000</v>
      </c>
      <c r="H45" s="33"/>
      <c r="I45" s="121"/>
      <c r="J45" s="118"/>
      <c r="K45" s="118">
        <f t="shared" si="6"/>
        <v>300000000</v>
      </c>
      <c r="L45" s="129"/>
      <c r="M45" s="64">
        <v>300000000</v>
      </c>
      <c r="N45" s="64">
        <v>300000000</v>
      </c>
      <c r="O45" s="64">
        <v>300000000</v>
      </c>
      <c r="P45" s="64">
        <v>300000000</v>
      </c>
      <c r="Q45" s="41"/>
      <c r="R45" s="41"/>
      <c r="S45" s="47"/>
      <c r="T45" s="47"/>
    </row>
    <row r="46" spans="1:20" s="40" customFormat="1" x14ac:dyDescent="0.2">
      <c r="A46" s="63">
        <v>1</v>
      </c>
      <c r="B46" s="63">
        <v>1</v>
      </c>
      <c r="C46" s="63">
        <v>3</v>
      </c>
      <c r="D46" s="63">
        <v>16</v>
      </c>
      <c r="E46" s="60"/>
      <c r="F46" s="66" t="s">
        <v>56</v>
      </c>
      <c r="G46" s="64">
        <v>119000000</v>
      </c>
      <c r="H46" s="33"/>
      <c r="I46" s="121"/>
      <c r="J46" s="118"/>
      <c r="K46" s="118">
        <f t="shared" si="6"/>
        <v>119000000</v>
      </c>
      <c r="L46" s="129"/>
      <c r="M46" s="64">
        <v>156670512</v>
      </c>
      <c r="N46" s="64">
        <v>156616909</v>
      </c>
      <c r="O46" s="64">
        <v>156616909</v>
      </c>
      <c r="P46" s="64">
        <v>156616909</v>
      </c>
      <c r="Q46" s="41"/>
      <c r="R46" s="41"/>
      <c r="S46" s="47"/>
      <c r="T46" s="47"/>
    </row>
    <row r="47" spans="1:20" s="40" customFormat="1" x14ac:dyDescent="0.2">
      <c r="A47" s="63"/>
      <c r="B47" s="63"/>
      <c r="C47" s="63"/>
      <c r="D47" s="63"/>
      <c r="E47" s="60"/>
      <c r="F47" s="66"/>
      <c r="G47" s="64"/>
      <c r="H47" s="33"/>
      <c r="I47" s="121"/>
      <c r="J47" s="118"/>
      <c r="K47" s="118">
        <f t="shared" si="6"/>
        <v>0</v>
      </c>
      <c r="L47" s="129"/>
      <c r="M47" s="64"/>
      <c r="N47" s="64"/>
      <c r="O47" s="64"/>
      <c r="P47" s="64"/>
      <c r="Q47" s="41"/>
      <c r="R47" s="41"/>
      <c r="S47" s="47"/>
      <c r="T47" s="47"/>
    </row>
    <row r="48" spans="1:20" s="40" customFormat="1" ht="24" x14ac:dyDescent="0.2">
      <c r="A48" s="62">
        <v>1</v>
      </c>
      <c r="B48" s="62">
        <v>1</v>
      </c>
      <c r="C48" s="62">
        <v>4</v>
      </c>
      <c r="D48" s="63"/>
      <c r="E48" s="63"/>
      <c r="F48" s="159" t="s">
        <v>31</v>
      </c>
      <c r="G48" s="67">
        <v>387000000</v>
      </c>
      <c r="H48" s="33"/>
      <c r="I48" s="121"/>
      <c r="J48" s="118"/>
      <c r="K48" s="117">
        <f t="shared" si="6"/>
        <v>387000000</v>
      </c>
      <c r="L48" s="129"/>
      <c r="M48" s="64">
        <v>0</v>
      </c>
      <c r="N48" s="64">
        <v>0</v>
      </c>
      <c r="O48" s="64">
        <v>0</v>
      </c>
      <c r="P48" s="64">
        <v>0</v>
      </c>
      <c r="Q48" s="41"/>
      <c r="R48" s="41"/>
      <c r="S48" s="47"/>
      <c r="T48" s="47"/>
    </row>
    <row r="49" spans="1:20" s="40" customFormat="1" x14ac:dyDescent="0.2">
      <c r="A49" s="63"/>
      <c r="B49" s="63"/>
      <c r="C49" s="63"/>
      <c r="D49" s="63"/>
      <c r="E49" s="60"/>
      <c r="F49" s="66"/>
      <c r="G49" s="64"/>
      <c r="H49" s="33"/>
      <c r="I49" s="121"/>
      <c r="J49" s="118"/>
      <c r="K49" s="64">
        <f t="shared" si="6"/>
        <v>0</v>
      </c>
      <c r="L49" s="129"/>
      <c r="M49" s="64"/>
      <c r="N49" s="64"/>
      <c r="O49" s="64"/>
      <c r="P49" s="64"/>
      <c r="Q49" s="41"/>
      <c r="R49" s="41"/>
      <c r="S49" s="47"/>
      <c r="T49" s="47"/>
    </row>
    <row r="50" spans="1:20" x14ac:dyDescent="0.2">
      <c r="A50" s="60"/>
      <c r="B50" s="60"/>
      <c r="C50" s="60"/>
      <c r="D50" s="60"/>
      <c r="E50" s="60"/>
      <c r="F50" s="60"/>
      <c r="G50" s="64"/>
      <c r="H50" s="33"/>
      <c r="I50" s="121"/>
      <c r="J50" s="118"/>
      <c r="K50" s="64">
        <f t="shared" si="6"/>
        <v>0</v>
      </c>
      <c r="L50" s="129"/>
      <c r="M50" s="121"/>
      <c r="N50" s="121"/>
      <c r="O50" s="121"/>
      <c r="P50" s="121"/>
    </row>
    <row r="51" spans="1:20" s="40" customFormat="1" ht="24" x14ac:dyDescent="0.2">
      <c r="A51" s="62">
        <v>2</v>
      </c>
      <c r="B51" s="62"/>
      <c r="C51" s="62"/>
      <c r="D51" s="62"/>
      <c r="E51" s="62"/>
      <c r="F51" s="159" t="s">
        <v>57</v>
      </c>
      <c r="G51" s="67">
        <f>+G52+G57+G63</f>
        <v>2759000000</v>
      </c>
      <c r="H51" s="73"/>
      <c r="I51" s="67"/>
      <c r="J51" s="67"/>
      <c r="K51" s="117">
        <f>+K52+K57+K63</f>
        <v>2759000000</v>
      </c>
      <c r="L51" s="131"/>
      <c r="M51" s="121">
        <f>+M52+M57+M63</f>
        <v>2368970297.5799999</v>
      </c>
      <c r="N51" s="121">
        <f t="shared" ref="N51:P51" si="10">+N52+N57+N63</f>
        <v>2279967403.9099998</v>
      </c>
      <c r="O51" s="121">
        <f t="shared" si="10"/>
        <v>2150899372.0500002</v>
      </c>
      <c r="P51" s="121">
        <f t="shared" si="10"/>
        <v>2124343576.05</v>
      </c>
      <c r="Q51" s="41"/>
      <c r="R51" s="41"/>
      <c r="S51" s="47"/>
      <c r="T51" s="47"/>
    </row>
    <row r="52" spans="1:20" ht="24" x14ac:dyDescent="0.2">
      <c r="A52" s="62">
        <v>2</v>
      </c>
      <c r="B52" s="62">
        <v>1</v>
      </c>
      <c r="C52" s="62"/>
      <c r="D52" s="62"/>
      <c r="E52" s="62"/>
      <c r="F52" s="159" t="s">
        <v>58</v>
      </c>
      <c r="G52" s="67">
        <f>+G53</f>
        <v>207000000</v>
      </c>
      <c r="H52" s="73"/>
      <c r="I52" s="134"/>
      <c r="J52" s="118"/>
      <c r="K52" s="117">
        <f t="shared" si="6"/>
        <v>207000000</v>
      </c>
      <c r="L52" s="131"/>
      <c r="M52" s="134">
        <f>+M53</f>
        <v>131427999</v>
      </c>
      <c r="N52" s="134">
        <f t="shared" ref="N52:P52" si="11">+N53</f>
        <v>131247487</v>
      </c>
      <c r="O52" s="134">
        <f t="shared" si="11"/>
        <v>131247487</v>
      </c>
      <c r="P52" s="134">
        <f t="shared" si="11"/>
        <v>131247487</v>
      </c>
    </row>
    <row r="53" spans="1:20" x14ac:dyDescent="0.2">
      <c r="A53" s="62">
        <v>2</v>
      </c>
      <c r="B53" s="62">
        <v>1</v>
      </c>
      <c r="C53" s="62">
        <v>1</v>
      </c>
      <c r="D53" s="62"/>
      <c r="E53" s="62"/>
      <c r="F53" s="159" t="s">
        <v>59</v>
      </c>
      <c r="G53" s="67">
        <f>+G54</f>
        <v>207000000</v>
      </c>
      <c r="H53" s="73"/>
      <c r="I53" s="134"/>
      <c r="J53" s="118"/>
      <c r="K53" s="117">
        <f t="shared" si="6"/>
        <v>207000000</v>
      </c>
      <c r="L53" s="131"/>
      <c r="M53" s="134">
        <f>+M54</f>
        <v>131427999</v>
      </c>
      <c r="N53" s="134">
        <f t="shared" ref="N53:P53" si="12">+N54</f>
        <v>131247487</v>
      </c>
      <c r="O53" s="134">
        <f t="shared" si="12"/>
        <v>131247487</v>
      </c>
      <c r="P53" s="134">
        <f t="shared" si="12"/>
        <v>131247487</v>
      </c>
    </row>
    <row r="54" spans="1:20" ht="36" x14ac:dyDescent="0.2">
      <c r="A54" s="63">
        <v>2</v>
      </c>
      <c r="B54" s="63">
        <v>1</v>
      </c>
      <c r="C54" s="63">
        <v>1</v>
      </c>
      <c r="D54" s="63">
        <v>3</v>
      </c>
      <c r="E54" s="63"/>
      <c r="F54" s="66" t="s">
        <v>60</v>
      </c>
      <c r="G54" s="64">
        <v>207000000</v>
      </c>
      <c r="H54" s="73"/>
      <c r="I54" s="134"/>
      <c r="J54" s="118"/>
      <c r="K54" s="118">
        <f t="shared" si="6"/>
        <v>207000000</v>
      </c>
      <c r="L54" s="131"/>
      <c r="M54" s="134">
        <v>131427999</v>
      </c>
      <c r="N54" s="134">
        <v>131247487</v>
      </c>
      <c r="O54" s="134">
        <v>131247487</v>
      </c>
      <c r="P54" s="134">
        <v>131247487</v>
      </c>
    </row>
    <row r="55" spans="1:20" x14ac:dyDescent="0.2">
      <c r="A55" s="62"/>
      <c r="B55" s="62"/>
      <c r="C55" s="62"/>
      <c r="D55" s="62"/>
      <c r="E55" s="62"/>
      <c r="F55" s="159"/>
      <c r="G55" s="67"/>
      <c r="H55" s="73"/>
      <c r="I55" s="134"/>
      <c r="J55" s="118"/>
      <c r="K55" s="64">
        <f t="shared" si="6"/>
        <v>0</v>
      </c>
      <c r="L55" s="131"/>
      <c r="M55" s="134"/>
      <c r="N55" s="134"/>
      <c r="O55" s="134"/>
      <c r="P55" s="134"/>
    </row>
    <row r="56" spans="1:20" x14ac:dyDescent="0.2">
      <c r="A56" s="62"/>
      <c r="B56" s="62"/>
      <c r="C56" s="62"/>
      <c r="D56" s="62"/>
      <c r="E56" s="62"/>
      <c r="F56" s="159"/>
      <c r="G56" s="67"/>
      <c r="H56" s="73"/>
      <c r="I56" s="134"/>
      <c r="J56" s="118"/>
      <c r="K56" s="64">
        <f t="shared" si="6"/>
        <v>0</v>
      </c>
      <c r="L56" s="131"/>
      <c r="M56" s="134"/>
      <c r="N56" s="134"/>
      <c r="O56" s="134"/>
      <c r="P56" s="134"/>
    </row>
    <row r="57" spans="1:20" ht="24" x14ac:dyDescent="0.2">
      <c r="A57" s="62">
        <v>2</v>
      </c>
      <c r="B57" s="62">
        <v>2</v>
      </c>
      <c r="C57" s="62"/>
      <c r="D57" s="62"/>
      <c r="E57" s="62"/>
      <c r="F57" s="159" t="s">
        <v>61</v>
      </c>
      <c r="G57" s="67">
        <f>+G58</f>
        <v>178000000</v>
      </c>
      <c r="H57" s="73"/>
      <c r="I57" s="67"/>
      <c r="J57" s="67"/>
      <c r="K57" s="117">
        <f>+K58</f>
        <v>178000000</v>
      </c>
      <c r="L57" s="131"/>
      <c r="M57" s="121">
        <f>+M58</f>
        <v>167529199.79000002</v>
      </c>
      <c r="N57" s="121">
        <f t="shared" ref="N57:P57" si="13">+N58</f>
        <v>154196155.00999999</v>
      </c>
      <c r="O57" s="121">
        <f t="shared" si="13"/>
        <v>154027836</v>
      </c>
      <c r="P57" s="121">
        <f t="shared" si="13"/>
        <v>154027836</v>
      </c>
    </row>
    <row r="58" spans="1:20" s="40" customFormat="1" x14ac:dyDescent="0.2">
      <c r="A58" s="62">
        <v>2</v>
      </c>
      <c r="B58" s="62">
        <v>2</v>
      </c>
      <c r="C58" s="62">
        <v>1</v>
      </c>
      <c r="D58" s="62"/>
      <c r="E58" s="62"/>
      <c r="F58" s="159" t="s">
        <v>19</v>
      </c>
      <c r="G58" s="64">
        <f>SUM(G59:G61)</f>
        <v>178000000</v>
      </c>
      <c r="H58" s="33"/>
      <c r="I58" s="62"/>
      <c r="J58" s="67"/>
      <c r="K58" s="117">
        <f>SUM(K59:K61)</f>
        <v>178000000</v>
      </c>
      <c r="L58" s="26"/>
      <c r="M58" s="64">
        <f>SUM(M59:M61)</f>
        <v>167529199.79000002</v>
      </c>
      <c r="N58" s="64">
        <f t="shared" ref="N58:P58" si="14">SUM(N59:N61)</f>
        <v>154196155.00999999</v>
      </c>
      <c r="O58" s="64">
        <f t="shared" si="14"/>
        <v>154027836</v>
      </c>
      <c r="P58" s="64">
        <f t="shared" si="14"/>
        <v>154027836</v>
      </c>
      <c r="Q58" s="41"/>
      <c r="R58" s="41"/>
      <c r="S58" s="47"/>
      <c r="T58" s="47"/>
    </row>
    <row r="59" spans="1:20" s="40" customFormat="1" ht="36" customHeight="1" x14ac:dyDescent="0.2">
      <c r="A59" s="63">
        <v>2</v>
      </c>
      <c r="B59" s="63">
        <v>2</v>
      </c>
      <c r="C59" s="63">
        <v>1</v>
      </c>
      <c r="D59" s="63">
        <v>2</v>
      </c>
      <c r="E59" s="62"/>
      <c r="F59" s="66" t="s">
        <v>62</v>
      </c>
      <c r="G59" s="64">
        <v>15000000</v>
      </c>
      <c r="H59" s="33"/>
      <c r="I59" s="136"/>
      <c r="J59" s="118"/>
      <c r="K59" s="117">
        <f t="shared" si="6"/>
        <v>15000000</v>
      </c>
      <c r="L59" s="131"/>
      <c r="M59" s="118">
        <v>15000000</v>
      </c>
      <c r="N59" s="118">
        <v>14500000</v>
      </c>
      <c r="O59" s="118">
        <v>14500000</v>
      </c>
      <c r="P59" s="118">
        <v>14500000</v>
      </c>
      <c r="Q59" s="41"/>
      <c r="R59" s="41"/>
      <c r="S59" s="47"/>
      <c r="T59" s="47"/>
    </row>
    <row r="60" spans="1:20" s="40" customFormat="1" ht="39.75" customHeight="1" x14ac:dyDescent="0.2">
      <c r="A60" s="63">
        <v>2</v>
      </c>
      <c r="B60" s="63">
        <v>2</v>
      </c>
      <c r="C60" s="63">
        <v>1</v>
      </c>
      <c r="D60" s="63">
        <v>3</v>
      </c>
      <c r="E60" s="62"/>
      <c r="F60" s="66" t="s">
        <v>63</v>
      </c>
      <c r="G60" s="64">
        <v>133000000</v>
      </c>
      <c r="H60" s="33"/>
      <c r="I60" s="136">
        <f>3428734+18000+10141908</f>
        <v>13588642</v>
      </c>
      <c r="J60" s="118"/>
      <c r="K60" s="117">
        <f t="shared" si="6"/>
        <v>119411358</v>
      </c>
      <c r="L60" s="131"/>
      <c r="M60" s="118">
        <v>106234411.79000001</v>
      </c>
      <c r="N60" s="118">
        <v>93901371.010000005</v>
      </c>
      <c r="O60" s="118">
        <v>93733052</v>
      </c>
      <c r="P60" s="118">
        <v>93733052</v>
      </c>
      <c r="Q60" s="41"/>
      <c r="R60" s="41"/>
      <c r="S60" s="47"/>
      <c r="T60" s="47"/>
    </row>
    <row r="61" spans="1:20" s="40" customFormat="1" ht="27.75" customHeight="1" x14ac:dyDescent="0.2">
      <c r="A61" s="63">
        <v>2</v>
      </c>
      <c r="B61" s="63">
        <v>2</v>
      </c>
      <c r="C61" s="63">
        <v>1</v>
      </c>
      <c r="D61" s="63">
        <v>4</v>
      </c>
      <c r="E61" s="62"/>
      <c r="F61" s="66" t="s">
        <v>64</v>
      </c>
      <c r="G61" s="64">
        <v>30000000</v>
      </c>
      <c r="H61" s="33"/>
      <c r="I61" s="136"/>
      <c r="J61" s="118">
        <f>3428734+18000+10141908</f>
        <v>13588642</v>
      </c>
      <c r="K61" s="117">
        <f t="shared" si="6"/>
        <v>43588642</v>
      </c>
      <c r="L61" s="131"/>
      <c r="M61" s="118">
        <v>46294788</v>
      </c>
      <c r="N61" s="118">
        <v>45794784</v>
      </c>
      <c r="O61" s="118">
        <v>45794784</v>
      </c>
      <c r="P61" s="118">
        <v>45794784</v>
      </c>
      <c r="Q61" s="41"/>
      <c r="R61" s="41"/>
      <c r="S61" s="47"/>
      <c r="T61" s="47"/>
    </row>
    <row r="62" spans="1:20" s="40" customFormat="1" ht="15" customHeight="1" x14ac:dyDescent="0.2">
      <c r="A62" s="63"/>
      <c r="B62" s="63"/>
      <c r="C62" s="63"/>
      <c r="D62" s="63"/>
      <c r="E62" s="62"/>
      <c r="F62" s="66"/>
      <c r="G62" s="64"/>
      <c r="H62" s="33"/>
      <c r="I62" s="134"/>
      <c r="J62" s="118"/>
      <c r="K62" s="64">
        <f t="shared" si="6"/>
        <v>0</v>
      </c>
      <c r="L62" s="131"/>
      <c r="M62" s="64"/>
      <c r="N62" s="64"/>
      <c r="O62" s="64"/>
      <c r="P62" s="64"/>
      <c r="Q62" s="41"/>
      <c r="R62" s="41"/>
      <c r="S62" s="49"/>
      <c r="T62" s="47"/>
    </row>
    <row r="63" spans="1:20" s="40" customFormat="1" ht="15" customHeight="1" x14ac:dyDescent="0.2">
      <c r="A63" s="62">
        <v>2</v>
      </c>
      <c r="B63" s="62">
        <v>2</v>
      </c>
      <c r="C63" s="62">
        <v>2</v>
      </c>
      <c r="D63" s="62"/>
      <c r="E63" s="62"/>
      <c r="F63" s="159" t="s">
        <v>65</v>
      </c>
      <c r="G63" s="67">
        <f>SUM(G64:G69)</f>
        <v>2374000000</v>
      </c>
      <c r="H63" s="33"/>
      <c r="I63" s="134"/>
      <c r="J63" s="134"/>
      <c r="K63" s="117">
        <f>SUM(K64:K69)</f>
        <v>2374000000</v>
      </c>
      <c r="L63" s="131"/>
      <c r="M63" s="64">
        <f>SUM(M64:M69)</f>
        <v>2070013098.79</v>
      </c>
      <c r="N63" s="64">
        <f t="shared" ref="N63:P63" si="15">SUM(N64:N69)</f>
        <v>1994523761.9000001</v>
      </c>
      <c r="O63" s="64">
        <f t="shared" si="15"/>
        <v>1865624049.05</v>
      </c>
      <c r="P63" s="64">
        <f t="shared" si="15"/>
        <v>1839068253.05</v>
      </c>
      <c r="Q63" s="41"/>
      <c r="R63" s="41"/>
      <c r="S63" s="47"/>
      <c r="T63" s="47"/>
    </row>
    <row r="64" spans="1:20" s="40" customFormat="1" ht="27" customHeight="1" x14ac:dyDescent="0.2">
      <c r="A64" s="63">
        <v>2</v>
      </c>
      <c r="B64" s="63">
        <v>2</v>
      </c>
      <c r="C64" s="63">
        <v>2</v>
      </c>
      <c r="D64" s="63">
        <v>5</v>
      </c>
      <c r="E64" s="62"/>
      <c r="F64" s="66" t="s">
        <v>66</v>
      </c>
      <c r="G64" s="64">
        <v>500000000</v>
      </c>
      <c r="H64" s="72"/>
      <c r="I64" s="136">
        <v>79300975</v>
      </c>
      <c r="J64" s="118"/>
      <c r="K64" s="118">
        <f t="shared" si="6"/>
        <v>420699025</v>
      </c>
      <c r="L64" s="131"/>
      <c r="M64" s="118">
        <v>0</v>
      </c>
      <c r="N64" s="118">
        <v>0</v>
      </c>
      <c r="O64" s="118">
        <v>0</v>
      </c>
      <c r="P64" s="118"/>
      <c r="Q64" s="41"/>
      <c r="R64" s="41"/>
      <c r="S64" s="47"/>
      <c r="T64" s="47"/>
    </row>
    <row r="65" spans="1:20" ht="73.5" customHeight="1" x14ac:dyDescent="0.2">
      <c r="A65" s="63">
        <v>2</v>
      </c>
      <c r="B65" s="63">
        <v>2</v>
      </c>
      <c r="C65" s="63">
        <v>2</v>
      </c>
      <c r="D65" s="63">
        <v>6</v>
      </c>
      <c r="E65" s="62"/>
      <c r="F65" s="66" t="s">
        <v>67</v>
      </c>
      <c r="G65" s="64">
        <v>370000000</v>
      </c>
      <c r="H65" s="72"/>
      <c r="I65" s="136">
        <v>165692278</v>
      </c>
      <c r="J65" s="118"/>
      <c r="K65" s="118">
        <f t="shared" si="6"/>
        <v>204307722</v>
      </c>
      <c r="L65" s="131"/>
      <c r="M65" s="64">
        <v>157925285</v>
      </c>
      <c r="N65" s="64">
        <v>151723505</v>
      </c>
      <c r="O65" s="64">
        <v>151723505</v>
      </c>
      <c r="P65" s="64">
        <v>151723505</v>
      </c>
      <c r="S65" s="50"/>
      <c r="T65" s="42"/>
    </row>
    <row r="66" spans="1:20" ht="53.25" customHeight="1" x14ac:dyDescent="0.2">
      <c r="A66" s="63">
        <v>2</v>
      </c>
      <c r="B66" s="63">
        <v>2</v>
      </c>
      <c r="C66" s="63">
        <v>2</v>
      </c>
      <c r="D66" s="63">
        <v>7</v>
      </c>
      <c r="E66" s="62"/>
      <c r="F66" s="66" t="s">
        <v>68</v>
      </c>
      <c r="G66" s="64">
        <v>355000000</v>
      </c>
      <c r="H66" s="72"/>
      <c r="I66" s="136"/>
      <c r="J66" s="118">
        <f>1055000+2050000</f>
        <v>3105000</v>
      </c>
      <c r="K66" s="118">
        <f t="shared" si="6"/>
        <v>358105000</v>
      </c>
      <c r="L66" s="131"/>
      <c r="M66" s="118">
        <v>358104339</v>
      </c>
      <c r="N66" s="118">
        <v>357193078</v>
      </c>
      <c r="O66" s="118">
        <v>355302566</v>
      </c>
      <c r="P66" s="118">
        <v>355302566</v>
      </c>
    </row>
    <row r="67" spans="1:20" s="40" customFormat="1" ht="27" customHeight="1" x14ac:dyDescent="0.2">
      <c r="A67" s="63">
        <v>2</v>
      </c>
      <c r="B67" s="63">
        <v>2</v>
      </c>
      <c r="C67" s="63">
        <v>2</v>
      </c>
      <c r="D67" s="63">
        <v>8</v>
      </c>
      <c r="E67" s="63"/>
      <c r="F67" s="66" t="s">
        <v>69</v>
      </c>
      <c r="G67" s="64">
        <v>942000000</v>
      </c>
      <c r="H67" s="72"/>
      <c r="I67" s="136"/>
      <c r="J67" s="118">
        <v>233292278</v>
      </c>
      <c r="K67" s="118">
        <f t="shared" si="6"/>
        <v>1175292278</v>
      </c>
      <c r="L67" s="131"/>
      <c r="M67" s="64">
        <v>1173271859.79</v>
      </c>
      <c r="N67" s="64">
        <v>1141107038.9000001</v>
      </c>
      <c r="O67" s="118">
        <v>1037712338.05</v>
      </c>
      <c r="P67" s="118">
        <v>1017156542.05</v>
      </c>
      <c r="Q67" s="41"/>
      <c r="R67" s="41"/>
      <c r="S67" s="47"/>
      <c r="T67" s="47"/>
    </row>
    <row r="68" spans="1:20" s="40" customFormat="1" ht="27" customHeight="1" x14ac:dyDescent="0.2">
      <c r="A68" s="63">
        <v>2</v>
      </c>
      <c r="B68" s="63">
        <v>2</v>
      </c>
      <c r="C68" s="63">
        <v>2</v>
      </c>
      <c r="D68" s="63">
        <v>9</v>
      </c>
      <c r="E68" s="63"/>
      <c r="F68" s="66" t="s">
        <v>70</v>
      </c>
      <c r="G68" s="64">
        <v>207000000</v>
      </c>
      <c r="H68" s="72"/>
      <c r="I68" s="66"/>
      <c r="J68" s="118">
        <v>5000000</v>
      </c>
      <c r="K68" s="118">
        <f t="shared" si="6"/>
        <v>212000000</v>
      </c>
      <c r="L68" s="131"/>
      <c r="M68" s="64">
        <v>177116000</v>
      </c>
      <c r="N68" s="64">
        <v>175700496</v>
      </c>
      <c r="O68" s="64">
        <v>152085996</v>
      </c>
      <c r="P68" s="64">
        <v>146085996</v>
      </c>
      <c r="Q68" s="41"/>
      <c r="R68" s="41"/>
      <c r="S68" s="47"/>
      <c r="T68" s="47"/>
    </row>
    <row r="69" spans="1:20" ht="26.25" customHeight="1" x14ac:dyDescent="0.2">
      <c r="A69" s="63">
        <v>2</v>
      </c>
      <c r="B69" s="63">
        <v>2</v>
      </c>
      <c r="C69" s="63">
        <v>2</v>
      </c>
      <c r="D69" s="63">
        <v>10</v>
      </c>
      <c r="E69" s="62"/>
      <c r="F69" s="66" t="s">
        <v>43</v>
      </c>
      <c r="G69" s="64">
        <v>0</v>
      </c>
      <c r="H69" s="72"/>
      <c r="I69" s="66"/>
      <c r="J69" s="118">
        <v>3595975</v>
      </c>
      <c r="K69" s="118">
        <f t="shared" si="6"/>
        <v>3595975</v>
      </c>
      <c r="L69" s="131"/>
      <c r="M69" s="64">
        <v>203595615</v>
      </c>
      <c r="N69" s="64">
        <v>168799644</v>
      </c>
      <c r="O69" s="64">
        <v>168799644</v>
      </c>
      <c r="P69" s="64">
        <v>168799644</v>
      </c>
    </row>
    <row r="70" spans="1:20" ht="15" customHeight="1" x14ac:dyDescent="0.2">
      <c r="A70" s="63"/>
      <c r="B70" s="63"/>
      <c r="C70" s="63"/>
      <c r="D70" s="63"/>
      <c r="E70" s="62"/>
      <c r="F70" s="66"/>
      <c r="G70" s="64"/>
      <c r="H70" s="33"/>
      <c r="I70" s="134"/>
      <c r="J70" s="118"/>
      <c r="K70" s="64">
        <f t="shared" si="6"/>
        <v>0</v>
      </c>
      <c r="L70" s="130"/>
      <c r="M70" s="64"/>
      <c r="N70" s="64"/>
      <c r="O70" s="64"/>
      <c r="P70" s="64"/>
    </row>
    <row r="71" spans="1:20" ht="15" customHeight="1" x14ac:dyDescent="0.2">
      <c r="A71" s="64"/>
      <c r="B71" s="64"/>
      <c r="C71" s="64"/>
      <c r="D71" s="64"/>
      <c r="E71" s="64"/>
      <c r="F71" s="64"/>
      <c r="G71" s="64"/>
      <c r="H71" s="33"/>
      <c r="I71" s="64"/>
      <c r="J71" s="118"/>
      <c r="K71" s="64">
        <f t="shared" si="6"/>
        <v>0</v>
      </c>
      <c r="L71" s="33"/>
      <c r="M71" s="64"/>
      <c r="N71" s="64"/>
      <c r="O71" s="64"/>
      <c r="P71" s="64"/>
    </row>
    <row r="72" spans="1:20" ht="15" customHeight="1" x14ac:dyDescent="0.2">
      <c r="A72" s="65">
        <v>3</v>
      </c>
      <c r="B72" s="65"/>
      <c r="C72" s="65"/>
      <c r="D72" s="65"/>
      <c r="E72" s="65"/>
      <c r="F72" s="159" t="s">
        <v>28</v>
      </c>
      <c r="G72" s="84">
        <f>+G74+G76+G81</f>
        <v>0</v>
      </c>
      <c r="H72" s="33"/>
      <c r="I72" s="84">
        <v>0</v>
      </c>
      <c r="J72" s="84">
        <v>0</v>
      </c>
      <c r="K72" s="67">
        <f>+K74+K76+K81</f>
        <v>0</v>
      </c>
      <c r="L72" s="33"/>
      <c r="M72" s="84">
        <f>+M74+M76+M81</f>
        <v>41930159</v>
      </c>
      <c r="N72" s="84">
        <f t="shared" ref="N72:P72" si="16">+N74+N76+N81</f>
        <v>41930159</v>
      </c>
      <c r="O72" s="84">
        <f t="shared" si="16"/>
        <v>23402590</v>
      </c>
      <c r="P72" s="84">
        <f t="shared" si="16"/>
        <v>23402590</v>
      </c>
    </row>
    <row r="73" spans="1:20" ht="15" customHeight="1" x14ac:dyDescent="0.2">
      <c r="A73" s="65"/>
      <c r="B73" s="65"/>
      <c r="C73" s="65"/>
      <c r="D73" s="65"/>
      <c r="E73" s="65"/>
      <c r="F73" s="159"/>
      <c r="G73" s="84"/>
      <c r="H73" s="33"/>
      <c r="I73" s="84"/>
      <c r="J73" s="118"/>
      <c r="K73" s="64">
        <f t="shared" ref="K73:K102" si="17">+G73-I73+J73</f>
        <v>0</v>
      </c>
      <c r="L73" s="33"/>
      <c r="M73" s="84"/>
      <c r="N73" s="84"/>
      <c r="O73" s="84"/>
      <c r="P73" s="84"/>
    </row>
    <row r="74" spans="1:20" ht="30" customHeight="1" x14ac:dyDescent="0.2">
      <c r="A74" s="65">
        <v>3</v>
      </c>
      <c r="B74" s="65">
        <v>3</v>
      </c>
      <c r="C74" s="65">
        <v>1</v>
      </c>
      <c r="D74" s="65">
        <v>999</v>
      </c>
      <c r="E74" s="65"/>
      <c r="F74" s="159" t="s">
        <v>98</v>
      </c>
      <c r="G74" s="84">
        <v>0</v>
      </c>
      <c r="H74" s="33"/>
      <c r="I74" s="84">
        <v>0</v>
      </c>
      <c r="J74" s="84">
        <v>0</v>
      </c>
      <c r="K74" s="64">
        <v>0</v>
      </c>
      <c r="L74" s="33"/>
      <c r="M74" s="84"/>
      <c r="N74" s="84"/>
      <c r="O74" s="84"/>
      <c r="P74" s="84"/>
    </row>
    <row r="75" spans="1:20" ht="15" customHeight="1" x14ac:dyDescent="0.2">
      <c r="A75" s="65"/>
      <c r="B75" s="65"/>
      <c r="C75" s="65"/>
      <c r="D75" s="65"/>
      <c r="E75" s="65"/>
      <c r="F75" s="159"/>
      <c r="G75" s="84"/>
      <c r="H75" s="33"/>
      <c r="I75" s="84"/>
      <c r="J75" s="84"/>
      <c r="K75" s="64">
        <f t="shared" si="17"/>
        <v>0</v>
      </c>
      <c r="L75" s="33"/>
      <c r="M75" s="84"/>
      <c r="N75" s="84"/>
      <c r="O75" s="84"/>
      <c r="P75" s="84"/>
    </row>
    <row r="76" spans="1:20" ht="15" customHeight="1" x14ac:dyDescent="0.2">
      <c r="A76" s="65">
        <v>3</v>
      </c>
      <c r="B76" s="65">
        <v>4</v>
      </c>
      <c r="C76" s="65"/>
      <c r="D76" s="65"/>
      <c r="E76" s="65"/>
      <c r="F76" s="159" t="s">
        <v>71</v>
      </c>
      <c r="G76" s="84">
        <f>+G77</f>
        <v>0</v>
      </c>
      <c r="H76" s="33"/>
      <c r="I76" s="84">
        <f>+I77</f>
        <v>0</v>
      </c>
      <c r="J76" s="84">
        <v>0</v>
      </c>
      <c r="K76" s="64">
        <f>+K77</f>
        <v>0</v>
      </c>
      <c r="L76" s="33"/>
      <c r="M76" s="84">
        <f>+M77</f>
        <v>41930159</v>
      </c>
      <c r="N76" s="84">
        <f t="shared" ref="N76:P78" si="18">+N77</f>
        <v>41930159</v>
      </c>
      <c r="O76" s="84">
        <f t="shared" si="18"/>
        <v>23402590</v>
      </c>
      <c r="P76" s="84">
        <f t="shared" si="18"/>
        <v>23402590</v>
      </c>
    </row>
    <row r="77" spans="1:20" ht="27" customHeight="1" x14ac:dyDescent="0.2">
      <c r="A77" s="66">
        <v>3</v>
      </c>
      <c r="B77" s="66">
        <v>4</v>
      </c>
      <c r="C77" s="66">
        <v>2</v>
      </c>
      <c r="D77" s="66"/>
      <c r="E77" s="66"/>
      <c r="F77" s="66" t="s">
        <v>72</v>
      </c>
      <c r="G77" s="64">
        <f>+G78</f>
        <v>0</v>
      </c>
      <c r="H77" s="33"/>
      <c r="I77" s="64">
        <f>+I78</f>
        <v>0</v>
      </c>
      <c r="J77" s="64">
        <v>0</v>
      </c>
      <c r="K77" s="64">
        <f t="shared" si="17"/>
        <v>0</v>
      </c>
      <c r="L77" s="33"/>
      <c r="M77" s="64">
        <f>+M78</f>
        <v>41930159</v>
      </c>
      <c r="N77" s="64">
        <f t="shared" si="18"/>
        <v>41930159</v>
      </c>
      <c r="O77" s="64">
        <f t="shared" si="18"/>
        <v>23402590</v>
      </c>
      <c r="P77" s="64">
        <f t="shared" si="18"/>
        <v>23402590</v>
      </c>
    </row>
    <row r="78" spans="1:20" ht="39" customHeight="1" x14ac:dyDescent="0.2">
      <c r="A78" s="66">
        <v>3</v>
      </c>
      <c r="B78" s="66">
        <v>4</v>
      </c>
      <c r="C78" s="66">
        <v>2</v>
      </c>
      <c r="D78" s="66">
        <v>12</v>
      </c>
      <c r="E78" s="66"/>
      <c r="F78" s="66" t="s">
        <v>73</v>
      </c>
      <c r="G78" s="64">
        <f>+G79</f>
        <v>0</v>
      </c>
      <c r="H78" s="33"/>
      <c r="I78" s="64">
        <f>+I79</f>
        <v>0</v>
      </c>
      <c r="J78" s="64">
        <v>0</v>
      </c>
      <c r="K78" s="64">
        <f t="shared" si="17"/>
        <v>0</v>
      </c>
      <c r="L78" s="33"/>
      <c r="M78" s="64">
        <f>+M79</f>
        <v>41930159</v>
      </c>
      <c r="N78" s="64">
        <f t="shared" si="18"/>
        <v>41930159</v>
      </c>
      <c r="O78" s="64">
        <f t="shared" si="18"/>
        <v>23402590</v>
      </c>
      <c r="P78" s="64">
        <f t="shared" si="18"/>
        <v>23402590</v>
      </c>
    </row>
    <row r="79" spans="1:20" ht="24.75" customHeight="1" x14ac:dyDescent="0.2">
      <c r="A79" s="66">
        <v>3</v>
      </c>
      <c r="B79" s="66">
        <v>4</v>
      </c>
      <c r="C79" s="66">
        <v>2</v>
      </c>
      <c r="D79" s="66">
        <v>12</v>
      </c>
      <c r="E79" s="66">
        <v>2</v>
      </c>
      <c r="F79" s="66" t="s">
        <v>74</v>
      </c>
      <c r="G79" s="64">
        <v>0</v>
      </c>
      <c r="H79" s="33"/>
      <c r="I79" s="64"/>
      <c r="J79" s="118">
        <v>50000000</v>
      </c>
      <c r="K79" s="118">
        <f t="shared" si="17"/>
        <v>50000000</v>
      </c>
      <c r="L79" s="33"/>
      <c r="M79" s="64">
        <v>41930159</v>
      </c>
      <c r="N79" s="64">
        <v>41930159</v>
      </c>
      <c r="O79" s="64">
        <v>23402590</v>
      </c>
      <c r="P79" s="64">
        <v>23402590</v>
      </c>
    </row>
    <row r="80" spans="1:20" ht="15" customHeight="1" x14ac:dyDescent="0.2">
      <c r="A80" s="64"/>
      <c r="B80" s="64"/>
      <c r="C80" s="64"/>
      <c r="D80" s="64"/>
      <c r="E80" s="64"/>
      <c r="F80" s="64"/>
      <c r="G80" s="64"/>
      <c r="H80" s="33"/>
      <c r="I80" s="64"/>
      <c r="J80" s="118"/>
      <c r="K80" s="64">
        <f t="shared" si="17"/>
        <v>0</v>
      </c>
      <c r="L80" s="33"/>
      <c r="M80" s="64"/>
      <c r="N80" s="64"/>
      <c r="O80" s="64"/>
      <c r="P80" s="64"/>
    </row>
    <row r="81" spans="1:16" ht="15" customHeight="1" x14ac:dyDescent="0.2">
      <c r="A81" s="67">
        <v>3</v>
      </c>
      <c r="B81" s="67">
        <v>10</v>
      </c>
      <c r="C81" s="67"/>
      <c r="D81" s="67"/>
      <c r="E81" s="67"/>
      <c r="F81" s="159" t="s">
        <v>29</v>
      </c>
      <c r="G81" s="67">
        <f>+G82</f>
        <v>0</v>
      </c>
      <c r="H81" s="33"/>
      <c r="I81" s="64"/>
      <c r="J81" s="118"/>
      <c r="K81" s="64">
        <f t="shared" si="17"/>
        <v>0</v>
      </c>
      <c r="L81" s="33"/>
      <c r="M81" s="64"/>
      <c r="N81" s="64"/>
      <c r="O81" s="64"/>
      <c r="P81" s="64"/>
    </row>
    <row r="82" spans="1:16" ht="15" customHeight="1" x14ac:dyDescent="0.2">
      <c r="A82" s="64">
        <v>3</v>
      </c>
      <c r="B82" s="64">
        <v>10</v>
      </c>
      <c r="C82" s="64">
        <v>1</v>
      </c>
      <c r="D82" s="64"/>
      <c r="E82" s="64"/>
      <c r="F82" s="66" t="s">
        <v>75</v>
      </c>
      <c r="G82" s="64">
        <v>0</v>
      </c>
      <c r="H82" s="33"/>
      <c r="I82" s="64"/>
      <c r="J82" s="118"/>
      <c r="K82" s="64">
        <f t="shared" si="17"/>
        <v>0</v>
      </c>
      <c r="L82" s="33"/>
      <c r="M82" s="64"/>
      <c r="N82" s="64"/>
      <c r="O82" s="64"/>
      <c r="P82" s="64"/>
    </row>
    <row r="83" spans="1:16" ht="15" customHeight="1" x14ac:dyDescent="0.2">
      <c r="A83" s="64">
        <v>3</v>
      </c>
      <c r="B83" s="64">
        <v>10</v>
      </c>
      <c r="C83" s="64">
        <v>1</v>
      </c>
      <c r="D83" s="64">
        <v>1</v>
      </c>
      <c r="E83" s="64"/>
      <c r="F83" s="66" t="s">
        <v>76</v>
      </c>
      <c r="G83" s="64">
        <v>0</v>
      </c>
      <c r="H83" s="33"/>
      <c r="I83" s="64"/>
      <c r="J83" s="118"/>
      <c r="K83" s="64">
        <f t="shared" si="17"/>
        <v>0</v>
      </c>
      <c r="L83" s="33"/>
      <c r="M83" s="64"/>
      <c r="N83" s="64"/>
      <c r="O83" s="64"/>
      <c r="P83" s="64"/>
    </row>
    <row r="84" spans="1:16" ht="15" customHeight="1" x14ac:dyDescent="0.2">
      <c r="A84" s="64"/>
      <c r="B84" s="64"/>
      <c r="C84" s="64"/>
      <c r="D84" s="64"/>
      <c r="E84" s="64"/>
      <c r="F84" s="66"/>
      <c r="G84" s="64"/>
      <c r="H84" s="33"/>
      <c r="I84" s="64"/>
      <c r="J84" s="118"/>
      <c r="K84" s="64">
        <f t="shared" si="17"/>
        <v>0</v>
      </c>
      <c r="L84" s="33"/>
      <c r="M84" s="64"/>
      <c r="N84" s="64"/>
      <c r="O84" s="64"/>
      <c r="P84" s="64"/>
    </row>
    <row r="85" spans="1:16" ht="27" customHeight="1" x14ac:dyDescent="0.2">
      <c r="A85" s="64">
        <v>8</v>
      </c>
      <c r="B85" s="67"/>
      <c r="C85" s="67"/>
      <c r="D85" s="67"/>
      <c r="E85" s="67"/>
      <c r="F85" s="159" t="s">
        <v>81</v>
      </c>
      <c r="G85" s="64">
        <f>+G86</f>
        <v>0</v>
      </c>
      <c r="H85" s="72"/>
      <c r="I85" s="66"/>
      <c r="J85" s="118"/>
      <c r="K85" s="64">
        <f>+K86+K91</f>
        <v>0</v>
      </c>
      <c r="L85" s="33"/>
      <c r="M85" s="64">
        <f>+M86</f>
        <v>0</v>
      </c>
      <c r="N85" s="64">
        <f t="shared" ref="N85:P85" si="19">+N86</f>
        <v>0</v>
      </c>
      <c r="O85" s="64">
        <f t="shared" si="19"/>
        <v>0</v>
      </c>
      <c r="P85" s="64">
        <f t="shared" si="19"/>
        <v>0</v>
      </c>
    </row>
    <row r="86" spans="1:16" ht="15" customHeight="1" x14ac:dyDescent="0.2">
      <c r="A86" s="67">
        <v>8</v>
      </c>
      <c r="B86" s="67">
        <v>1</v>
      </c>
      <c r="C86" s="67"/>
      <c r="D86" s="67"/>
      <c r="E86" s="67"/>
      <c r="F86" s="159" t="s">
        <v>77</v>
      </c>
      <c r="G86" s="64">
        <f>+G87</f>
        <v>0</v>
      </c>
      <c r="H86" s="72"/>
      <c r="I86" s="66"/>
      <c r="J86" s="118"/>
      <c r="K86" s="64">
        <f t="shared" si="17"/>
        <v>0</v>
      </c>
      <c r="L86" s="33"/>
      <c r="M86" s="64">
        <v>0</v>
      </c>
      <c r="N86" s="64">
        <v>0</v>
      </c>
      <c r="O86" s="64">
        <v>0</v>
      </c>
      <c r="P86" s="64">
        <v>0</v>
      </c>
    </row>
    <row r="87" spans="1:16" ht="15" customHeight="1" x14ac:dyDescent="0.2">
      <c r="A87" s="64">
        <v>8</v>
      </c>
      <c r="B87" s="64">
        <v>1</v>
      </c>
      <c r="C87" s="64">
        <v>2</v>
      </c>
      <c r="D87" s="64"/>
      <c r="E87" s="64"/>
      <c r="F87" s="66" t="s">
        <v>78</v>
      </c>
      <c r="G87" s="67">
        <f>+G88+G89</f>
        <v>0</v>
      </c>
      <c r="H87" s="72"/>
      <c r="I87" s="66"/>
      <c r="J87" s="118"/>
      <c r="K87" s="64">
        <f t="shared" si="17"/>
        <v>0</v>
      </c>
      <c r="L87" s="33"/>
      <c r="M87" s="64">
        <v>0</v>
      </c>
      <c r="N87" s="64">
        <v>0</v>
      </c>
      <c r="O87" s="64">
        <v>0</v>
      </c>
      <c r="P87" s="64">
        <v>0</v>
      </c>
    </row>
    <row r="88" spans="1:16" ht="15" customHeight="1" x14ac:dyDescent="0.2">
      <c r="A88" s="64">
        <v>8</v>
      </c>
      <c r="B88" s="64">
        <v>1</v>
      </c>
      <c r="C88" s="64">
        <v>2</v>
      </c>
      <c r="D88" s="64">
        <v>1</v>
      </c>
      <c r="E88" s="64"/>
      <c r="F88" s="66" t="s">
        <v>79</v>
      </c>
      <c r="G88" s="67">
        <v>0</v>
      </c>
      <c r="H88" s="72"/>
      <c r="I88" s="66"/>
      <c r="J88" s="118"/>
      <c r="K88" s="64">
        <f t="shared" si="17"/>
        <v>0</v>
      </c>
      <c r="L88" s="33"/>
      <c r="M88" s="64"/>
      <c r="N88" s="64"/>
      <c r="O88" s="64"/>
      <c r="P88" s="64"/>
    </row>
    <row r="89" spans="1:16" ht="25.5" customHeight="1" x14ac:dyDescent="0.2">
      <c r="A89" s="64">
        <v>8</v>
      </c>
      <c r="B89" s="64">
        <v>1</v>
      </c>
      <c r="C89" s="64">
        <v>2</v>
      </c>
      <c r="D89" s="64">
        <v>6</v>
      </c>
      <c r="E89" s="64"/>
      <c r="F89" s="66" t="s">
        <v>80</v>
      </c>
      <c r="G89" s="67">
        <v>0</v>
      </c>
      <c r="H89" s="72"/>
      <c r="I89" s="66"/>
      <c r="J89" s="118"/>
      <c r="K89" s="64">
        <f t="shared" si="17"/>
        <v>0</v>
      </c>
      <c r="L89" s="33"/>
      <c r="M89" s="64"/>
      <c r="N89" s="64"/>
      <c r="O89" s="64"/>
      <c r="P89" s="64"/>
    </row>
    <row r="90" spans="1:16" ht="15" customHeight="1" x14ac:dyDescent="0.2">
      <c r="A90" s="64"/>
      <c r="B90" s="64"/>
      <c r="C90" s="64"/>
      <c r="D90" s="64"/>
      <c r="E90" s="64"/>
      <c r="F90" s="66"/>
      <c r="G90" s="66"/>
      <c r="H90" s="72"/>
      <c r="I90" s="66"/>
      <c r="J90" s="118"/>
      <c r="K90" s="64">
        <f t="shared" si="17"/>
        <v>0</v>
      </c>
      <c r="L90" s="33"/>
      <c r="M90" s="64"/>
      <c r="N90" s="64"/>
      <c r="O90" s="64"/>
      <c r="P90" s="64"/>
    </row>
    <row r="91" spans="1:16" ht="15" customHeight="1" x14ac:dyDescent="0.2">
      <c r="A91" s="67">
        <v>8</v>
      </c>
      <c r="B91" s="67">
        <v>4</v>
      </c>
      <c r="C91" s="67"/>
      <c r="D91" s="67"/>
      <c r="E91" s="67"/>
      <c r="F91" s="159" t="s">
        <v>82</v>
      </c>
      <c r="G91" s="67">
        <f>+G92</f>
        <v>0</v>
      </c>
      <c r="H91" s="72"/>
      <c r="I91" s="66"/>
      <c r="J91" s="118"/>
      <c r="K91" s="64">
        <f t="shared" si="17"/>
        <v>0</v>
      </c>
      <c r="L91" s="33"/>
      <c r="M91" s="64">
        <f>+M92</f>
        <v>0</v>
      </c>
      <c r="N91" s="64">
        <f t="shared" ref="N91:P91" si="20">+N92</f>
        <v>0</v>
      </c>
      <c r="O91" s="64">
        <f t="shared" si="20"/>
        <v>0</v>
      </c>
      <c r="P91" s="64">
        <f t="shared" si="20"/>
        <v>0</v>
      </c>
    </row>
    <row r="92" spans="1:16" ht="15" customHeight="1" x14ac:dyDescent="0.2">
      <c r="A92" s="64">
        <v>8</v>
      </c>
      <c r="B92" s="64">
        <v>4</v>
      </c>
      <c r="C92" s="64">
        <v>1</v>
      </c>
      <c r="D92" s="64"/>
      <c r="E92" s="64"/>
      <c r="F92" s="66" t="s">
        <v>83</v>
      </c>
      <c r="G92" s="64">
        <v>0</v>
      </c>
      <c r="H92" s="72"/>
      <c r="I92" s="66"/>
      <c r="J92" s="118"/>
      <c r="K92" s="64">
        <f t="shared" si="17"/>
        <v>0</v>
      </c>
      <c r="L92" s="33"/>
      <c r="M92" s="64"/>
      <c r="N92" s="64"/>
      <c r="O92" s="64"/>
      <c r="P92" s="64"/>
    </row>
    <row r="93" spans="1:16" ht="15" customHeight="1" x14ac:dyDescent="0.2">
      <c r="A93" s="64"/>
      <c r="B93" s="64"/>
      <c r="C93" s="64"/>
      <c r="D93" s="64"/>
      <c r="E93" s="64"/>
      <c r="F93" s="66"/>
      <c r="G93" s="66"/>
      <c r="H93" s="72"/>
      <c r="I93" s="66"/>
      <c r="J93" s="118"/>
      <c r="K93" s="64">
        <f t="shared" si="17"/>
        <v>0</v>
      </c>
      <c r="L93" s="33"/>
      <c r="M93" s="64"/>
      <c r="N93" s="64"/>
      <c r="O93" s="64"/>
      <c r="P93" s="64"/>
    </row>
    <row r="94" spans="1:16" ht="15" customHeight="1" x14ac:dyDescent="0.2">
      <c r="A94" s="64"/>
      <c r="B94" s="64"/>
      <c r="C94" s="64"/>
      <c r="D94" s="64"/>
      <c r="E94" s="64"/>
      <c r="F94" s="66"/>
      <c r="G94" s="66"/>
      <c r="H94" s="72"/>
      <c r="I94" s="66"/>
      <c r="J94" s="118"/>
      <c r="K94" s="64">
        <f t="shared" si="17"/>
        <v>0</v>
      </c>
      <c r="L94" s="33"/>
      <c r="M94" s="64"/>
      <c r="N94" s="64"/>
      <c r="O94" s="64"/>
      <c r="P94" s="64"/>
    </row>
    <row r="95" spans="1:16" ht="15" customHeight="1" x14ac:dyDescent="0.2">
      <c r="A95" s="67" t="s">
        <v>85</v>
      </c>
      <c r="B95" s="64"/>
      <c r="C95" s="64"/>
      <c r="D95" s="64"/>
      <c r="E95" s="64"/>
      <c r="F95" s="160" t="s">
        <v>84</v>
      </c>
      <c r="G95" s="67">
        <f>SUM(G96:G101)</f>
        <v>486000000</v>
      </c>
      <c r="H95" s="33"/>
      <c r="I95" s="67"/>
      <c r="J95" s="118"/>
      <c r="K95" s="117">
        <f t="shared" si="17"/>
        <v>486000000</v>
      </c>
      <c r="L95" s="33"/>
      <c r="M95" s="121">
        <f>SUM(M96:M101)</f>
        <v>339548968</v>
      </c>
      <c r="N95" s="121">
        <f t="shared" ref="N95:P95" si="21">SUM(N96:N101)</f>
        <v>339548968</v>
      </c>
      <c r="O95" s="121">
        <f t="shared" si="21"/>
        <v>339548968</v>
      </c>
      <c r="P95" s="121">
        <f t="shared" si="21"/>
        <v>339548968</v>
      </c>
    </row>
    <row r="96" spans="1:16" ht="74.25" customHeight="1" x14ac:dyDescent="0.2">
      <c r="A96" s="68">
        <v>1304</v>
      </c>
      <c r="B96" s="68">
        <v>1000</v>
      </c>
      <c r="C96" s="68" t="s">
        <v>86</v>
      </c>
      <c r="D96" s="64"/>
      <c r="E96" s="64">
        <v>20</v>
      </c>
      <c r="F96" s="66" t="s">
        <v>89</v>
      </c>
      <c r="G96" s="64">
        <v>486000000</v>
      </c>
      <c r="H96" s="33"/>
      <c r="I96" s="64"/>
      <c r="J96" s="118"/>
      <c r="K96" s="118">
        <f t="shared" si="17"/>
        <v>486000000</v>
      </c>
      <c r="L96" s="33"/>
      <c r="M96" s="118">
        <v>339548968</v>
      </c>
      <c r="N96" s="118">
        <v>339548968</v>
      </c>
      <c r="O96" s="118">
        <v>339548968</v>
      </c>
      <c r="P96" s="118">
        <v>339548968</v>
      </c>
    </row>
    <row r="97" spans="1:16" ht="56.25" customHeight="1" x14ac:dyDescent="0.2">
      <c r="A97" s="68">
        <v>1304</v>
      </c>
      <c r="B97" s="68">
        <v>1000</v>
      </c>
      <c r="C97" s="68" t="s">
        <v>87</v>
      </c>
      <c r="D97" s="64"/>
      <c r="E97" s="64">
        <v>20</v>
      </c>
      <c r="F97" s="66" t="s">
        <v>90</v>
      </c>
      <c r="G97" s="64">
        <v>0</v>
      </c>
      <c r="H97" s="33"/>
      <c r="I97" s="64"/>
      <c r="J97" s="118"/>
      <c r="K97" s="64">
        <f t="shared" si="17"/>
        <v>0</v>
      </c>
      <c r="L97" s="33"/>
      <c r="M97" s="118"/>
      <c r="N97" s="118"/>
      <c r="O97" s="118"/>
      <c r="P97" s="118"/>
    </row>
    <row r="98" spans="1:16" ht="50.25" customHeight="1" x14ac:dyDescent="0.2">
      <c r="A98" s="68">
        <v>1304</v>
      </c>
      <c r="B98" s="68">
        <v>1000</v>
      </c>
      <c r="C98" s="68" t="s">
        <v>88</v>
      </c>
      <c r="D98" s="64"/>
      <c r="E98" s="64">
        <v>20</v>
      </c>
      <c r="F98" s="66" t="s">
        <v>91</v>
      </c>
      <c r="G98" s="64">
        <v>0</v>
      </c>
      <c r="H98" s="33"/>
      <c r="I98" s="64"/>
      <c r="J98" s="118"/>
      <c r="K98" s="64">
        <f t="shared" si="17"/>
        <v>0</v>
      </c>
      <c r="L98" s="33"/>
      <c r="M98" s="118"/>
      <c r="N98" s="118"/>
      <c r="O98" s="118"/>
      <c r="P98" s="118"/>
    </row>
    <row r="99" spans="1:16" ht="51.75" customHeight="1" x14ac:dyDescent="0.2">
      <c r="A99" s="68">
        <v>1399</v>
      </c>
      <c r="B99" s="156">
        <v>1000</v>
      </c>
      <c r="C99" s="64">
        <v>4</v>
      </c>
      <c r="D99" s="64"/>
      <c r="E99" s="64">
        <v>20</v>
      </c>
      <c r="F99" s="66" t="s">
        <v>92</v>
      </c>
      <c r="G99" s="64">
        <v>0</v>
      </c>
      <c r="H99" s="33"/>
      <c r="I99" s="64"/>
      <c r="J99" s="118"/>
      <c r="K99" s="64">
        <f t="shared" si="17"/>
        <v>0</v>
      </c>
      <c r="L99" s="33"/>
      <c r="M99" s="118"/>
      <c r="N99" s="118"/>
      <c r="O99" s="118"/>
      <c r="P99" s="118"/>
    </row>
    <row r="100" spans="1:16" ht="59.25" customHeight="1" x14ac:dyDescent="0.2">
      <c r="A100" s="68">
        <v>1399</v>
      </c>
      <c r="B100" s="156">
        <v>1000</v>
      </c>
      <c r="C100" s="64">
        <v>5</v>
      </c>
      <c r="D100" s="64"/>
      <c r="E100" s="64">
        <v>20</v>
      </c>
      <c r="F100" s="66" t="s">
        <v>93</v>
      </c>
      <c r="G100" s="64">
        <v>0</v>
      </c>
      <c r="H100" s="33"/>
      <c r="I100" s="64"/>
      <c r="J100" s="118"/>
      <c r="K100" s="64">
        <f t="shared" si="17"/>
        <v>0</v>
      </c>
      <c r="L100" s="33"/>
      <c r="M100" s="118"/>
      <c r="N100" s="118"/>
      <c r="O100" s="118"/>
      <c r="P100" s="118"/>
    </row>
    <row r="101" spans="1:16" ht="51" customHeight="1" thickBot="1" x14ac:dyDescent="0.25">
      <c r="A101" s="69">
        <v>1399</v>
      </c>
      <c r="B101" s="157">
        <v>1000</v>
      </c>
      <c r="C101" s="77">
        <v>6</v>
      </c>
      <c r="D101" s="77"/>
      <c r="E101" s="77">
        <v>20</v>
      </c>
      <c r="F101" s="161" t="s">
        <v>94</v>
      </c>
      <c r="G101" s="77">
        <v>0</v>
      </c>
      <c r="H101" s="33"/>
      <c r="I101" s="77"/>
      <c r="J101" s="137"/>
      <c r="K101" s="77">
        <f t="shared" si="17"/>
        <v>0</v>
      </c>
      <c r="L101" s="33"/>
      <c r="M101" s="137"/>
      <c r="N101" s="137"/>
      <c r="O101" s="137"/>
      <c r="P101" s="137"/>
    </row>
    <row r="102" spans="1:16" ht="6.75" hidden="1" customHeight="1" x14ac:dyDescent="0.2">
      <c r="A102" s="35"/>
      <c r="B102" s="30"/>
      <c r="C102" s="29"/>
      <c r="D102" s="29"/>
      <c r="E102" s="29"/>
      <c r="F102" s="34"/>
      <c r="G102" s="29"/>
      <c r="H102" s="29"/>
      <c r="I102" s="29"/>
      <c r="J102" s="29"/>
      <c r="K102" s="28">
        <f t="shared" si="17"/>
        <v>0</v>
      </c>
      <c r="L102" s="33"/>
      <c r="M102" s="29"/>
      <c r="N102" s="29"/>
      <c r="O102" s="29"/>
      <c r="P102" s="29"/>
    </row>
    <row r="103" spans="1:16" ht="42" customHeight="1" x14ac:dyDescent="0.2">
      <c r="A103" s="164"/>
      <c r="B103" s="165"/>
      <c r="C103" s="165"/>
      <c r="D103" s="165"/>
      <c r="E103" s="165"/>
      <c r="F103" s="165"/>
      <c r="G103" s="166"/>
      <c r="H103" s="166"/>
      <c r="I103" s="147"/>
      <c r="J103" s="147"/>
      <c r="K103" s="147"/>
      <c r="L103" s="147"/>
      <c r="M103" s="149"/>
      <c r="N103" s="149"/>
      <c r="O103" s="149"/>
      <c r="P103" s="167"/>
    </row>
    <row r="104" spans="1:16" x14ac:dyDescent="0.2">
      <c r="A104" s="168"/>
      <c r="B104" s="51"/>
      <c r="C104" s="51"/>
      <c r="D104" s="51"/>
      <c r="E104" s="51"/>
      <c r="F104" s="51"/>
      <c r="G104" s="39"/>
      <c r="H104" s="39"/>
      <c r="I104" s="9"/>
      <c r="J104" s="9"/>
      <c r="K104" s="9"/>
      <c r="M104" s="16"/>
      <c r="N104" s="16"/>
      <c r="O104" s="16"/>
      <c r="P104" s="169"/>
    </row>
    <row r="105" spans="1:16" x14ac:dyDescent="0.2">
      <c r="A105" s="170"/>
      <c r="B105" s="51"/>
      <c r="C105" s="51"/>
      <c r="D105" s="51"/>
      <c r="E105" s="43" t="s">
        <v>33</v>
      </c>
      <c r="F105" s="51"/>
      <c r="G105" s="39"/>
      <c r="H105" s="39"/>
      <c r="I105" s="9"/>
      <c r="J105" s="9"/>
      <c r="K105" s="43" t="s">
        <v>95</v>
      </c>
      <c r="M105" s="16"/>
      <c r="N105" s="44"/>
      <c r="O105" s="16"/>
      <c r="P105" s="169"/>
    </row>
    <row r="106" spans="1:16" x14ac:dyDescent="0.2">
      <c r="A106" s="168"/>
      <c r="B106" s="51"/>
      <c r="C106" s="51"/>
      <c r="D106" s="51"/>
      <c r="E106" s="9" t="s">
        <v>32</v>
      </c>
      <c r="F106" s="51"/>
      <c r="G106" s="39"/>
      <c r="H106" s="39"/>
      <c r="I106" s="9"/>
      <c r="J106" s="9"/>
      <c r="K106" s="9" t="s">
        <v>97</v>
      </c>
      <c r="M106" s="16"/>
      <c r="N106" s="16"/>
      <c r="O106" s="16"/>
      <c r="P106" s="169"/>
    </row>
    <row r="107" spans="1:16" ht="12.75" thickBot="1" x14ac:dyDescent="0.25">
      <c r="A107" s="171"/>
      <c r="B107" s="172"/>
      <c r="C107" s="172"/>
      <c r="D107" s="172"/>
      <c r="E107" s="104"/>
      <c r="F107" s="172"/>
      <c r="G107" s="173"/>
      <c r="H107" s="173"/>
      <c r="I107" s="104"/>
      <c r="J107" s="104"/>
      <c r="K107" s="104" t="s">
        <v>96</v>
      </c>
      <c r="L107" s="104"/>
      <c r="M107" s="105"/>
      <c r="N107" s="105"/>
      <c r="O107" s="105"/>
      <c r="P107" s="174"/>
    </row>
  </sheetData>
  <mergeCells count="14">
    <mergeCell ref="S65:T65"/>
    <mergeCell ref="A1:P1"/>
    <mergeCell ref="A2:P2"/>
    <mergeCell ref="A3:P3"/>
    <mergeCell ref="A5:A6"/>
    <mergeCell ref="B5:B6"/>
    <mergeCell ref="C5:C6"/>
    <mergeCell ref="D5:D6"/>
    <mergeCell ref="E5:E6"/>
    <mergeCell ref="F5:F6"/>
    <mergeCell ref="G5:G6"/>
    <mergeCell ref="M5:P5"/>
    <mergeCell ref="K5:K6"/>
    <mergeCell ref="I5:J5"/>
  </mergeCells>
  <phoneticPr fontId="8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T107"/>
  <sheetViews>
    <sheetView zoomScaleNormal="100" workbookViewId="0">
      <selection activeCell="K114" sqref="K114"/>
    </sheetView>
  </sheetViews>
  <sheetFormatPr baseColWidth="10" defaultColWidth="11.5703125" defaultRowHeight="12" x14ac:dyDescent="0.2"/>
  <cols>
    <col min="1" max="1" width="6.28515625" style="1" bestFit="1" customWidth="1"/>
    <col min="2" max="2" width="7.42578125" style="1" customWidth="1"/>
    <col min="3" max="3" width="4.85546875" style="1" bestFit="1" customWidth="1"/>
    <col min="4" max="4" width="4.5703125" style="1" customWidth="1"/>
    <col min="5" max="5" width="5.28515625" style="1" customWidth="1"/>
    <col min="6" max="6" width="24.85546875" style="1" customWidth="1"/>
    <col min="7" max="7" width="16.28515625" style="19" customWidth="1"/>
    <col min="8" max="8" width="1.7109375" style="20" customWidth="1"/>
    <col min="9" max="9" width="13.5703125" style="13" customWidth="1"/>
    <col min="10" max="10" width="13.7109375" style="13" customWidth="1"/>
    <col min="11" max="11" width="18.28515625" style="13" customWidth="1"/>
    <col min="12" max="12" width="1.7109375" style="21" customWidth="1"/>
    <col min="13" max="14" width="15.140625" style="22" customWidth="1"/>
    <col min="15" max="15" width="14.140625" style="22" customWidth="1"/>
    <col min="16" max="16" width="13.85546875" style="22" customWidth="1"/>
    <col min="17" max="17" width="2.5703125" style="3" customWidth="1"/>
    <col min="18" max="18" width="15.5703125" style="31" customWidth="1"/>
    <col min="19" max="20" width="12.28515625" style="31" bestFit="1" customWidth="1"/>
    <col min="21" max="16384" width="11.5703125" style="1"/>
  </cols>
  <sheetData>
    <row r="1" spans="1:20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20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20" x14ac:dyDescent="0.2">
      <c r="A3" s="38" t="s">
        <v>99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20" ht="12.75" thickBot="1" x14ac:dyDescent="0.25">
      <c r="A4" s="6"/>
      <c r="B4" s="6"/>
      <c r="C4" s="6"/>
      <c r="D4" s="6"/>
      <c r="E4" s="6"/>
      <c r="F4" s="6"/>
      <c r="G4" s="23"/>
      <c r="H4" s="24"/>
      <c r="I4" s="25"/>
      <c r="J4" s="25"/>
      <c r="K4" s="25"/>
      <c r="L4" s="26"/>
      <c r="M4" s="27"/>
      <c r="N4" s="27"/>
      <c r="O4" s="27"/>
      <c r="P4" s="27"/>
      <c r="Q4" s="7"/>
    </row>
    <row r="5" spans="1:20" s="14" customFormat="1" ht="12.75" customHeight="1" thickBot="1" x14ac:dyDescent="0.25">
      <c r="A5" s="59" t="s">
        <v>3</v>
      </c>
      <c r="B5" s="70" t="s">
        <v>4</v>
      </c>
      <c r="C5" s="59" t="s">
        <v>5</v>
      </c>
      <c r="D5" s="70" t="s">
        <v>6</v>
      </c>
      <c r="E5" s="59" t="s">
        <v>7</v>
      </c>
      <c r="F5" s="70" t="s">
        <v>8</v>
      </c>
      <c r="G5" s="82" t="s">
        <v>9</v>
      </c>
      <c r="H5" s="88"/>
      <c r="I5" s="86" t="s">
        <v>10</v>
      </c>
      <c r="J5" s="112"/>
      <c r="K5" s="116" t="s">
        <v>11</v>
      </c>
      <c r="L5" s="115"/>
      <c r="M5" s="89" t="s">
        <v>100</v>
      </c>
      <c r="N5" s="89"/>
      <c r="O5" s="89"/>
      <c r="P5" s="89"/>
      <c r="Q5" s="90"/>
      <c r="R5" s="55" t="s">
        <v>102</v>
      </c>
      <c r="S5" s="55" t="s">
        <v>103</v>
      </c>
      <c r="T5" s="91" t="s">
        <v>101</v>
      </c>
    </row>
    <row r="6" spans="1:20" s="14" customFormat="1" ht="24.75" customHeight="1" thickBot="1" x14ac:dyDescent="0.25">
      <c r="A6" s="59"/>
      <c r="B6" s="70"/>
      <c r="C6" s="59"/>
      <c r="D6" s="70"/>
      <c r="E6" s="59"/>
      <c r="F6" s="70"/>
      <c r="G6" s="82"/>
      <c r="H6" s="85"/>
      <c r="I6" s="125" t="s">
        <v>12</v>
      </c>
      <c r="J6" s="123" t="s">
        <v>13</v>
      </c>
      <c r="K6" s="116"/>
      <c r="L6" s="126"/>
      <c r="M6" s="127" t="s">
        <v>14</v>
      </c>
      <c r="N6" s="127" t="s">
        <v>15</v>
      </c>
      <c r="O6" s="127" t="s">
        <v>16</v>
      </c>
      <c r="P6" s="128" t="s">
        <v>17</v>
      </c>
      <c r="Q6" s="92"/>
      <c r="R6" s="139"/>
      <c r="S6" s="139"/>
      <c r="T6" s="93"/>
    </row>
    <row r="7" spans="1:20" x14ac:dyDescent="0.2">
      <c r="A7" s="60"/>
      <c r="B7" s="71"/>
      <c r="C7" s="60"/>
      <c r="D7" s="71"/>
      <c r="E7" s="60"/>
      <c r="F7" s="71"/>
      <c r="G7" s="83"/>
      <c r="H7" s="58"/>
      <c r="I7" s="124"/>
      <c r="J7" s="122"/>
      <c r="K7" s="121"/>
      <c r="L7" s="129"/>
      <c r="M7" s="133"/>
      <c r="N7" s="133"/>
      <c r="O7" s="133"/>
      <c r="P7" s="133"/>
      <c r="Q7" s="4"/>
      <c r="R7" s="56"/>
      <c r="S7" s="143"/>
      <c r="T7" s="143"/>
    </row>
    <row r="8" spans="1:20" x14ac:dyDescent="0.2">
      <c r="A8" s="60"/>
      <c r="B8" s="71"/>
      <c r="C8" s="60"/>
      <c r="D8" s="71"/>
      <c r="E8" s="60"/>
      <c r="F8" s="79" t="s">
        <v>30</v>
      </c>
      <c r="G8" s="83">
        <f>+G10+G95</f>
        <v>34564000000</v>
      </c>
      <c r="H8" s="58"/>
      <c r="I8" s="110">
        <f>+'REC20'!I8</f>
        <v>0</v>
      </c>
      <c r="J8" s="113">
        <f>+'REC20'!J8</f>
        <v>0</v>
      </c>
      <c r="K8" s="117">
        <f>+K10+K95</f>
        <v>34564000000</v>
      </c>
      <c r="L8" s="129"/>
      <c r="M8" s="83">
        <f>+M10+M95</f>
        <v>30207737590.550003</v>
      </c>
      <c r="N8" s="83">
        <f t="shared" ref="N8:P8" si="0">+N10+N95</f>
        <v>29008959886.75</v>
      </c>
      <c r="O8" s="83">
        <f t="shared" si="0"/>
        <v>26257434577.169998</v>
      </c>
      <c r="P8" s="83">
        <f t="shared" si="0"/>
        <v>24383547552.169998</v>
      </c>
      <c r="Q8" s="4"/>
      <c r="R8" s="140">
        <f>+N8/K8</f>
        <v>0.83928248717596343</v>
      </c>
      <c r="S8" s="140">
        <f>+O8/K8</f>
        <v>0.75967580653772704</v>
      </c>
      <c r="T8" s="140">
        <f>+P8/N8</f>
        <v>0.84055228616822331</v>
      </c>
    </row>
    <row r="9" spans="1:20" x14ac:dyDescent="0.2">
      <c r="A9" s="60"/>
      <c r="B9" s="71"/>
      <c r="C9" s="60"/>
      <c r="D9" s="71"/>
      <c r="E9" s="60"/>
      <c r="F9" s="71"/>
      <c r="G9" s="83"/>
      <c r="H9" s="58"/>
      <c r="I9" s="110">
        <f>+'REC20'!I9</f>
        <v>0</v>
      </c>
      <c r="J9" s="113">
        <f>+'REC20'!J9</f>
        <v>0</v>
      </c>
      <c r="K9" s="117"/>
      <c r="L9" s="129"/>
      <c r="M9" s="121"/>
      <c r="N9" s="121"/>
      <c r="O9" s="121"/>
      <c r="P9" s="121"/>
      <c r="Q9" s="4"/>
      <c r="R9" s="57"/>
      <c r="S9" s="140"/>
      <c r="T9" s="140"/>
    </row>
    <row r="10" spans="1:20" s="15" customFormat="1" ht="16.5" customHeight="1" x14ac:dyDescent="0.2">
      <c r="A10" s="61" t="s">
        <v>34</v>
      </c>
      <c r="B10" s="71"/>
      <c r="C10" s="60"/>
      <c r="D10" s="71"/>
      <c r="E10" s="60"/>
      <c r="F10" s="79" t="s">
        <v>35</v>
      </c>
      <c r="G10" s="83">
        <f>+G12+G51+G72+G85+G91</f>
        <v>16080000000</v>
      </c>
      <c r="H10" s="58"/>
      <c r="I10" s="110">
        <f>+'REC20'!I10</f>
        <v>0</v>
      </c>
      <c r="J10" s="113">
        <f>+'REC20'!J10</f>
        <v>0</v>
      </c>
      <c r="K10" s="117">
        <f>+K12+K51+K72+K85</f>
        <v>16080000000</v>
      </c>
      <c r="L10" s="129"/>
      <c r="M10" s="121">
        <f>+M12+M51+M72+M85+M91</f>
        <v>13847478562.58</v>
      </c>
      <c r="N10" s="121">
        <f t="shared" ref="N10:P10" si="1">+N12+N51+N72+N85+N91</f>
        <v>13381262719.91</v>
      </c>
      <c r="O10" s="121">
        <f t="shared" si="1"/>
        <v>13228071964.049999</v>
      </c>
      <c r="P10" s="121">
        <f t="shared" si="1"/>
        <v>13201516168.049999</v>
      </c>
      <c r="Q10" s="4"/>
      <c r="R10" s="140">
        <f t="shared" ref="R9:R16" si="2">+N10/K10</f>
        <v>0.83216807959639305</v>
      </c>
      <c r="S10" s="140">
        <f t="shared" ref="S9:T72" si="3">+O10/K10</f>
        <v>0.82264129129664176</v>
      </c>
      <c r="T10" s="140">
        <f t="shared" ref="T9:T72" si="4">+P10/N10</f>
        <v>0.98656729520805575</v>
      </c>
    </row>
    <row r="11" spans="1:20" x14ac:dyDescent="0.2">
      <c r="A11" s="60"/>
      <c r="B11" s="71"/>
      <c r="C11" s="60"/>
      <c r="D11" s="71"/>
      <c r="E11" s="60"/>
      <c r="F11" s="71"/>
      <c r="G11" s="83"/>
      <c r="H11" s="58"/>
      <c r="I11" s="110">
        <f>+'REC20'!I11</f>
        <v>0</v>
      </c>
      <c r="J11" s="113">
        <f>+'REC20'!J11</f>
        <v>0</v>
      </c>
      <c r="K11" s="117"/>
      <c r="L11" s="129"/>
      <c r="M11" s="121"/>
      <c r="N11" s="121"/>
      <c r="O11" s="121"/>
      <c r="P11" s="121"/>
      <c r="Q11" s="4"/>
      <c r="R11" s="140"/>
      <c r="S11" s="140"/>
      <c r="T11" s="140"/>
    </row>
    <row r="12" spans="1:20" s="15" customFormat="1" ht="18.75" customHeight="1" x14ac:dyDescent="0.2">
      <c r="A12" s="62">
        <v>1</v>
      </c>
      <c r="B12" s="43"/>
      <c r="C12" s="62"/>
      <c r="D12" s="43"/>
      <c r="E12" s="62"/>
      <c r="F12" s="5" t="s">
        <v>18</v>
      </c>
      <c r="G12" s="67">
        <f>+G14</f>
        <v>12153000000</v>
      </c>
      <c r="H12" s="73"/>
      <c r="I12" s="110">
        <f>+'REC20'!I12</f>
        <v>0</v>
      </c>
      <c r="J12" s="120">
        <f>+'REC20'!J12</f>
        <v>0</v>
      </c>
      <c r="K12" s="117">
        <f>+K14</f>
        <v>12084324700</v>
      </c>
      <c r="L12" s="130"/>
      <c r="M12" s="121">
        <f>+M14</f>
        <v>11365699106</v>
      </c>
      <c r="N12" s="121">
        <f t="shared" ref="N12:P12" si="5">+N14</f>
        <v>10893135557</v>
      </c>
      <c r="O12" s="121">
        <f t="shared" si="5"/>
        <v>10887540402</v>
      </c>
      <c r="P12" s="121">
        <f t="shared" si="5"/>
        <v>10887540402</v>
      </c>
      <c r="Q12" s="4"/>
      <c r="R12" s="140">
        <f t="shared" si="2"/>
        <v>0.90142691688845467</v>
      </c>
      <c r="S12" s="140">
        <f>+O12/K12</f>
        <v>0.90096390756531064</v>
      </c>
      <c r="T12" s="140">
        <f t="shared" si="4"/>
        <v>0.9994863595545358</v>
      </c>
    </row>
    <row r="13" spans="1:20" s="15" customFormat="1" x14ac:dyDescent="0.2">
      <c r="A13" s="63"/>
      <c r="B13" s="51"/>
      <c r="C13" s="63"/>
      <c r="D13" s="43"/>
      <c r="E13" s="63"/>
      <c r="F13" s="5"/>
      <c r="G13" s="67"/>
      <c r="H13" s="73"/>
      <c r="I13" s="110">
        <f>+'REC20'!I13</f>
        <v>0</v>
      </c>
      <c r="J13" s="113">
        <f>+'REC20'!J13</f>
        <v>0</v>
      </c>
      <c r="K13" s="117"/>
      <c r="L13" s="26"/>
      <c r="M13" s="118"/>
      <c r="N13" s="118"/>
      <c r="O13" s="118"/>
      <c r="P13" s="118"/>
      <c r="Q13" s="4"/>
      <c r="R13" s="140"/>
      <c r="S13" s="140"/>
      <c r="T13" s="140"/>
    </row>
    <row r="14" spans="1:20" s="15" customFormat="1" ht="24" x14ac:dyDescent="0.2">
      <c r="A14" s="62">
        <v>1</v>
      </c>
      <c r="B14" s="43">
        <v>1</v>
      </c>
      <c r="C14" s="62"/>
      <c r="D14" s="43"/>
      <c r="E14" s="62"/>
      <c r="F14" s="5" t="s">
        <v>36</v>
      </c>
      <c r="G14" s="67">
        <f>+G16+G31+G40+G48</f>
        <v>12153000000</v>
      </c>
      <c r="H14" s="73"/>
      <c r="I14" s="110">
        <f>+'REC20'!I14</f>
        <v>0</v>
      </c>
      <c r="J14" s="113">
        <f>+'REC20'!J14</f>
        <v>0</v>
      </c>
      <c r="K14" s="117">
        <f>+K16+K31+K40+K48</f>
        <v>12084324700</v>
      </c>
      <c r="L14" s="131"/>
      <c r="M14" s="121">
        <f>+M16+M31+M40+M48</f>
        <v>11365699106</v>
      </c>
      <c r="N14" s="121">
        <f t="shared" ref="N14:P14" si="6">+N16+N31+N40+N48</f>
        <v>10893135557</v>
      </c>
      <c r="O14" s="121">
        <f t="shared" si="6"/>
        <v>10887540402</v>
      </c>
      <c r="P14" s="121">
        <f t="shared" si="6"/>
        <v>10887540402</v>
      </c>
      <c r="Q14" s="4"/>
      <c r="R14" s="140">
        <f t="shared" si="2"/>
        <v>0.90142691688845467</v>
      </c>
      <c r="S14" s="140">
        <f t="shared" si="3"/>
        <v>0.90096390756531064</v>
      </c>
      <c r="T14" s="140">
        <f t="shared" si="4"/>
        <v>0.9994863595545358</v>
      </c>
    </row>
    <row r="15" spans="1:20" x14ac:dyDescent="0.2">
      <c r="A15" s="62"/>
      <c r="B15" s="43"/>
      <c r="C15" s="62"/>
      <c r="D15" s="43"/>
      <c r="E15" s="62"/>
      <c r="F15" s="5"/>
      <c r="G15" s="67"/>
      <c r="H15" s="73"/>
      <c r="I15" s="110">
        <f>+'REC20'!I15</f>
        <v>0</v>
      </c>
      <c r="J15" s="113">
        <f>+'REC20'!J15</f>
        <v>0</v>
      </c>
      <c r="K15" s="117"/>
      <c r="L15" s="131"/>
      <c r="M15" s="134"/>
      <c r="N15" s="134"/>
      <c r="O15" s="134"/>
      <c r="P15" s="134"/>
      <c r="Q15" s="4"/>
      <c r="R15" s="140"/>
      <c r="S15" s="140"/>
      <c r="T15" s="140"/>
    </row>
    <row r="16" spans="1:20" x14ac:dyDescent="0.2">
      <c r="A16" s="62">
        <v>1</v>
      </c>
      <c r="B16" s="43">
        <v>1</v>
      </c>
      <c r="C16" s="62">
        <v>1</v>
      </c>
      <c r="D16" s="43"/>
      <c r="E16" s="62"/>
      <c r="F16" s="5" t="s">
        <v>37</v>
      </c>
      <c r="G16" s="67">
        <f>+G17</f>
        <v>8251000000</v>
      </c>
      <c r="H16" s="73"/>
      <c r="I16" s="110">
        <f>+'REC20'!I16+'REC21'!I16</f>
        <v>329338748</v>
      </c>
      <c r="J16" s="113">
        <f>+'REC20'!J16</f>
        <v>0</v>
      </c>
      <c r="K16" s="117">
        <f>+K17-I16</f>
        <v>7921661252</v>
      </c>
      <c r="L16" s="131"/>
      <c r="M16" s="121">
        <f>+M17</f>
        <v>7739350920</v>
      </c>
      <c r="N16" s="121">
        <f t="shared" ref="N16:P16" si="7">+N17</f>
        <v>7268302892</v>
      </c>
      <c r="O16" s="121">
        <f t="shared" si="7"/>
        <v>7268302892</v>
      </c>
      <c r="P16" s="121">
        <f t="shared" si="7"/>
        <v>7268302892</v>
      </c>
      <c r="Q16" s="4"/>
      <c r="R16" s="140">
        <f t="shared" si="2"/>
        <v>0.91752255755255308</v>
      </c>
      <c r="S16" s="140">
        <f t="shared" si="3"/>
        <v>0.91752255755255308</v>
      </c>
      <c r="T16" s="140">
        <f t="shared" si="4"/>
        <v>1</v>
      </c>
    </row>
    <row r="17" spans="1:20" ht="24" x14ac:dyDescent="0.2">
      <c r="A17" s="63">
        <v>1</v>
      </c>
      <c r="B17" s="51">
        <v>1</v>
      </c>
      <c r="C17" s="63">
        <v>1</v>
      </c>
      <c r="D17" s="51">
        <v>1</v>
      </c>
      <c r="E17" s="63"/>
      <c r="F17" s="72" t="s">
        <v>38</v>
      </c>
      <c r="G17" s="64">
        <f>SUM(G18:G27)</f>
        <v>8251000000</v>
      </c>
      <c r="H17" s="33"/>
      <c r="I17" s="110">
        <f>+'REC20'!I17</f>
        <v>0</v>
      </c>
      <c r="J17" s="113">
        <f>+'REC20'!J17</f>
        <v>0</v>
      </c>
      <c r="K17" s="118">
        <f>SUM(K18:K27)</f>
        <v>8251000000</v>
      </c>
      <c r="L17" s="26"/>
      <c r="M17" s="135">
        <f>SUM(M18:M27)</f>
        <v>7739350920</v>
      </c>
      <c r="N17" s="135">
        <f t="shared" ref="N17:P17" si="8">SUM(N18:N27)</f>
        <v>7268302892</v>
      </c>
      <c r="O17" s="135">
        <f t="shared" si="8"/>
        <v>7268302892</v>
      </c>
      <c r="P17" s="135">
        <f t="shared" si="8"/>
        <v>7268302892</v>
      </c>
      <c r="Q17" s="4"/>
      <c r="R17" s="141">
        <f t="shared" ref="R9:R72" si="9">+N17/K17</f>
        <v>0.88089963543812866</v>
      </c>
      <c r="S17" s="141">
        <f t="shared" si="3"/>
        <v>0.88089963543812866</v>
      </c>
      <c r="T17" s="141">
        <f t="shared" si="4"/>
        <v>1</v>
      </c>
    </row>
    <row r="18" spans="1:20" s="15" customFormat="1" x14ac:dyDescent="0.2">
      <c r="A18" s="63">
        <v>1</v>
      </c>
      <c r="B18" s="51">
        <v>1</v>
      </c>
      <c r="C18" s="63">
        <v>1</v>
      </c>
      <c r="D18" s="51">
        <v>1</v>
      </c>
      <c r="E18" s="63">
        <v>1</v>
      </c>
      <c r="F18" s="72" t="s">
        <v>39</v>
      </c>
      <c r="G18" s="64">
        <f>+'REC20'!G18:G27+'REC21'!G18</f>
        <v>6434087065</v>
      </c>
      <c r="H18" s="33"/>
      <c r="I18" s="110">
        <f>+'REC21'!I18</f>
        <v>49700000</v>
      </c>
      <c r="J18" s="113">
        <f>+'REC21'!J18</f>
        <v>0</v>
      </c>
      <c r="K18" s="118">
        <f t="shared" ref="K9:K72" si="10">+G18-I18+J18</f>
        <v>6384387065</v>
      </c>
      <c r="L18" s="26"/>
      <c r="M18" s="135">
        <f>+'REC20'!M18+'REC21'!M18</f>
        <v>6335986317</v>
      </c>
      <c r="N18" s="135">
        <f>+'REC20'!N18+'REC21'!N18</f>
        <v>6045527242</v>
      </c>
      <c r="O18" s="135">
        <f>+'REC20'!O18+'REC21'!O18</f>
        <v>6045527242</v>
      </c>
      <c r="P18" s="135">
        <f>+'REC20'!P18+'REC21'!P18</f>
        <v>6045527242</v>
      </c>
      <c r="Q18" s="4"/>
      <c r="R18" s="141">
        <f t="shared" si="9"/>
        <v>0.94692367183411053</v>
      </c>
      <c r="S18" s="141">
        <f t="shared" si="3"/>
        <v>0.94692367183411053</v>
      </c>
      <c r="T18" s="141">
        <f t="shared" si="4"/>
        <v>1</v>
      </c>
    </row>
    <row r="19" spans="1:20" x14ac:dyDescent="0.2">
      <c r="A19" s="63">
        <v>1</v>
      </c>
      <c r="B19" s="51">
        <v>1</v>
      </c>
      <c r="C19" s="63">
        <v>1</v>
      </c>
      <c r="D19" s="51">
        <v>1</v>
      </c>
      <c r="E19" s="63">
        <v>3</v>
      </c>
      <c r="F19" s="72" t="s">
        <v>20</v>
      </c>
      <c r="G19" s="64">
        <f>+'REC21'!G19</f>
        <v>36827000</v>
      </c>
      <c r="H19" s="33"/>
      <c r="I19" s="110">
        <f>+'REC21'!I19</f>
        <v>0</v>
      </c>
      <c r="J19" s="113">
        <f>+'REC21'!J19</f>
        <v>1550000</v>
      </c>
      <c r="K19" s="118">
        <f t="shared" si="10"/>
        <v>38377000</v>
      </c>
      <c r="L19" s="26"/>
      <c r="M19" s="135">
        <f>+'REC21'!M19</f>
        <v>39927000</v>
      </c>
      <c r="N19" s="135">
        <f>+'REC21'!N19</f>
        <v>38376798</v>
      </c>
      <c r="O19" s="135">
        <f>+'REC21'!O19</f>
        <v>38376798</v>
      </c>
      <c r="P19" s="135">
        <f>+'REC21'!P19</f>
        <v>38376798</v>
      </c>
      <c r="Q19" s="4"/>
      <c r="R19" s="141">
        <f t="shared" si="9"/>
        <v>0.9999947364306746</v>
      </c>
      <c r="S19" s="141">
        <f t="shared" si="3"/>
        <v>0.9999947364306746</v>
      </c>
      <c r="T19" s="141">
        <f t="shared" si="4"/>
        <v>1</v>
      </c>
    </row>
    <row r="20" spans="1:20" ht="24" x14ac:dyDescent="0.2">
      <c r="A20" s="63">
        <v>1</v>
      </c>
      <c r="B20" s="51">
        <v>1</v>
      </c>
      <c r="C20" s="63">
        <v>1</v>
      </c>
      <c r="D20" s="51">
        <v>1</v>
      </c>
      <c r="E20" s="63">
        <v>4</v>
      </c>
      <c r="F20" s="72" t="s">
        <v>40</v>
      </c>
      <c r="G20" s="64">
        <f>+'REC21'!G20</f>
        <v>9305988</v>
      </c>
      <c r="H20" s="33"/>
      <c r="I20" s="110">
        <f>+'REC21'!I20</f>
        <v>0</v>
      </c>
      <c r="J20" s="113">
        <f>+'REC21'!J20</f>
        <v>50000</v>
      </c>
      <c r="K20" s="118">
        <f t="shared" si="10"/>
        <v>9355988</v>
      </c>
      <c r="L20" s="26"/>
      <c r="M20" s="135">
        <f>+'REC21'!M20</f>
        <v>9405988</v>
      </c>
      <c r="N20" s="135">
        <f>+'REC21'!N20</f>
        <v>8911888</v>
      </c>
      <c r="O20" s="135">
        <f>+'REC21'!O20</f>
        <v>8911888</v>
      </c>
      <c r="P20" s="135">
        <f>+'REC21'!P20</f>
        <v>8911888</v>
      </c>
      <c r="Q20" s="4"/>
      <c r="R20" s="141">
        <f t="shared" si="9"/>
        <v>0.95253307293681866</v>
      </c>
      <c r="S20" s="141">
        <f t="shared" si="3"/>
        <v>0.95253307293681866</v>
      </c>
      <c r="T20" s="141">
        <f t="shared" si="4"/>
        <v>1</v>
      </c>
    </row>
    <row r="21" spans="1:20" x14ac:dyDescent="0.2">
      <c r="A21" s="63">
        <v>1</v>
      </c>
      <c r="B21" s="51">
        <v>1</v>
      </c>
      <c r="C21" s="63">
        <v>1</v>
      </c>
      <c r="D21" s="51">
        <v>1</v>
      </c>
      <c r="E21" s="63">
        <v>5</v>
      </c>
      <c r="F21" s="72" t="s">
        <v>41</v>
      </c>
      <c r="G21" s="64">
        <f>+'REC21'!G21</f>
        <v>10494452</v>
      </c>
      <c r="H21" s="33"/>
      <c r="I21" s="110">
        <f>+'REC21'!I21</f>
        <v>0</v>
      </c>
      <c r="J21" s="113">
        <f>+'REC21'!J21</f>
        <v>940000</v>
      </c>
      <c r="K21" s="118">
        <f t="shared" si="10"/>
        <v>11434452</v>
      </c>
      <c r="L21" s="26"/>
      <c r="M21" s="135">
        <f>+'REC21'!M21</f>
        <v>12074452</v>
      </c>
      <c r="N21" s="135">
        <f>+'REC21'!N21</f>
        <v>10553846</v>
      </c>
      <c r="O21" s="135">
        <f>+'REC21'!O21</f>
        <v>10553846</v>
      </c>
      <c r="P21" s="135">
        <f>+'REC21'!P21</f>
        <v>10553846</v>
      </c>
      <c r="Q21" s="4"/>
      <c r="R21" s="141">
        <f t="shared" si="9"/>
        <v>0.92298660224381546</v>
      </c>
      <c r="S21" s="141">
        <f t="shared" si="3"/>
        <v>0.92298660224381546</v>
      </c>
      <c r="T21" s="141">
        <f t="shared" si="4"/>
        <v>1</v>
      </c>
    </row>
    <row r="22" spans="1:20" x14ac:dyDescent="0.2">
      <c r="A22" s="63">
        <v>1</v>
      </c>
      <c r="B22" s="51">
        <v>1</v>
      </c>
      <c r="C22" s="63">
        <v>1</v>
      </c>
      <c r="D22" s="51">
        <v>1</v>
      </c>
      <c r="E22" s="63">
        <v>6</v>
      </c>
      <c r="F22" s="72" t="s">
        <v>22</v>
      </c>
      <c r="G22" s="64">
        <f>+'REC21'!G22</f>
        <v>284797737</v>
      </c>
      <c r="H22" s="33"/>
      <c r="I22" s="110">
        <f>+'REC21'!I22</f>
        <v>0</v>
      </c>
      <c r="J22" s="113">
        <f>+'REC21'!J22</f>
        <v>2400000</v>
      </c>
      <c r="K22" s="118">
        <f t="shared" si="10"/>
        <v>287197737</v>
      </c>
      <c r="L22" s="26"/>
      <c r="M22" s="135">
        <f>+'REC21'!M22</f>
        <v>287197737</v>
      </c>
      <c r="N22" s="135">
        <f>+'REC21'!N22</f>
        <v>228040020</v>
      </c>
      <c r="O22" s="135">
        <f>+'REC21'!O22</f>
        <v>228040020</v>
      </c>
      <c r="P22" s="135">
        <f>+'REC21'!P22</f>
        <v>228040020</v>
      </c>
      <c r="Q22" s="4"/>
      <c r="R22" s="141">
        <f t="shared" si="9"/>
        <v>0.79401746818081653</v>
      </c>
      <c r="S22" s="141">
        <f t="shared" si="3"/>
        <v>0.79401746818081653</v>
      </c>
      <c r="T22" s="141">
        <f t="shared" si="4"/>
        <v>1</v>
      </c>
    </row>
    <row r="23" spans="1:20" ht="24" x14ac:dyDescent="0.2">
      <c r="A23" s="63">
        <v>1</v>
      </c>
      <c r="B23" s="51">
        <v>1</v>
      </c>
      <c r="C23" s="63">
        <v>1</v>
      </c>
      <c r="D23" s="51">
        <v>1</v>
      </c>
      <c r="E23" s="63">
        <v>7</v>
      </c>
      <c r="F23" s="72" t="s">
        <v>21</v>
      </c>
      <c r="G23" s="64">
        <f>+'REC21'!G23</f>
        <v>195772803</v>
      </c>
      <c r="H23" s="33"/>
      <c r="I23" s="110">
        <f>+'REC21'!I23</f>
        <v>90840000</v>
      </c>
      <c r="J23" s="113">
        <f>+'REC21'!J23</f>
        <v>47000000</v>
      </c>
      <c r="K23" s="118">
        <f t="shared" si="10"/>
        <v>151932803</v>
      </c>
      <c r="L23" s="26"/>
      <c r="M23" s="135">
        <f>+'REC21'!M23</f>
        <v>151932803</v>
      </c>
      <c r="N23" s="135">
        <f>+'REC21'!N23</f>
        <v>145864611</v>
      </c>
      <c r="O23" s="135">
        <f>+'REC21'!O23</f>
        <v>145864611</v>
      </c>
      <c r="P23" s="135">
        <f>+'REC21'!P23</f>
        <v>145864611</v>
      </c>
      <c r="Q23" s="4"/>
      <c r="R23" s="141">
        <f t="shared" si="9"/>
        <v>0.96006002732668605</v>
      </c>
      <c r="S23" s="141">
        <f t="shared" si="3"/>
        <v>0.96006002732668605</v>
      </c>
      <c r="T23" s="141">
        <f t="shared" si="4"/>
        <v>1</v>
      </c>
    </row>
    <row r="24" spans="1:20" ht="36" x14ac:dyDescent="0.2">
      <c r="A24" s="63">
        <v>1</v>
      </c>
      <c r="B24" s="51">
        <v>1</v>
      </c>
      <c r="C24" s="63">
        <v>1</v>
      </c>
      <c r="D24" s="51">
        <v>1</v>
      </c>
      <c r="E24" s="63">
        <v>8</v>
      </c>
      <c r="F24" s="72" t="s">
        <v>42</v>
      </c>
      <c r="G24" s="64">
        <f>+'REC21'!G24</f>
        <v>15000000</v>
      </c>
      <c r="H24" s="33"/>
      <c r="I24" s="110">
        <f>+'REC21'!I24</f>
        <v>0</v>
      </c>
      <c r="J24" s="113">
        <f>+'REC21'!J24</f>
        <v>3600000</v>
      </c>
      <c r="K24" s="118">
        <f t="shared" si="10"/>
        <v>18600000</v>
      </c>
      <c r="L24" s="26"/>
      <c r="M24" s="135">
        <f>+'REC21'!M24</f>
        <v>22200000</v>
      </c>
      <c r="N24" s="135">
        <f>+'REC21'!N24</f>
        <v>18210859</v>
      </c>
      <c r="O24" s="135">
        <f>+'REC21'!O24</f>
        <v>18210859</v>
      </c>
      <c r="P24" s="135">
        <f>+'REC21'!P24</f>
        <v>18210859</v>
      </c>
      <c r="Q24" s="4"/>
      <c r="R24" s="141">
        <f t="shared" si="9"/>
        <v>0.979078440860215</v>
      </c>
      <c r="S24" s="141">
        <f t="shared" si="3"/>
        <v>0.979078440860215</v>
      </c>
      <c r="T24" s="141">
        <f t="shared" si="4"/>
        <v>1</v>
      </c>
    </row>
    <row r="25" spans="1:20" x14ac:dyDescent="0.2">
      <c r="A25" s="63">
        <v>1</v>
      </c>
      <c r="B25" s="51">
        <v>1</v>
      </c>
      <c r="C25" s="63">
        <v>1</v>
      </c>
      <c r="D25" s="51">
        <v>1</v>
      </c>
      <c r="E25" s="63">
        <v>9</v>
      </c>
      <c r="F25" s="72" t="s">
        <v>24</v>
      </c>
      <c r="G25" s="64">
        <f>+'REC21'!G25</f>
        <v>618050645</v>
      </c>
      <c r="H25" s="33"/>
      <c r="I25" s="110">
        <f>+'REC21'!I25</f>
        <v>0</v>
      </c>
      <c r="J25" s="113">
        <f>+'REC21'!J25</f>
        <v>85000000</v>
      </c>
      <c r="K25" s="118">
        <f t="shared" si="10"/>
        <v>703050645</v>
      </c>
      <c r="L25" s="26"/>
      <c r="M25" s="135">
        <f>+'REC21'!M25</f>
        <v>583962313</v>
      </c>
      <c r="N25" s="135">
        <f>+'REC21'!N25</f>
        <v>574833201</v>
      </c>
      <c r="O25" s="135">
        <f>+'REC21'!O25</f>
        <v>574833201</v>
      </c>
      <c r="P25" s="135">
        <f>+'REC21'!P25</f>
        <v>574833201</v>
      </c>
      <c r="Q25" s="4"/>
      <c r="R25" s="141">
        <f t="shared" si="9"/>
        <v>0.81762701604519539</v>
      </c>
      <c r="S25" s="141">
        <f t="shared" si="3"/>
        <v>0.81762701604519539</v>
      </c>
      <c r="T25" s="141">
        <f t="shared" si="4"/>
        <v>1</v>
      </c>
    </row>
    <row r="26" spans="1:20" x14ac:dyDescent="0.2">
      <c r="A26" s="63">
        <v>1</v>
      </c>
      <c r="B26" s="51">
        <v>1</v>
      </c>
      <c r="C26" s="63">
        <v>1</v>
      </c>
      <c r="D26" s="51">
        <v>1</v>
      </c>
      <c r="E26" s="63">
        <v>10</v>
      </c>
      <c r="F26" s="72" t="s">
        <v>23</v>
      </c>
      <c r="G26" s="64">
        <f>+'REC21'!G26</f>
        <v>296664310</v>
      </c>
      <c r="H26" s="33"/>
      <c r="I26" s="110">
        <f>+'REC21'!I26</f>
        <v>0</v>
      </c>
      <c r="J26" s="113">
        <f>+'REC21'!J26</f>
        <v>0</v>
      </c>
      <c r="K26" s="118">
        <f t="shared" si="10"/>
        <v>296664310</v>
      </c>
      <c r="L26" s="26"/>
      <c r="M26" s="135">
        <f>+'REC21'!M26</f>
        <v>296664310</v>
      </c>
      <c r="N26" s="135">
        <f>+'REC21'!N26</f>
        <v>197984427</v>
      </c>
      <c r="O26" s="135">
        <f>+'REC21'!O26</f>
        <v>197984427</v>
      </c>
      <c r="P26" s="135">
        <f>+'REC21'!P26</f>
        <v>197984427</v>
      </c>
      <c r="Q26" s="4"/>
      <c r="R26" s="141">
        <f t="shared" si="9"/>
        <v>0.66736853853434541</v>
      </c>
      <c r="S26" s="141">
        <f t="shared" si="3"/>
        <v>0.66736853853434541</v>
      </c>
      <c r="T26" s="141">
        <f t="shared" si="4"/>
        <v>1</v>
      </c>
    </row>
    <row r="27" spans="1:20" ht="36" x14ac:dyDescent="0.2">
      <c r="A27" s="63">
        <v>1</v>
      </c>
      <c r="B27" s="51">
        <v>1</v>
      </c>
      <c r="C27" s="63">
        <v>1</v>
      </c>
      <c r="D27" s="51">
        <v>1</v>
      </c>
      <c r="E27" s="63">
        <v>11</v>
      </c>
      <c r="F27" s="72" t="s">
        <v>43</v>
      </c>
      <c r="G27" s="64">
        <f>+'REC21'!G27</f>
        <v>350000000</v>
      </c>
      <c r="H27" s="33"/>
      <c r="I27" s="110">
        <f>+'REC21'!I27</f>
        <v>0</v>
      </c>
      <c r="J27" s="113">
        <f>+'REC21'!J27</f>
        <v>0</v>
      </c>
      <c r="K27" s="118">
        <f t="shared" si="10"/>
        <v>350000000</v>
      </c>
      <c r="L27" s="26"/>
      <c r="M27" s="135">
        <f>+'REC21'!M27</f>
        <v>0</v>
      </c>
      <c r="N27" s="135">
        <f>+'REC21'!N27</f>
        <v>0</v>
      </c>
      <c r="O27" s="135">
        <f>+'REC21'!O27</f>
        <v>0</v>
      </c>
      <c r="P27" s="135">
        <f>+'REC21'!P27</f>
        <v>0</v>
      </c>
      <c r="Q27" s="4"/>
      <c r="R27" s="141">
        <f t="shared" si="9"/>
        <v>0</v>
      </c>
      <c r="S27" s="141">
        <f t="shared" si="3"/>
        <v>0</v>
      </c>
      <c r="T27" s="141">
        <v>0</v>
      </c>
    </row>
    <row r="28" spans="1:20" ht="22.5" hidden="1" customHeight="1" x14ac:dyDescent="0.2">
      <c r="A28" s="63"/>
      <c r="B28" s="51"/>
      <c r="C28" s="63"/>
      <c r="D28" s="51"/>
      <c r="E28" s="63"/>
      <c r="F28" s="72"/>
      <c r="G28" s="64"/>
      <c r="H28" s="33"/>
      <c r="I28" s="110">
        <f>+'REC20'!I28</f>
        <v>0</v>
      </c>
      <c r="J28" s="113">
        <f>+'REC20'!J28</f>
        <v>0</v>
      </c>
      <c r="K28" s="117">
        <f t="shared" si="10"/>
        <v>0</v>
      </c>
      <c r="L28" s="26"/>
      <c r="M28" s="118"/>
      <c r="N28" s="118"/>
      <c r="O28" s="135">
        <f>+'REC20'!O28</f>
        <v>0</v>
      </c>
      <c r="P28" s="135">
        <f>+'REC20'!P28</f>
        <v>0</v>
      </c>
      <c r="Q28" s="4"/>
      <c r="R28" s="141" t="e">
        <f t="shared" si="9"/>
        <v>#DIV/0!</v>
      </c>
      <c r="S28" s="141" t="e">
        <f t="shared" si="3"/>
        <v>#DIV/0!</v>
      </c>
      <c r="T28" s="141"/>
    </row>
    <row r="29" spans="1:20" ht="12" hidden="1" customHeight="1" x14ac:dyDescent="0.2">
      <c r="A29" s="63"/>
      <c r="B29" s="51"/>
      <c r="C29" s="63"/>
      <c r="D29" s="51"/>
      <c r="E29" s="63"/>
      <c r="F29" s="72"/>
      <c r="G29" s="64"/>
      <c r="H29" s="33"/>
      <c r="I29" s="110">
        <f>+'REC20'!I29</f>
        <v>0</v>
      </c>
      <c r="J29" s="113">
        <f>+'REC20'!J29</f>
        <v>0</v>
      </c>
      <c r="K29" s="117">
        <f t="shared" si="10"/>
        <v>0</v>
      </c>
      <c r="L29" s="26"/>
      <c r="M29" s="118"/>
      <c r="N29" s="118"/>
      <c r="O29" s="135">
        <f>+'REC20'!O29</f>
        <v>0</v>
      </c>
      <c r="P29" s="135">
        <f>+'REC20'!P29</f>
        <v>0</v>
      </c>
      <c r="Q29" s="4"/>
      <c r="R29" s="141" t="e">
        <f t="shared" si="9"/>
        <v>#DIV/0!</v>
      </c>
      <c r="S29" s="141" t="e">
        <f t="shared" si="3"/>
        <v>#DIV/0!</v>
      </c>
      <c r="T29" s="141"/>
    </row>
    <row r="30" spans="1:20" ht="12" customHeight="1" x14ac:dyDescent="0.2">
      <c r="A30" s="63"/>
      <c r="B30" s="51"/>
      <c r="C30" s="63"/>
      <c r="D30" s="51"/>
      <c r="E30" s="63"/>
      <c r="F30" s="72"/>
      <c r="G30" s="64"/>
      <c r="H30" s="33"/>
      <c r="I30" s="110">
        <f>+'REC20'!I30</f>
        <v>0</v>
      </c>
      <c r="J30" s="113">
        <f>+'REC20'!J30</f>
        <v>0</v>
      </c>
      <c r="K30" s="110">
        <f t="shared" si="10"/>
        <v>0</v>
      </c>
      <c r="L30" s="26"/>
      <c r="M30" s="118"/>
      <c r="N30" s="118"/>
      <c r="O30" s="118"/>
      <c r="P30" s="118"/>
      <c r="Q30" s="4"/>
      <c r="R30" s="141"/>
      <c r="S30" s="141"/>
      <c r="T30" s="141"/>
    </row>
    <row r="31" spans="1:20" s="15" customFormat="1" ht="22.5" customHeight="1" x14ac:dyDescent="0.2">
      <c r="A31" s="62">
        <v>1</v>
      </c>
      <c r="B31" s="43">
        <v>1</v>
      </c>
      <c r="C31" s="62">
        <v>2</v>
      </c>
      <c r="D31" s="43"/>
      <c r="E31" s="62"/>
      <c r="F31" s="5" t="s">
        <v>44</v>
      </c>
      <c r="G31" s="67">
        <f>SUM(G32:G38)</f>
        <v>2805000000</v>
      </c>
      <c r="H31" s="73"/>
      <c r="I31" s="110">
        <f>+'REC20'!I31</f>
        <v>24393548</v>
      </c>
      <c r="J31" s="113">
        <f>+'REC20'!J31</f>
        <v>0</v>
      </c>
      <c r="K31" s="117">
        <f>SUM(K32:K38)-I31</f>
        <v>2780606452</v>
      </c>
      <c r="L31" s="131"/>
      <c r="M31" s="117">
        <f>SUM(M32:M38)</f>
        <v>2639880701</v>
      </c>
      <c r="N31" s="117">
        <f t="shared" ref="N31:P31" si="11">SUM(N32:N38)</f>
        <v>2639880701</v>
      </c>
      <c r="O31" s="117">
        <f t="shared" si="11"/>
        <v>2639880701</v>
      </c>
      <c r="P31" s="117">
        <f t="shared" si="11"/>
        <v>2639880701</v>
      </c>
      <c r="Q31" s="4"/>
      <c r="R31" s="140">
        <f t="shared" si="9"/>
        <v>0.94939026668129156</v>
      </c>
      <c r="S31" s="140">
        <f t="shared" si="3"/>
        <v>0.94939026668129156</v>
      </c>
      <c r="T31" s="140">
        <f t="shared" si="4"/>
        <v>1</v>
      </c>
    </row>
    <row r="32" spans="1:20" x14ac:dyDescent="0.2">
      <c r="A32" s="63">
        <v>1</v>
      </c>
      <c r="B32" s="51">
        <v>1</v>
      </c>
      <c r="C32" s="63">
        <v>2</v>
      </c>
      <c r="D32" s="51">
        <v>1</v>
      </c>
      <c r="E32" s="63"/>
      <c r="F32" s="72" t="s">
        <v>45</v>
      </c>
      <c r="G32" s="64">
        <f>+'REC20'!G32</f>
        <v>750000000</v>
      </c>
      <c r="H32" s="33"/>
      <c r="I32" s="110">
        <f>+'REC20'!I32</f>
        <v>0</v>
      </c>
      <c r="J32" s="113">
        <f>+'REC20'!J32</f>
        <v>43000000</v>
      </c>
      <c r="K32" s="118">
        <f t="shared" si="10"/>
        <v>793000000</v>
      </c>
      <c r="L32" s="132"/>
      <c r="M32" s="64">
        <f>+'REC20'!M32</f>
        <v>781238449</v>
      </c>
      <c r="N32" s="64">
        <f>+'REC20'!N32</f>
        <v>781238449</v>
      </c>
      <c r="O32" s="64">
        <f>+'REC20'!O32</f>
        <v>781238449</v>
      </c>
      <c r="P32" s="64">
        <f>+'REC20'!P32</f>
        <v>781238449</v>
      </c>
      <c r="Q32" s="4"/>
      <c r="R32" s="141">
        <f t="shared" si="9"/>
        <v>0.98516828373266074</v>
      </c>
      <c r="S32" s="141">
        <f t="shared" si="3"/>
        <v>0.98516828373266074</v>
      </c>
      <c r="T32" s="141">
        <f t="shared" si="4"/>
        <v>1</v>
      </c>
    </row>
    <row r="33" spans="1:20" x14ac:dyDescent="0.2">
      <c r="A33" s="63">
        <v>1</v>
      </c>
      <c r="B33" s="51">
        <v>1</v>
      </c>
      <c r="C33" s="63">
        <v>2</v>
      </c>
      <c r="D33" s="51">
        <v>2</v>
      </c>
      <c r="E33" s="62"/>
      <c r="F33" s="72" t="s">
        <v>46</v>
      </c>
      <c r="G33" s="64">
        <f>+'REC20'!G33+'REC21'!G33</f>
        <v>682000000</v>
      </c>
      <c r="H33" s="73"/>
      <c r="I33" s="110">
        <f>+'REC20'!I33</f>
        <v>43000000</v>
      </c>
      <c r="J33" s="113">
        <f>+'REC20'!J33</f>
        <v>0</v>
      </c>
      <c r="K33" s="118">
        <f t="shared" si="10"/>
        <v>639000000</v>
      </c>
      <c r="L33" s="131"/>
      <c r="M33" s="64">
        <f>+'REC20'!M33+'REC21'!M33</f>
        <v>557134949</v>
      </c>
      <c r="N33" s="64">
        <f>+'REC20'!N33+'REC21'!N33</f>
        <v>557134949</v>
      </c>
      <c r="O33" s="64">
        <f>+'REC20'!O33+'REC21'!O33</f>
        <v>557134949</v>
      </c>
      <c r="P33" s="64">
        <f>+'REC20'!P33+'REC21'!P33</f>
        <v>557134949</v>
      </c>
      <c r="Q33" s="4"/>
      <c r="R33" s="141">
        <f t="shared" si="9"/>
        <v>0.8718856791862285</v>
      </c>
      <c r="S33" s="141">
        <f t="shared" si="3"/>
        <v>0.8718856791862285</v>
      </c>
      <c r="T33" s="141">
        <f t="shared" si="4"/>
        <v>1</v>
      </c>
    </row>
    <row r="34" spans="1:20" x14ac:dyDescent="0.2">
      <c r="A34" s="63">
        <v>1</v>
      </c>
      <c r="B34" s="51">
        <v>1</v>
      </c>
      <c r="C34" s="63">
        <v>2</v>
      </c>
      <c r="D34" s="51">
        <v>3</v>
      </c>
      <c r="E34" s="60"/>
      <c r="F34" s="72" t="s">
        <v>47</v>
      </c>
      <c r="G34" s="64">
        <f>+'REC21'!G34</f>
        <v>670000000</v>
      </c>
      <c r="H34" s="33"/>
      <c r="I34" s="110">
        <f>+'REC20'!I34</f>
        <v>0</v>
      </c>
      <c r="J34" s="113">
        <f>+'REC20'!J34</f>
        <v>0</v>
      </c>
      <c r="K34" s="118">
        <f t="shared" si="10"/>
        <v>670000000</v>
      </c>
      <c r="L34" s="129"/>
      <c r="M34" s="64">
        <f>+'REC21'!M34</f>
        <v>630768503</v>
      </c>
      <c r="N34" s="64">
        <f>+'REC21'!N34</f>
        <v>630768503</v>
      </c>
      <c r="O34" s="64">
        <f>+'REC21'!O34</f>
        <v>630768503</v>
      </c>
      <c r="P34" s="64">
        <f>+'REC21'!P34</f>
        <v>630768503</v>
      </c>
      <c r="Q34" s="4"/>
      <c r="R34" s="141">
        <f t="shared" si="9"/>
        <v>0.94144552686567162</v>
      </c>
      <c r="S34" s="141">
        <f t="shared" si="3"/>
        <v>0.94144552686567162</v>
      </c>
      <c r="T34" s="141">
        <f t="shared" si="4"/>
        <v>1</v>
      </c>
    </row>
    <row r="35" spans="1:20" s="15" customFormat="1" ht="24" x14ac:dyDescent="0.2">
      <c r="A35" s="63">
        <v>1</v>
      </c>
      <c r="B35" s="51">
        <v>1</v>
      </c>
      <c r="C35" s="63">
        <v>2</v>
      </c>
      <c r="D35" s="51">
        <v>4</v>
      </c>
      <c r="E35" s="60"/>
      <c r="F35" s="72" t="s">
        <v>48</v>
      </c>
      <c r="G35" s="64">
        <f>+'REC21'!G35</f>
        <v>296000000</v>
      </c>
      <c r="H35" s="33"/>
      <c r="I35" s="110">
        <f>+'REC20'!I35</f>
        <v>0</v>
      </c>
      <c r="J35" s="113">
        <f>+'REC20'!J35</f>
        <v>0</v>
      </c>
      <c r="K35" s="118">
        <f t="shared" si="10"/>
        <v>296000000</v>
      </c>
      <c r="L35" s="129"/>
      <c r="M35" s="64">
        <f>+'REC21'!M35</f>
        <v>283243900</v>
      </c>
      <c r="N35" s="64">
        <f>+'REC21'!N35</f>
        <v>283243900</v>
      </c>
      <c r="O35" s="64">
        <f>+'REC21'!O35</f>
        <v>283243900</v>
      </c>
      <c r="P35" s="64">
        <f>+'REC21'!P35</f>
        <v>283243900</v>
      </c>
      <c r="Q35" s="4"/>
      <c r="R35" s="141">
        <f t="shared" si="9"/>
        <v>0.95690506756756755</v>
      </c>
      <c r="S35" s="141">
        <f t="shared" si="3"/>
        <v>0.95690506756756755</v>
      </c>
      <c r="T35" s="141">
        <f t="shared" si="4"/>
        <v>1</v>
      </c>
    </row>
    <row r="36" spans="1:20" s="15" customFormat="1" ht="36" x14ac:dyDescent="0.2">
      <c r="A36" s="63">
        <v>1</v>
      </c>
      <c r="B36" s="51">
        <v>1</v>
      </c>
      <c r="C36" s="63">
        <v>2</v>
      </c>
      <c r="D36" s="51">
        <v>5</v>
      </c>
      <c r="E36" s="60"/>
      <c r="F36" s="72" t="s">
        <v>49</v>
      </c>
      <c r="G36" s="64">
        <f>+'REC21'!G36</f>
        <v>36000000</v>
      </c>
      <c r="H36" s="33"/>
      <c r="I36" s="110">
        <f>+'REC20'!I36</f>
        <v>0</v>
      </c>
      <c r="J36" s="113">
        <f>+'REC20'!J36</f>
        <v>0</v>
      </c>
      <c r="K36" s="118">
        <f t="shared" si="10"/>
        <v>36000000</v>
      </c>
      <c r="L36" s="129"/>
      <c r="M36" s="64">
        <f>+'REC21'!M36</f>
        <v>33370000</v>
      </c>
      <c r="N36" s="64">
        <f>+'REC21'!N36</f>
        <v>33370000</v>
      </c>
      <c r="O36" s="64">
        <f>+'REC21'!O36</f>
        <v>33370000</v>
      </c>
      <c r="P36" s="64">
        <f>+'REC21'!P36</f>
        <v>33370000</v>
      </c>
      <c r="Q36" s="4"/>
      <c r="R36" s="141">
        <f t="shared" si="9"/>
        <v>0.92694444444444446</v>
      </c>
      <c r="S36" s="141">
        <f t="shared" si="3"/>
        <v>0.92694444444444446</v>
      </c>
      <c r="T36" s="141">
        <f t="shared" si="4"/>
        <v>1</v>
      </c>
    </row>
    <row r="37" spans="1:20" s="15" customFormat="1" x14ac:dyDescent="0.2">
      <c r="A37" s="63">
        <v>1</v>
      </c>
      <c r="B37" s="51">
        <v>1</v>
      </c>
      <c r="C37" s="63">
        <v>2</v>
      </c>
      <c r="D37" s="51">
        <v>6</v>
      </c>
      <c r="E37" s="60"/>
      <c r="F37" s="72" t="s">
        <v>25</v>
      </c>
      <c r="G37" s="64">
        <f>+'REC21'!G37</f>
        <v>223000000</v>
      </c>
      <c r="H37" s="33"/>
      <c r="I37" s="110">
        <f>+'REC20'!I37</f>
        <v>0</v>
      </c>
      <c r="J37" s="113">
        <f>+'REC20'!J37</f>
        <v>0</v>
      </c>
      <c r="K37" s="118">
        <f t="shared" si="10"/>
        <v>223000000</v>
      </c>
      <c r="L37" s="129"/>
      <c r="M37" s="64">
        <f>+'REC21'!M37</f>
        <v>212442800</v>
      </c>
      <c r="N37" s="64">
        <f>+'REC21'!N37</f>
        <v>212442800</v>
      </c>
      <c r="O37" s="64">
        <f>+'REC21'!O37</f>
        <v>212442800</v>
      </c>
      <c r="P37" s="64">
        <f>+'REC21'!P37</f>
        <v>212442800</v>
      </c>
      <c r="Q37" s="4"/>
      <c r="R37" s="141">
        <f t="shared" si="9"/>
        <v>0.95265829596412555</v>
      </c>
      <c r="S37" s="141">
        <f t="shared" si="3"/>
        <v>0.95265829596412555</v>
      </c>
      <c r="T37" s="141">
        <f t="shared" si="4"/>
        <v>1</v>
      </c>
    </row>
    <row r="38" spans="1:20" s="15" customFormat="1" x14ac:dyDescent="0.2">
      <c r="A38" s="63">
        <v>1</v>
      </c>
      <c r="B38" s="51">
        <v>1</v>
      </c>
      <c r="C38" s="63">
        <v>2</v>
      </c>
      <c r="D38" s="51">
        <v>7</v>
      </c>
      <c r="E38" s="60"/>
      <c r="F38" s="72" t="s">
        <v>26</v>
      </c>
      <c r="G38" s="64">
        <f>+'REC21'!G38</f>
        <v>148000000</v>
      </c>
      <c r="H38" s="33"/>
      <c r="I38" s="110">
        <f>+'REC20'!I38</f>
        <v>0</v>
      </c>
      <c r="J38" s="113">
        <f>+'REC20'!J38</f>
        <v>0</v>
      </c>
      <c r="K38" s="118">
        <f t="shared" si="10"/>
        <v>148000000</v>
      </c>
      <c r="L38" s="129"/>
      <c r="M38" s="64">
        <f>+'REC21'!M38</f>
        <v>141682100</v>
      </c>
      <c r="N38" s="64">
        <f>+'REC21'!N38</f>
        <v>141682100</v>
      </c>
      <c r="O38" s="64">
        <f>+'REC21'!O38</f>
        <v>141682100</v>
      </c>
      <c r="P38" s="64">
        <f>+'REC21'!P38</f>
        <v>141682100</v>
      </c>
      <c r="Q38" s="4"/>
      <c r="R38" s="141">
        <f t="shared" si="9"/>
        <v>0.95731148648648645</v>
      </c>
      <c r="S38" s="141">
        <f t="shared" si="3"/>
        <v>0.95731148648648645</v>
      </c>
      <c r="T38" s="141">
        <f t="shared" si="4"/>
        <v>1</v>
      </c>
    </row>
    <row r="39" spans="1:20" s="15" customFormat="1" x14ac:dyDescent="0.2">
      <c r="A39" s="63"/>
      <c r="B39" s="51"/>
      <c r="C39" s="63"/>
      <c r="D39" s="51"/>
      <c r="E39" s="60"/>
      <c r="F39" s="72"/>
      <c r="G39" s="64"/>
      <c r="H39" s="33"/>
      <c r="I39" s="110">
        <f>+'REC20'!I39</f>
        <v>0</v>
      </c>
      <c r="J39" s="113">
        <f>+'REC20'!J39</f>
        <v>0</v>
      </c>
      <c r="K39" s="110"/>
      <c r="L39" s="129"/>
      <c r="M39" s="64"/>
      <c r="N39" s="64"/>
      <c r="O39" s="64"/>
      <c r="P39" s="64"/>
      <c r="Q39" s="4"/>
      <c r="R39" s="141"/>
      <c r="S39" s="141"/>
      <c r="T39" s="141"/>
    </row>
    <row r="40" spans="1:20" s="15" customFormat="1" ht="36" x14ac:dyDescent="0.2">
      <c r="A40" s="62">
        <v>1</v>
      </c>
      <c r="B40" s="43">
        <v>1</v>
      </c>
      <c r="C40" s="62">
        <v>3</v>
      </c>
      <c r="D40" s="43"/>
      <c r="E40" s="60"/>
      <c r="F40" s="5" t="s">
        <v>50</v>
      </c>
      <c r="G40" s="67">
        <f>SUM(G42:G46)</f>
        <v>710000000</v>
      </c>
      <c r="H40" s="33"/>
      <c r="I40" s="110">
        <f>+'REC20'!I40</f>
        <v>0</v>
      </c>
      <c r="J40" s="113">
        <f>+'REC20'!J40+'REC21'!J40</f>
        <v>285056996</v>
      </c>
      <c r="K40" s="117">
        <f>+K41+J40</f>
        <v>995056996</v>
      </c>
      <c r="L40" s="129"/>
      <c r="M40" s="67">
        <f>SUM(M42:M46)</f>
        <v>986467485</v>
      </c>
      <c r="N40" s="67">
        <f t="shared" ref="N40:P40" si="12">SUM(N42:N46)</f>
        <v>984951964</v>
      </c>
      <c r="O40" s="67">
        <f t="shared" si="12"/>
        <v>979356809</v>
      </c>
      <c r="P40" s="67">
        <f t="shared" si="12"/>
        <v>979356809</v>
      </c>
      <c r="Q40" s="4"/>
      <c r="R40" s="140">
        <f t="shared" si="9"/>
        <v>0.98984477066075516</v>
      </c>
      <c r="S40" s="140">
        <f t="shared" si="3"/>
        <v>0.98422182140006786</v>
      </c>
      <c r="T40" s="140">
        <f t="shared" si="4"/>
        <v>0.9943193625633503</v>
      </c>
    </row>
    <row r="41" spans="1:20" s="15" customFormat="1" ht="24" x14ac:dyDescent="0.2">
      <c r="A41" s="62">
        <v>1</v>
      </c>
      <c r="B41" s="43">
        <v>1</v>
      </c>
      <c r="C41" s="62">
        <v>3</v>
      </c>
      <c r="D41" s="43">
        <v>1</v>
      </c>
      <c r="E41" s="60"/>
      <c r="F41" s="5" t="s">
        <v>51</v>
      </c>
      <c r="G41" s="67">
        <f>SUM(G42:G46)</f>
        <v>710000000</v>
      </c>
      <c r="H41" s="33"/>
      <c r="I41" s="110">
        <f>+'REC20'!I41</f>
        <v>0</v>
      </c>
      <c r="J41" s="113">
        <f>+'REC20'!J41</f>
        <v>0</v>
      </c>
      <c r="K41" s="117">
        <f>SUM(K42:K46)</f>
        <v>710000000</v>
      </c>
      <c r="L41" s="129"/>
      <c r="M41" s="64">
        <f>SUM(M42:M46)</f>
        <v>986467485</v>
      </c>
      <c r="N41" s="67">
        <f t="shared" ref="N41:P41" si="13">SUM(N42:N46)</f>
        <v>984951964</v>
      </c>
      <c r="O41" s="67">
        <f t="shared" si="13"/>
        <v>979356809</v>
      </c>
      <c r="P41" s="67">
        <f t="shared" si="13"/>
        <v>979356809</v>
      </c>
      <c r="Q41" s="4"/>
      <c r="R41" s="140">
        <f t="shared" si="9"/>
        <v>1.3872562873239436</v>
      </c>
      <c r="S41" s="140">
        <f t="shared" si="3"/>
        <v>1.3793757873239436</v>
      </c>
      <c r="T41" s="140">
        <f t="shared" si="4"/>
        <v>0.9943193625633503</v>
      </c>
    </row>
    <row r="42" spans="1:20" s="15" customFormat="1" x14ac:dyDescent="0.2">
      <c r="A42" s="63">
        <v>1</v>
      </c>
      <c r="B42" s="51">
        <v>1</v>
      </c>
      <c r="C42" s="63">
        <v>3</v>
      </c>
      <c r="D42" s="51">
        <v>1</v>
      </c>
      <c r="E42" s="63">
        <v>1</v>
      </c>
      <c r="F42" s="72" t="s">
        <v>52</v>
      </c>
      <c r="G42" s="64">
        <f>+'REC20'!G42</f>
        <v>180000000</v>
      </c>
      <c r="H42" s="33"/>
      <c r="I42" s="110">
        <f>+'REC20'!I42</f>
        <v>45401851</v>
      </c>
      <c r="J42" s="113">
        <f>+'REC20'!J42</f>
        <v>547667</v>
      </c>
      <c r="K42" s="118">
        <f t="shared" si="10"/>
        <v>135145816</v>
      </c>
      <c r="L42" s="129"/>
      <c r="M42" s="64">
        <f>+'REC20'!M42</f>
        <v>216667559</v>
      </c>
      <c r="N42" s="64">
        <f>+'REC20'!N42</f>
        <v>216667559</v>
      </c>
      <c r="O42" s="64">
        <f>+'REC20'!O42</f>
        <v>216667559</v>
      </c>
      <c r="P42" s="64">
        <f>+'REC20'!P42</f>
        <v>216667559</v>
      </c>
      <c r="Q42" s="4"/>
      <c r="R42" s="141">
        <f t="shared" si="9"/>
        <v>1.6032132211921382</v>
      </c>
      <c r="S42" s="141">
        <f t="shared" si="3"/>
        <v>1.6032132211921382</v>
      </c>
      <c r="T42" s="141">
        <f t="shared" si="4"/>
        <v>1</v>
      </c>
    </row>
    <row r="43" spans="1:20" s="15" customFormat="1" ht="24" x14ac:dyDescent="0.2">
      <c r="A43" s="63">
        <v>1</v>
      </c>
      <c r="B43" s="51">
        <v>1</v>
      </c>
      <c r="C43" s="63">
        <v>3</v>
      </c>
      <c r="D43" s="51">
        <v>1</v>
      </c>
      <c r="E43" s="63">
        <v>2</v>
      </c>
      <c r="F43" s="72" t="s">
        <v>53</v>
      </c>
      <c r="G43" s="64">
        <f>+'REC20'!G43</f>
        <v>0</v>
      </c>
      <c r="H43" s="33"/>
      <c r="I43" s="110">
        <f>+'REC20'!I43</f>
        <v>0</v>
      </c>
      <c r="J43" s="113">
        <f>+'REC20'!J43</f>
        <v>53591799</v>
      </c>
      <c r="K43" s="118">
        <f t="shared" si="10"/>
        <v>53591799</v>
      </c>
      <c r="L43" s="129"/>
      <c r="M43" s="64">
        <f>+'REC20'!M43</f>
        <v>85235886</v>
      </c>
      <c r="N43" s="64">
        <f>+'REC20'!N43</f>
        <v>85235786</v>
      </c>
      <c r="O43" s="64">
        <f>+'REC20'!O43</f>
        <v>79640631</v>
      </c>
      <c r="P43" s="64">
        <f>+'REC20'!P43</f>
        <v>79640631</v>
      </c>
      <c r="Q43" s="4"/>
      <c r="R43" s="141">
        <f t="shared" si="9"/>
        <v>1.5904632348692007</v>
      </c>
      <c r="S43" s="141">
        <f t="shared" si="3"/>
        <v>1.4860600406416662</v>
      </c>
      <c r="T43" s="141">
        <f t="shared" si="4"/>
        <v>0.9343567383774698</v>
      </c>
    </row>
    <row r="44" spans="1:20" s="15" customFormat="1" ht="24" x14ac:dyDescent="0.2">
      <c r="A44" s="63">
        <v>1</v>
      </c>
      <c r="B44" s="51">
        <v>1</v>
      </c>
      <c r="C44" s="63">
        <v>3</v>
      </c>
      <c r="D44" s="51">
        <v>1</v>
      </c>
      <c r="E44" s="63">
        <v>3</v>
      </c>
      <c r="F44" s="72" t="s">
        <v>54</v>
      </c>
      <c r="G44" s="64">
        <f>+'REC21'!G44</f>
        <v>26000000</v>
      </c>
      <c r="H44" s="33"/>
      <c r="I44" s="110">
        <f>+'REC20'!I44</f>
        <v>0</v>
      </c>
      <c r="J44" s="113">
        <f>+'REC20'!J44</f>
        <v>0</v>
      </c>
      <c r="K44" s="118">
        <f t="shared" si="10"/>
        <v>26000000</v>
      </c>
      <c r="L44" s="129"/>
      <c r="M44" s="64">
        <f>+'REC21'!M44</f>
        <v>26000000</v>
      </c>
      <c r="N44" s="64">
        <f>+'REC21'!N44</f>
        <v>24538182</v>
      </c>
      <c r="O44" s="64">
        <f>+'REC21'!O44</f>
        <v>24538182</v>
      </c>
      <c r="P44" s="64">
        <f>+'REC21'!P44</f>
        <v>24538182</v>
      </c>
      <c r="Q44" s="4"/>
      <c r="R44" s="141">
        <f t="shared" si="9"/>
        <v>0.94377623076923078</v>
      </c>
      <c r="S44" s="141">
        <f t="shared" si="3"/>
        <v>0.94377623076923078</v>
      </c>
      <c r="T44" s="141">
        <f t="shared" si="4"/>
        <v>1</v>
      </c>
    </row>
    <row r="45" spans="1:20" s="15" customFormat="1" ht="24" x14ac:dyDescent="0.2">
      <c r="A45" s="63">
        <v>1</v>
      </c>
      <c r="B45" s="51">
        <v>1</v>
      </c>
      <c r="C45" s="63">
        <v>3</v>
      </c>
      <c r="D45" s="51">
        <v>2</v>
      </c>
      <c r="E45" s="60"/>
      <c r="F45" s="72" t="s">
        <v>55</v>
      </c>
      <c r="G45" s="64">
        <f>+'REC20'!G45+'REC21'!G45</f>
        <v>385000000</v>
      </c>
      <c r="H45" s="33"/>
      <c r="I45" s="110">
        <f>+'REC20'!I45</f>
        <v>8737615</v>
      </c>
      <c r="J45" s="113">
        <f>+'REC20'!J45</f>
        <v>0</v>
      </c>
      <c r="K45" s="118">
        <f t="shared" si="10"/>
        <v>376262385</v>
      </c>
      <c r="L45" s="129"/>
      <c r="M45" s="64">
        <f>+'REC20'!M45+'REC21'!M45</f>
        <v>501893528</v>
      </c>
      <c r="N45" s="64">
        <f>+'REC20'!N45+'REC21'!N45</f>
        <v>501893528</v>
      </c>
      <c r="O45" s="64">
        <f>+'REC20'!O45+'REC21'!O45</f>
        <v>501893528</v>
      </c>
      <c r="P45" s="64">
        <f>+'REC20'!P45+'REC21'!P45</f>
        <v>501893528</v>
      </c>
      <c r="Q45" s="4"/>
      <c r="R45" s="141">
        <f t="shared" si="9"/>
        <v>1.3338923793830733</v>
      </c>
      <c r="S45" s="141">
        <f t="shared" si="3"/>
        <v>1.3338923793830733</v>
      </c>
      <c r="T45" s="141">
        <f t="shared" si="4"/>
        <v>1</v>
      </c>
    </row>
    <row r="46" spans="1:20" s="15" customFormat="1" x14ac:dyDescent="0.2">
      <c r="A46" s="63">
        <v>1</v>
      </c>
      <c r="B46" s="51">
        <v>1</v>
      </c>
      <c r="C46" s="63">
        <v>3</v>
      </c>
      <c r="D46" s="51">
        <v>16</v>
      </c>
      <c r="E46" s="60"/>
      <c r="F46" s="72" t="s">
        <v>56</v>
      </c>
      <c r="G46" s="64">
        <f>+'REC21'!G46</f>
        <v>119000000</v>
      </c>
      <c r="H46" s="33"/>
      <c r="I46" s="110">
        <f>+'REC20'!I46</f>
        <v>0</v>
      </c>
      <c r="J46" s="113">
        <f>+'REC20'!J46</f>
        <v>0</v>
      </c>
      <c r="K46" s="118">
        <f t="shared" si="10"/>
        <v>119000000</v>
      </c>
      <c r="L46" s="129"/>
      <c r="M46" s="64">
        <f>+'REC21'!M46</f>
        <v>156670512</v>
      </c>
      <c r="N46" s="64">
        <f>+'REC21'!N46</f>
        <v>156616909</v>
      </c>
      <c r="O46" s="64">
        <f>+'REC21'!O46</f>
        <v>156616909</v>
      </c>
      <c r="P46" s="64">
        <f>+'REC21'!P46</f>
        <v>156616909</v>
      </c>
      <c r="Q46" s="4"/>
      <c r="R46" s="141">
        <f t="shared" si="9"/>
        <v>1.3161084789915967</v>
      </c>
      <c r="S46" s="141">
        <f t="shared" si="3"/>
        <v>1.3161084789915967</v>
      </c>
      <c r="T46" s="141">
        <f t="shared" si="4"/>
        <v>1</v>
      </c>
    </row>
    <row r="47" spans="1:20" s="15" customFormat="1" x14ac:dyDescent="0.2">
      <c r="A47" s="63"/>
      <c r="B47" s="51"/>
      <c r="C47" s="63"/>
      <c r="D47" s="51"/>
      <c r="E47" s="60"/>
      <c r="F47" s="72"/>
      <c r="G47" s="64"/>
      <c r="H47" s="33"/>
      <c r="I47" s="110">
        <f>+'REC20'!I47</f>
        <v>0</v>
      </c>
      <c r="J47" s="113">
        <f>+'REC20'!J47</f>
        <v>0</v>
      </c>
      <c r="K47" s="110"/>
      <c r="L47" s="129"/>
      <c r="M47" s="64"/>
      <c r="N47" s="64"/>
      <c r="O47" s="64"/>
      <c r="P47" s="64"/>
      <c r="Q47" s="4"/>
      <c r="R47" s="141"/>
      <c r="S47" s="141"/>
      <c r="T47" s="141"/>
    </row>
    <row r="48" spans="1:20" s="15" customFormat="1" ht="36" x14ac:dyDescent="0.2">
      <c r="A48" s="62">
        <v>1</v>
      </c>
      <c r="B48" s="43">
        <v>1</v>
      </c>
      <c r="C48" s="62">
        <v>4</v>
      </c>
      <c r="D48" s="51"/>
      <c r="E48" s="63"/>
      <c r="F48" s="5" t="s">
        <v>31</v>
      </c>
      <c r="G48" s="67">
        <f>+'REC21'!G48</f>
        <v>387000000</v>
      </c>
      <c r="H48" s="33"/>
      <c r="I48" s="110">
        <f>+'REC20'!I48</f>
        <v>0</v>
      </c>
      <c r="J48" s="113">
        <f>+'REC20'!J48</f>
        <v>0</v>
      </c>
      <c r="K48" s="117">
        <f t="shared" si="10"/>
        <v>387000000</v>
      </c>
      <c r="L48" s="129"/>
      <c r="M48" s="64">
        <v>0</v>
      </c>
      <c r="N48" s="64">
        <v>0</v>
      </c>
      <c r="O48" s="64">
        <v>0</v>
      </c>
      <c r="P48" s="64">
        <v>0</v>
      </c>
      <c r="Q48" s="4"/>
      <c r="R48" s="141">
        <f t="shared" si="9"/>
        <v>0</v>
      </c>
      <c r="S48" s="141">
        <f t="shared" si="3"/>
        <v>0</v>
      </c>
      <c r="T48" s="141">
        <v>0</v>
      </c>
    </row>
    <row r="49" spans="1:20" s="15" customFormat="1" x14ac:dyDescent="0.2">
      <c r="A49" s="63"/>
      <c r="B49" s="51"/>
      <c r="C49" s="63"/>
      <c r="D49" s="51"/>
      <c r="E49" s="60"/>
      <c r="F49" s="72"/>
      <c r="G49" s="64"/>
      <c r="H49" s="33"/>
      <c r="I49" s="110">
        <f>+'REC20'!I49</f>
        <v>0</v>
      </c>
      <c r="J49" s="113">
        <f>+'REC20'!J49</f>
        <v>0</v>
      </c>
      <c r="K49" s="110"/>
      <c r="L49" s="129"/>
      <c r="M49" s="64"/>
      <c r="N49" s="64"/>
      <c r="O49" s="64"/>
      <c r="P49" s="64"/>
      <c r="Q49" s="4"/>
      <c r="R49" s="141"/>
      <c r="S49" s="141"/>
      <c r="T49" s="141"/>
    </row>
    <row r="50" spans="1:20" x14ac:dyDescent="0.2">
      <c r="A50" s="60"/>
      <c r="B50" s="71"/>
      <c r="C50" s="60"/>
      <c r="D50" s="71"/>
      <c r="E50" s="60"/>
      <c r="F50" s="71"/>
      <c r="G50" s="64"/>
      <c r="H50" s="33"/>
      <c r="I50" s="110">
        <f>+'REC20'!I50</f>
        <v>0</v>
      </c>
      <c r="J50" s="113">
        <f>+'REC20'!J50</f>
        <v>0</v>
      </c>
      <c r="K50" s="110"/>
      <c r="L50" s="129"/>
      <c r="M50" s="121"/>
      <c r="N50" s="121"/>
      <c r="O50" s="121"/>
      <c r="P50" s="121"/>
      <c r="Q50" s="4"/>
      <c r="R50" s="141"/>
      <c r="S50" s="141"/>
      <c r="T50" s="141"/>
    </row>
    <row r="51" spans="1:20" s="15" customFormat="1" ht="24" x14ac:dyDescent="0.2">
      <c r="A51" s="62">
        <v>2</v>
      </c>
      <c r="B51" s="43"/>
      <c r="C51" s="62"/>
      <c r="D51" s="43"/>
      <c r="E51" s="62"/>
      <c r="F51" s="5" t="s">
        <v>57</v>
      </c>
      <c r="G51" s="67">
        <f>+G52+G57</f>
        <v>2759000000</v>
      </c>
      <c r="H51" s="73"/>
      <c r="I51" s="110">
        <f>+'REC20'!I51</f>
        <v>0</v>
      </c>
      <c r="J51" s="113">
        <f>+'REC20'!J51</f>
        <v>0</v>
      </c>
      <c r="K51" s="117">
        <f>+K52+K57</f>
        <v>2759000000</v>
      </c>
      <c r="L51" s="131"/>
      <c r="M51" s="121">
        <f>+M52+M57</f>
        <v>2368970297.5799999</v>
      </c>
      <c r="N51" s="121">
        <f t="shared" ref="N51:P51" si="14">+N52+N57</f>
        <v>2279967403.9099998</v>
      </c>
      <c r="O51" s="121">
        <f t="shared" si="14"/>
        <v>2150899372.0500002</v>
      </c>
      <c r="P51" s="121">
        <f t="shared" si="14"/>
        <v>2124343576.05</v>
      </c>
      <c r="Q51" s="4"/>
      <c r="R51" s="140">
        <f t="shared" si="9"/>
        <v>0.82637455741573029</v>
      </c>
      <c r="S51" s="140">
        <f t="shared" si="3"/>
        <v>0.77959382821674528</v>
      </c>
      <c r="T51" s="140">
        <f t="shared" si="4"/>
        <v>0.93174295931024498</v>
      </c>
    </row>
    <row r="52" spans="1:20" ht="24" x14ac:dyDescent="0.2">
      <c r="A52" s="62">
        <v>2</v>
      </c>
      <c r="B52" s="43">
        <v>1</v>
      </c>
      <c r="C52" s="62"/>
      <c r="D52" s="43"/>
      <c r="E52" s="62"/>
      <c r="F52" s="5" t="s">
        <v>58</v>
      </c>
      <c r="G52" s="67">
        <f>+G53</f>
        <v>207000000</v>
      </c>
      <c r="H52" s="73"/>
      <c r="I52" s="110">
        <f>+'REC20'!I52</f>
        <v>0</v>
      </c>
      <c r="J52" s="113">
        <f>+'REC20'!J52</f>
        <v>0</v>
      </c>
      <c r="K52" s="117">
        <f>+K53</f>
        <v>207000000</v>
      </c>
      <c r="L52" s="131"/>
      <c r="M52" s="134">
        <f>+M53</f>
        <v>131427999</v>
      </c>
      <c r="N52" s="134">
        <f t="shared" ref="N52:P53" si="15">+N53</f>
        <v>131247487</v>
      </c>
      <c r="O52" s="134">
        <f t="shared" si="15"/>
        <v>131247487</v>
      </c>
      <c r="P52" s="134">
        <f t="shared" si="15"/>
        <v>131247487</v>
      </c>
      <c r="Q52" s="4"/>
      <c r="R52" s="140">
        <f t="shared" si="9"/>
        <v>0.63404583091787436</v>
      </c>
      <c r="S52" s="140">
        <f t="shared" si="3"/>
        <v>0.63404583091787436</v>
      </c>
      <c r="T52" s="140">
        <f t="shared" si="4"/>
        <v>1</v>
      </c>
    </row>
    <row r="53" spans="1:20" x14ac:dyDescent="0.2">
      <c r="A53" s="62">
        <v>2</v>
      </c>
      <c r="B53" s="43">
        <v>1</v>
      </c>
      <c r="C53" s="62">
        <v>1</v>
      </c>
      <c r="D53" s="43"/>
      <c r="E53" s="62"/>
      <c r="F53" s="5" t="s">
        <v>59</v>
      </c>
      <c r="G53" s="67">
        <f>+G54</f>
        <v>207000000</v>
      </c>
      <c r="H53" s="73"/>
      <c r="I53" s="110">
        <f>+'REC20'!I53</f>
        <v>0</v>
      </c>
      <c r="J53" s="113">
        <f>+'REC20'!J53</f>
        <v>0</v>
      </c>
      <c r="K53" s="117">
        <f>+K54</f>
        <v>207000000</v>
      </c>
      <c r="L53" s="131"/>
      <c r="M53" s="134">
        <f>+M54</f>
        <v>131427999</v>
      </c>
      <c r="N53" s="134">
        <f t="shared" si="15"/>
        <v>131247487</v>
      </c>
      <c r="O53" s="134">
        <f t="shared" si="15"/>
        <v>131247487</v>
      </c>
      <c r="P53" s="134">
        <f t="shared" si="15"/>
        <v>131247487</v>
      </c>
      <c r="Q53" s="4"/>
      <c r="R53" s="140">
        <f t="shared" si="9"/>
        <v>0.63404583091787436</v>
      </c>
      <c r="S53" s="140">
        <f t="shared" si="3"/>
        <v>0.63404583091787436</v>
      </c>
      <c r="T53" s="140">
        <f t="shared" si="4"/>
        <v>1</v>
      </c>
    </row>
    <row r="54" spans="1:20" ht="36" x14ac:dyDescent="0.2">
      <c r="A54" s="63">
        <v>2</v>
      </c>
      <c r="B54" s="51">
        <v>1</v>
      </c>
      <c r="C54" s="63">
        <v>1</v>
      </c>
      <c r="D54" s="51">
        <v>3</v>
      </c>
      <c r="E54" s="63"/>
      <c r="F54" s="72" t="s">
        <v>60</v>
      </c>
      <c r="G54" s="64">
        <v>207000000</v>
      </c>
      <c r="H54" s="73"/>
      <c r="I54" s="110">
        <f>+'REC20'!I54</f>
        <v>0</v>
      </c>
      <c r="J54" s="113">
        <f>+'REC20'!J54</f>
        <v>0</v>
      </c>
      <c r="K54" s="117">
        <f t="shared" si="10"/>
        <v>207000000</v>
      </c>
      <c r="L54" s="131"/>
      <c r="M54" s="136">
        <f>+'REC21'!M54</f>
        <v>131427999</v>
      </c>
      <c r="N54" s="136">
        <f>+'REC21'!N54</f>
        <v>131247487</v>
      </c>
      <c r="O54" s="136">
        <f>+'REC21'!O54</f>
        <v>131247487</v>
      </c>
      <c r="P54" s="136">
        <f>+'REC21'!P54</f>
        <v>131247487</v>
      </c>
      <c r="Q54" s="4"/>
      <c r="R54" s="141">
        <f t="shared" si="9"/>
        <v>0.63404583091787436</v>
      </c>
      <c r="S54" s="141">
        <f t="shared" si="3"/>
        <v>0.63404583091787436</v>
      </c>
      <c r="T54" s="141">
        <f t="shared" si="4"/>
        <v>1</v>
      </c>
    </row>
    <row r="55" spans="1:20" x14ac:dyDescent="0.2">
      <c r="A55" s="62"/>
      <c r="B55" s="43"/>
      <c r="C55" s="62"/>
      <c r="D55" s="43"/>
      <c r="E55" s="62"/>
      <c r="F55" s="5"/>
      <c r="G55" s="67"/>
      <c r="H55" s="73"/>
      <c r="I55" s="110">
        <f>+'REC20'!I55</f>
        <v>0</v>
      </c>
      <c r="J55" s="113">
        <f>+'REC20'!J55</f>
        <v>0</v>
      </c>
      <c r="K55" s="110"/>
      <c r="L55" s="131"/>
      <c r="M55" s="134"/>
      <c r="N55" s="134"/>
      <c r="O55" s="134"/>
      <c r="P55" s="134"/>
      <c r="Q55" s="4"/>
      <c r="R55" s="141"/>
      <c r="S55" s="141"/>
      <c r="T55" s="141"/>
    </row>
    <row r="56" spans="1:20" x14ac:dyDescent="0.2">
      <c r="A56" s="62"/>
      <c r="B56" s="43"/>
      <c r="C56" s="62"/>
      <c r="D56" s="43"/>
      <c r="E56" s="62"/>
      <c r="F56" s="5"/>
      <c r="G56" s="67"/>
      <c r="H56" s="73"/>
      <c r="I56" s="110">
        <f>+'REC20'!I56</f>
        <v>0</v>
      </c>
      <c r="J56" s="113">
        <f>+'REC20'!J56</f>
        <v>0</v>
      </c>
      <c r="K56" s="110"/>
      <c r="L56" s="131"/>
      <c r="M56" s="134"/>
      <c r="N56" s="134"/>
      <c r="O56" s="134"/>
      <c r="P56" s="134"/>
      <c r="Q56" s="4"/>
      <c r="R56" s="141"/>
      <c r="S56" s="141"/>
      <c r="T56" s="141"/>
    </row>
    <row r="57" spans="1:20" ht="24" x14ac:dyDescent="0.2">
      <c r="A57" s="62">
        <v>2</v>
      </c>
      <c r="B57" s="43">
        <v>2</v>
      </c>
      <c r="C57" s="62"/>
      <c r="D57" s="43"/>
      <c r="E57" s="62"/>
      <c r="F57" s="5" t="s">
        <v>61</v>
      </c>
      <c r="G57" s="67">
        <f>+G58+G63</f>
        <v>2552000000</v>
      </c>
      <c r="H57" s="73"/>
      <c r="I57" s="110">
        <f>+'REC20'!I57</f>
        <v>0</v>
      </c>
      <c r="J57" s="113">
        <f>+'REC20'!J57</f>
        <v>0</v>
      </c>
      <c r="K57" s="117">
        <f>+K58+K63</f>
        <v>2552000000</v>
      </c>
      <c r="L57" s="131"/>
      <c r="M57" s="121">
        <f>+M58+M63</f>
        <v>2237542298.5799999</v>
      </c>
      <c r="N57" s="121">
        <f t="shared" ref="N57:P57" si="16">+N58+N63</f>
        <v>2148719916.9099998</v>
      </c>
      <c r="O57" s="121">
        <f t="shared" si="16"/>
        <v>2019651885.05</v>
      </c>
      <c r="P57" s="121">
        <f t="shared" si="16"/>
        <v>1993096089.05</v>
      </c>
      <c r="Q57" s="4"/>
      <c r="R57" s="141">
        <f t="shared" si="9"/>
        <v>0.84197488907131657</v>
      </c>
      <c r="S57" s="141">
        <f t="shared" si="3"/>
        <v>0.79139964147727271</v>
      </c>
      <c r="T57" s="141">
        <f t="shared" si="4"/>
        <v>0.92757370254016303</v>
      </c>
    </row>
    <row r="58" spans="1:20" s="15" customFormat="1" ht="24" x14ac:dyDescent="0.2">
      <c r="A58" s="62">
        <v>2</v>
      </c>
      <c r="B58" s="43">
        <v>2</v>
      </c>
      <c r="C58" s="62">
        <v>1</v>
      </c>
      <c r="D58" s="43"/>
      <c r="E58" s="62"/>
      <c r="F58" s="5" t="s">
        <v>19</v>
      </c>
      <c r="G58" s="67">
        <f>SUM(G59:G61)</f>
        <v>178000000</v>
      </c>
      <c r="H58" s="33"/>
      <c r="I58" s="110">
        <f>+'REC20'!I58</f>
        <v>0</v>
      </c>
      <c r="J58" s="113">
        <f>+'REC20'!J58</f>
        <v>0</v>
      </c>
      <c r="K58" s="117">
        <f>SUM(K59:K62)</f>
        <v>178000000</v>
      </c>
      <c r="L58" s="26"/>
      <c r="M58" s="67">
        <f>SUM(M59:M61)</f>
        <v>167529199.79000002</v>
      </c>
      <c r="N58" s="67">
        <f t="shared" ref="N58:P58" si="17">SUM(N59:N61)</f>
        <v>154196155.00999999</v>
      </c>
      <c r="O58" s="67">
        <f t="shared" si="17"/>
        <v>154027836</v>
      </c>
      <c r="P58" s="67">
        <f t="shared" si="17"/>
        <v>154027836</v>
      </c>
      <c r="Q58" s="4"/>
      <c r="R58" s="141">
        <f t="shared" si="9"/>
        <v>0.86627053376404484</v>
      </c>
      <c r="S58" s="141">
        <f t="shared" si="3"/>
        <v>0.86532492134831462</v>
      </c>
      <c r="T58" s="141">
        <f t="shared" si="4"/>
        <v>0.99890840981093809</v>
      </c>
    </row>
    <row r="59" spans="1:20" s="15" customFormat="1" ht="36" customHeight="1" x14ac:dyDescent="0.2">
      <c r="A59" s="63">
        <v>2</v>
      </c>
      <c r="B59" s="51">
        <v>2</v>
      </c>
      <c r="C59" s="63">
        <v>1</v>
      </c>
      <c r="D59" s="51">
        <v>2</v>
      </c>
      <c r="E59" s="62"/>
      <c r="F59" s="72" t="s">
        <v>62</v>
      </c>
      <c r="G59" s="64">
        <v>15000000</v>
      </c>
      <c r="H59" s="33"/>
      <c r="I59" s="110">
        <f>+'REC20'!I59</f>
        <v>0</v>
      </c>
      <c r="J59" s="113">
        <f>+'REC20'!J59</f>
        <v>0</v>
      </c>
      <c r="K59" s="118">
        <f t="shared" si="10"/>
        <v>15000000</v>
      </c>
      <c r="L59" s="131"/>
      <c r="M59" s="118">
        <f>+'REC21'!M59</f>
        <v>15000000</v>
      </c>
      <c r="N59" s="118">
        <f>+'REC21'!N59</f>
        <v>14500000</v>
      </c>
      <c r="O59" s="118">
        <f>+'REC21'!O59</f>
        <v>14500000</v>
      </c>
      <c r="P59" s="118">
        <f>+'REC21'!P59</f>
        <v>14500000</v>
      </c>
      <c r="Q59" s="4"/>
      <c r="R59" s="141">
        <f t="shared" si="9"/>
        <v>0.96666666666666667</v>
      </c>
      <c r="S59" s="141">
        <f t="shared" si="3"/>
        <v>0.96666666666666667</v>
      </c>
      <c r="T59" s="141">
        <f t="shared" si="4"/>
        <v>1</v>
      </c>
    </row>
    <row r="60" spans="1:20" s="15" customFormat="1" ht="39.75" customHeight="1" x14ac:dyDescent="0.2">
      <c r="A60" s="63">
        <v>2</v>
      </c>
      <c r="B60" s="51">
        <v>2</v>
      </c>
      <c r="C60" s="63">
        <v>1</v>
      </c>
      <c r="D60" s="51">
        <v>3</v>
      </c>
      <c r="E60" s="62"/>
      <c r="F60" s="72" t="s">
        <v>63</v>
      </c>
      <c r="G60" s="64">
        <v>133000000</v>
      </c>
      <c r="H60" s="33"/>
      <c r="I60" s="110">
        <f>+'REC21'!I60</f>
        <v>13588642</v>
      </c>
      <c r="J60" s="113">
        <f>+'REC20'!J60</f>
        <v>0</v>
      </c>
      <c r="K60" s="118">
        <f t="shared" si="10"/>
        <v>119411358</v>
      </c>
      <c r="L60" s="131"/>
      <c r="M60" s="118">
        <f>+'REC21'!M60</f>
        <v>106234411.79000001</v>
      </c>
      <c r="N60" s="118">
        <f>+'REC21'!N60</f>
        <v>93901371.010000005</v>
      </c>
      <c r="O60" s="118">
        <f>+'REC21'!O60</f>
        <v>93733052</v>
      </c>
      <c r="P60" s="118">
        <f>+'REC21'!P60</f>
        <v>93733052</v>
      </c>
      <c r="Q60" s="4"/>
      <c r="R60" s="141">
        <f t="shared" si="9"/>
        <v>0.78636883947002767</v>
      </c>
      <c r="S60" s="141">
        <f t="shared" si="3"/>
        <v>0.78495926660510806</v>
      </c>
      <c r="T60" s="141">
        <f t="shared" si="4"/>
        <v>0.99820749145417609</v>
      </c>
    </row>
    <row r="61" spans="1:20" s="15" customFormat="1" ht="27.75" customHeight="1" x14ac:dyDescent="0.2">
      <c r="A61" s="63">
        <v>2</v>
      </c>
      <c r="B61" s="51">
        <v>2</v>
      </c>
      <c r="C61" s="63">
        <v>1</v>
      </c>
      <c r="D61" s="51">
        <v>4</v>
      </c>
      <c r="E61" s="62"/>
      <c r="F61" s="72" t="s">
        <v>64</v>
      </c>
      <c r="G61" s="64">
        <v>30000000</v>
      </c>
      <c r="H61" s="33"/>
      <c r="I61" s="110">
        <f>+'REC20'!I61</f>
        <v>0</v>
      </c>
      <c r="J61" s="113">
        <f>+'REC21'!J61</f>
        <v>13588642</v>
      </c>
      <c r="K61" s="118">
        <f t="shared" si="10"/>
        <v>43588642</v>
      </c>
      <c r="L61" s="131"/>
      <c r="M61" s="118">
        <f>+'REC21'!M61</f>
        <v>46294788</v>
      </c>
      <c r="N61" s="118">
        <f>+'REC21'!N61</f>
        <v>45794784</v>
      </c>
      <c r="O61" s="118">
        <f>+'REC21'!O61</f>
        <v>45794784</v>
      </c>
      <c r="P61" s="118">
        <f>+'REC21'!P61</f>
        <v>45794784</v>
      </c>
      <c r="Q61" s="4"/>
      <c r="R61" s="141">
        <f t="shared" si="9"/>
        <v>1.0506127720152421</v>
      </c>
      <c r="S61" s="141">
        <f t="shared" si="3"/>
        <v>1.0506127720152421</v>
      </c>
      <c r="T61" s="141">
        <f t="shared" si="4"/>
        <v>1</v>
      </c>
    </row>
    <row r="62" spans="1:20" s="15" customFormat="1" ht="15" customHeight="1" x14ac:dyDescent="0.2">
      <c r="A62" s="63"/>
      <c r="B62" s="51"/>
      <c r="C62" s="63"/>
      <c r="D62" s="51"/>
      <c r="E62" s="62"/>
      <c r="F62" s="72"/>
      <c r="G62" s="64"/>
      <c r="H62" s="33"/>
      <c r="I62" s="110">
        <f>+'REC20'!I62</f>
        <v>0</v>
      </c>
      <c r="J62" s="113">
        <f>+'REC20'!J62</f>
        <v>0</v>
      </c>
      <c r="K62" s="110"/>
      <c r="L62" s="131"/>
      <c r="M62" s="64"/>
      <c r="N62" s="64"/>
      <c r="O62" s="64"/>
      <c r="P62" s="64"/>
      <c r="Q62" s="4"/>
      <c r="R62" s="141"/>
      <c r="S62" s="141"/>
      <c r="T62" s="141"/>
    </row>
    <row r="63" spans="1:20" s="15" customFormat="1" ht="15" customHeight="1" x14ac:dyDescent="0.2">
      <c r="A63" s="62">
        <v>2</v>
      </c>
      <c r="B63" s="43">
        <v>2</v>
      </c>
      <c r="C63" s="62">
        <v>2</v>
      </c>
      <c r="D63" s="43"/>
      <c r="E63" s="62"/>
      <c r="F63" s="5" t="s">
        <v>65</v>
      </c>
      <c r="G63" s="67">
        <f>SUM(G64:G69)</f>
        <v>2374000000</v>
      </c>
      <c r="H63" s="33"/>
      <c r="I63" s="110">
        <f>+'REC20'!I63</f>
        <v>0</v>
      </c>
      <c r="J63" s="113">
        <f>+'REC20'!J63</f>
        <v>0</v>
      </c>
      <c r="K63" s="117">
        <f>SUM(K64:K69)</f>
        <v>2374000000</v>
      </c>
      <c r="L63" s="131"/>
      <c r="M63" s="67">
        <f>SUM(M64:M69)</f>
        <v>2070013098.79</v>
      </c>
      <c r="N63" s="67">
        <f t="shared" ref="N63:P63" si="18">SUM(N64:N69)</f>
        <v>1994523761.9000001</v>
      </c>
      <c r="O63" s="67">
        <f t="shared" si="18"/>
        <v>1865624049.05</v>
      </c>
      <c r="P63" s="67">
        <f t="shared" si="18"/>
        <v>1839068253.05</v>
      </c>
      <c r="Q63" s="4"/>
      <c r="R63" s="141">
        <f t="shared" si="9"/>
        <v>0.84015322742207255</v>
      </c>
      <c r="S63" s="141">
        <f t="shared" si="3"/>
        <v>0.78585680246419543</v>
      </c>
      <c r="T63" s="141">
        <f t="shared" si="4"/>
        <v>0.92205883338190375</v>
      </c>
    </row>
    <row r="64" spans="1:20" s="15" customFormat="1" ht="26.25" customHeight="1" x14ac:dyDescent="0.2">
      <c r="A64" s="63">
        <v>2</v>
      </c>
      <c r="B64" s="51">
        <v>2</v>
      </c>
      <c r="C64" s="63">
        <v>2</v>
      </c>
      <c r="D64" s="51">
        <v>5</v>
      </c>
      <c r="E64" s="62"/>
      <c r="F64" s="72" t="s">
        <v>66</v>
      </c>
      <c r="G64" s="64">
        <v>500000000</v>
      </c>
      <c r="H64" s="72"/>
      <c r="I64" s="110">
        <f>+'REC21'!I64</f>
        <v>79300975</v>
      </c>
      <c r="J64" s="113">
        <f>+'REC20'!J64</f>
        <v>0</v>
      </c>
      <c r="K64" s="118">
        <f t="shared" si="10"/>
        <v>420699025</v>
      </c>
      <c r="L64" s="131"/>
      <c r="M64" s="118">
        <f>+'REC21'!M64</f>
        <v>0</v>
      </c>
      <c r="N64" s="118">
        <f>+'REC21'!N64</f>
        <v>0</v>
      </c>
      <c r="O64" s="118">
        <f>+'REC21'!O64</f>
        <v>0</v>
      </c>
      <c r="P64" s="118">
        <f>+'REC21'!P64</f>
        <v>0</v>
      </c>
      <c r="Q64" s="4"/>
      <c r="R64" s="141"/>
      <c r="S64" s="141">
        <f t="shared" si="3"/>
        <v>0</v>
      </c>
      <c r="T64" s="141">
        <v>0</v>
      </c>
    </row>
    <row r="65" spans="1:20" ht="62.25" customHeight="1" x14ac:dyDescent="0.2">
      <c r="A65" s="63">
        <v>2</v>
      </c>
      <c r="B65" s="51">
        <v>2</v>
      </c>
      <c r="C65" s="63">
        <v>2</v>
      </c>
      <c r="D65" s="51">
        <v>6</v>
      </c>
      <c r="E65" s="62"/>
      <c r="F65" s="72" t="s">
        <v>67</v>
      </c>
      <c r="G65" s="64">
        <v>370000000</v>
      </c>
      <c r="H65" s="72"/>
      <c r="I65" s="110">
        <f>+'REC21'!I65</f>
        <v>165692278</v>
      </c>
      <c r="J65" s="113">
        <f>+'REC20'!J65</f>
        <v>0</v>
      </c>
      <c r="K65" s="118">
        <f t="shared" si="10"/>
        <v>204307722</v>
      </c>
      <c r="L65" s="131"/>
      <c r="M65" s="118">
        <f>+'REC21'!M65</f>
        <v>157925285</v>
      </c>
      <c r="N65" s="118">
        <f>+'REC21'!N65</f>
        <v>151723505</v>
      </c>
      <c r="O65" s="118">
        <f>+'REC21'!O65</f>
        <v>151723505</v>
      </c>
      <c r="P65" s="118">
        <f>+'REC21'!P65</f>
        <v>151723505</v>
      </c>
      <c r="Q65" s="4"/>
      <c r="R65" s="141">
        <f t="shared" si="9"/>
        <v>0.74262246925742725</v>
      </c>
      <c r="S65" s="141">
        <f t="shared" si="3"/>
        <v>0.74262246925742725</v>
      </c>
      <c r="T65" s="141">
        <f t="shared" si="4"/>
        <v>1</v>
      </c>
    </row>
    <row r="66" spans="1:20" ht="39.75" customHeight="1" x14ac:dyDescent="0.2">
      <c r="A66" s="63">
        <v>2</v>
      </c>
      <c r="B66" s="51">
        <v>2</v>
      </c>
      <c r="C66" s="63">
        <v>2</v>
      </c>
      <c r="D66" s="51">
        <v>7</v>
      </c>
      <c r="E66" s="62"/>
      <c r="F66" s="72" t="s">
        <v>68</v>
      </c>
      <c r="G66" s="64">
        <v>355000000</v>
      </c>
      <c r="H66" s="72"/>
      <c r="I66" s="110">
        <f>+'REC20'!I66</f>
        <v>0</v>
      </c>
      <c r="J66" s="113">
        <f>+'REC21'!J66</f>
        <v>3105000</v>
      </c>
      <c r="K66" s="118">
        <f t="shared" si="10"/>
        <v>358105000</v>
      </c>
      <c r="L66" s="131"/>
      <c r="M66" s="118">
        <f>+'REC21'!M66</f>
        <v>358104339</v>
      </c>
      <c r="N66" s="118">
        <f>+'REC21'!N66</f>
        <v>357193078</v>
      </c>
      <c r="O66" s="118">
        <f>+'REC21'!O66</f>
        <v>355302566</v>
      </c>
      <c r="P66" s="118">
        <f>+'REC21'!P66</f>
        <v>355302566</v>
      </c>
      <c r="Q66" s="4"/>
      <c r="R66" s="141">
        <f t="shared" si="9"/>
        <v>0.99745347872830592</v>
      </c>
      <c r="S66" s="141">
        <f t="shared" si="3"/>
        <v>0.99217426732382963</v>
      </c>
      <c r="T66" s="141">
        <f t="shared" si="4"/>
        <v>0.99470731064950813</v>
      </c>
    </row>
    <row r="67" spans="1:20" s="15" customFormat="1" ht="27" customHeight="1" x14ac:dyDescent="0.2">
      <c r="A67" s="63">
        <v>2</v>
      </c>
      <c r="B67" s="51">
        <v>2</v>
      </c>
      <c r="C67" s="63">
        <v>2</v>
      </c>
      <c r="D67" s="51">
        <v>8</v>
      </c>
      <c r="E67" s="63"/>
      <c r="F67" s="72" t="s">
        <v>69</v>
      </c>
      <c r="G67" s="64">
        <v>942000000</v>
      </c>
      <c r="H67" s="72"/>
      <c r="I67" s="110">
        <f>+'REC20'!I67</f>
        <v>0</v>
      </c>
      <c r="J67" s="113">
        <f>+'REC21'!J67</f>
        <v>233292278</v>
      </c>
      <c r="K67" s="118">
        <f t="shared" si="10"/>
        <v>1175292278</v>
      </c>
      <c r="L67" s="131"/>
      <c r="M67" s="118">
        <f>+'REC21'!M67</f>
        <v>1173271859.79</v>
      </c>
      <c r="N67" s="118">
        <f>+'REC21'!N67</f>
        <v>1141107038.9000001</v>
      </c>
      <c r="O67" s="118">
        <f>+'REC21'!O67</f>
        <v>1037712338.05</v>
      </c>
      <c r="P67" s="118">
        <f>+'REC21'!P67</f>
        <v>1017156542.05</v>
      </c>
      <c r="Q67" s="4"/>
      <c r="R67" s="141">
        <f t="shared" si="9"/>
        <v>0.97091341469700365</v>
      </c>
      <c r="S67" s="141">
        <f t="shared" si="3"/>
        <v>0.88293980780328074</v>
      </c>
      <c r="T67" s="141">
        <f t="shared" si="4"/>
        <v>0.89137697637069568</v>
      </c>
    </row>
    <row r="68" spans="1:20" s="15" customFormat="1" ht="27" customHeight="1" x14ac:dyDescent="0.2">
      <c r="A68" s="63">
        <v>2</v>
      </c>
      <c r="B68" s="51">
        <v>2</v>
      </c>
      <c r="C68" s="63">
        <v>2</v>
      </c>
      <c r="D68" s="51">
        <v>9</v>
      </c>
      <c r="E68" s="63"/>
      <c r="F68" s="72" t="s">
        <v>70</v>
      </c>
      <c r="G68" s="64">
        <v>207000000</v>
      </c>
      <c r="H68" s="72"/>
      <c r="I68" s="110">
        <f>+'REC20'!I68</f>
        <v>0</v>
      </c>
      <c r="J68" s="113">
        <f>+'REC21'!J68</f>
        <v>5000000</v>
      </c>
      <c r="K68" s="118">
        <f t="shared" si="10"/>
        <v>212000000</v>
      </c>
      <c r="L68" s="131"/>
      <c r="M68" s="118">
        <f>+'REC21'!M68</f>
        <v>177116000</v>
      </c>
      <c r="N68" s="118">
        <f>+'REC21'!N68</f>
        <v>175700496</v>
      </c>
      <c r="O68" s="118">
        <f>+'REC21'!O68</f>
        <v>152085996</v>
      </c>
      <c r="P68" s="118">
        <f>+'REC21'!P68</f>
        <v>146085996</v>
      </c>
      <c r="Q68" s="4"/>
      <c r="R68" s="141">
        <f t="shared" si="9"/>
        <v>0.82877592452830184</v>
      </c>
      <c r="S68" s="141">
        <f t="shared" si="3"/>
        <v>0.71738677358490566</v>
      </c>
      <c r="T68" s="141">
        <f t="shared" si="4"/>
        <v>0.83144896756580589</v>
      </c>
    </row>
    <row r="69" spans="1:20" ht="26.25" customHeight="1" x14ac:dyDescent="0.2">
      <c r="A69" s="63">
        <v>2</v>
      </c>
      <c r="B69" s="51">
        <v>2</v>
      </c>
      <c r="C69" s="63">
        <v>2</v>
      </c>
      <c r="D69" s="51">
        <v>10</v>
      </c>
      <c r="E69" s="62"/>
      <c r="F69" s="72" t="s">
        <v>43</v>
      </c>
      <c r="G69" s="64">
        <v>0</v>
      </c>
      <c r="H69" s="72"/>
      <c r="I69" s="110">
        <f>+'REC20'!I69</f>
        <v>0</v>
      </c>
      <c r="J69" s="113">
        <f>+'REC21'!J69</f>
        <v>3595975</v>
      </c>
      <c r="K69" s="118">
        <f t="shared" si="10"/>
        <v>3595975</v>
      </c>
      <c r="L69" s="131"/>
      <c r="M69" s="118">
        <f>+'REC21'!M69</f>
        <v>203595615</v>
      </c>
      <c r="N69" s="118">
        <f>+'REC21'!N69</f>
        <v>168799644</v>
      </c>
      <c r="O69" s="118">
        <f>+'REC21'!O69</f>
        <v>168799644</v>
      </c>
      <c r="P69" s="118">
        <f>+'REC21'!P69</f>
        <v>168799644</v>
      </c>
      <c r="Q69" s="4"/>
      <c r="R69" s="141">
        <f t="shared" si="9"/>
        <v>46.941272951007726</v>
      </c>
      <c r="S69" s="141">
        <f t="shared" si="3"/>
        <v>46.941272951007726</v>
      </c>
      <c r="T69" s="141">
        <f t="shared" si="4"/>
        <v>1</v>
      </c>
    </row>
    <row r="70" spans="1:20" ht="15" customHeight="1" x14ac:dyDescent="0.2">
      <c r="A70" s="63"/>
      <c r="B70" s="51"/>
      <c r="C70" s="63"/>
      <c r="D70" s="51"/>
      <c r="E70" s="62"/>
      <c r="F70" s="72"/>
      <c r="G70" s="64"/>
      <c r="H70" s="33"/>
      <c r="I70" s="110"/>
      <c r="J70" s="113"/>
      <c r="K70" s="110"/>
      <c r="L70" s="130"/>
      <c r="M70" s="64"/>
      <c r="N70" s="64"/>
      <c r="O70" s="64"/>
      <c r="P70" s="64"/>
      <c r="Q70" s="4"/>
      <c r="R70" s="141"/>
      <c r="S70" s="141"/>
      <c r="T70" s="141"/>
    </row>
    <row r="71" spans="1:20" ht="15" customHeight="1" x14ac:dyDescent="0.2">
      <c r="A71" s="64"/>
      <c r="B71" s="33"/>
      <c r="C71" s="64"/>
      <c r="D71" s="33"/>
      <c r="E71" s="64"/>
      <c r="F71" s="33"/>
      <c r="G71" s="64"/>
      <c r="H71" s="33"/>
      <c r="I71" s="110"/>
      <c r="J71" s="113"/>
      <c r="K71" s="110"/>
      <c r="L71" s="33"/>
      <c r="M71" s="64"/>
      <c r="N71" s="64"/>
      <c r="O71" s="64"/>
      <c r="P71" s="64"/>
      <c r="Q71" s="4"/>
      <c r="R71" s="141"/>
      <c r="S71" s="141"/>
      <c r="T71" s="141"/>
    </row>
    <row r="72" spans="1:20" ht="24.75" customHeight="1" x14ac:dyDescent="0.2">
      <c r="A72" s="65">
        <v>3</v>
      </c>
      <c r="B72" s="36"/>
      <c r="C72" s="65"/>
      <c r="D72" s="36"/>
      <c r="E72" s="65"/>
      <c r="F72" s="5" t="s">
        <v>28</v>
      </c>
      <c r="G72" s="84">
        <f>+G74+G76+G81</f>
        <v>1068000000</v>
      </c>
      <c r="H72" s="33"/>
      <c r="I72" s="110">
        <f>+'REC20'!I72</f>
        <v>0</v>
      </c>
      <c r="J72" s="113">
        <f>+'REC20'!J72</f>
        <v>0</v>
      </c>
      <c r="K72" s="117">
        <f>+K74+K76+K81</f>
        <v>1118000000</v>
      </c>
      <c r="L72" s="33"/>
      <c r="M72" s="84">
        <f>+M74+M76+M81</f>
        <v>41930159</v>
      </c>
      <c r="N72" s="84">
        <f t="shared" ref="N72:P72" si="19">+N74+N76+N81</f>
        <v>41930159</v>
      </c>
      <c r="O72" s="84">
        <f t="shared" si="19"/>
        <v>23402590</v>
      </c>
      <c r="P72" s="84">
        <f t="shared" si="19"/>
        <v>23402590</v>
      </c>
      <c r="Q72" s="4"/>
      <c r="R72" s="140">
        <f t="shared" si="9"/>
        <v>3.7504614490161001E-2</v>
      </c>
      <c r="S72" s="140">
        <f t="shared" si="3"/>
        <v>2.0932549194991056E-2</v>
      </c>
      <c r="T72" s="140">
        <f t="shared" si="4"/>
        <v>0.55813263193206586</v>
      </c>
    </row>
    <row r="73" spans="1:20" ht="15" customHeight="1" x14ac:dyDescent="0.2">
      <c r="A73" s="65"/>
      <c r="B73" s="36"/>
      <c r="C73" s="65"/>
      <c r="D73" s="36"/>
      <c r="E73" s="65"/>
      <c r="F73" s="5"/>
      <c r="G73" s="84"/>
      <c r="H73" s="33"/>
      <c r="I73" s="110">
        <f>+'REC20'!I73</f>
        <v>0</v>
      </c>
      <c r="J73" s="113">
        <f>+'REC20'!J73</f>
        <v>0</v>
      </c>
      <c r="K73" s="110"/>
      <c r="L73" s="33"/>
      <c r="M73" s="84"/>
      <c r="N73" s="84"/>
      <c r="O73" s="84"/>
      <c r="P73" s="84"/>
      <c r="Q73" s="4"/>
      <c r="R73" s="141"/>
      <c r="S73" s="141"/>
      <c r="T73" s="141"/>
    </row>
    <row r="74" spans="1:20" ht="30" customHeight="1" x14ac:dyDescent="0.2">
      <c r="A74" s="65">
        <v>3</v>
      </c>
      <c r="B74" s="36">
        <v>3</v>
      </c>
      <c r="C74" s="65">
        <v>1</v>
      </c>
      <c r="D74" s="36">
        <v>999</v>
      </c>
      <c r="E74" s="65"/>
      <c r="F74" s="5" t="s">
        <v>98</v>
      </c>
      <c r="G74" s="84">
        <f>+'REC20'!G74</f>
        <v>849000000</v>
      </c>
      <c r="H74" s="33"/>
      <c r="I74" s="110">
        <f>+'REC20'!I74</f>
        <v>0</v>
      </c>
      <c r="J74" s="113">
        <f>+'REC20'!J74</f>
        <v>0</v>
      </c>
      <c r="K74" s="117">
        <v>849000000</v>
      </c>
      <c r="L74" s="33"/>
      <c r="M74" s="84">
        <v>0</v>
      </c>
      <c r="N74" s="84">
        <v>0</v>
      </c>
      <c r="O74" s="84">
        <v>0</v>
      </c>
      <c r="P74" s="84">
        <v>0</v>
      </c>
      <c r="Q74" s="4"/>
      <c r="R74" s="141">
        <f t="shared" ref="R73:R102" si="20">+N74/K74</f>
        <v>0</v>
      </c>
      <c r="S74" s="141">
        <f t="shared" ref="S73:S101" si="21">+O74/K74</f>
        <v>0</v>
      </c>
      <c r="T74" s="141"/>
    </row>
    <row r="75" spans="1:20" ht="15" customHeight="1" x14ac:dyDescent="0.2">
      <c r="A75" s="65"/>
      <c r="B75" s="36"/>
      <c r="C75" s="65"/>
      <c r="D75" s="36"/>
      <c r="E75" s="65"/>
      <c r="F75" s="5"/>
      <c r="G75" s="84"/>
      <c r="H75" s="33"/>
      <c r="I75" s="110">
        <f>+'REC20'!I75</f>
        <v>0</v>
      </c>
      <c r="J75" s="113">
        <f>+'REC20'!J75</f>
        <v>0</v>
      </c>
      <c r="K75" s="110"/>
      <c r="L75" s="33"/>
      <c r="M75" s="84"/>
      <c r="N75" s="84"/>
      <c r="O75" s="84"/>
      <c r="P75" s="84"/>
      <c r="Q75" s="4"/>
      <c r="R75" s="141"/>
      <c r="S75" s="141"/>
      <c r="T75" s="141"/>
    </row>
    <row r="76" spans="1:20" ht="15" customHeight="1" x14ac:dyDescent="0.2">
      <c r="A76" s="65">
        <v>3</v>
      </c>
      <c r="B76" s="36">
        <v>4</v>
      </c>
      <c r="C76" s="65"/>
      <c r="D76" s="36"/>
      <c r="E76" s="65"/>
      <c r="F76" s="5" t="s">
        <v>71</v>
      </c>
      <c r="G76" s="84">
        <f>+G77</f>
        <v>0</v>
      </c>
      <c r="H76" s="33"/>
      <c r="I76" s="110">
        <f>+'REC20'!I76</f>
        <v>0</v>
      </c>
      <c r="J76" s="113">
        <f>+'REC20'!J76</f>
        <v>0</v>
      </c>
      <c r="K76" s="110">
        <f>SUM(K77:K79)</f>
        <v>50000000</v>
      </c>
      <c r="L76" s="33"/>
      <c r="M76" s="84">
        <f>+M77</f>
        <v>41930159</v>
      </c>
      <c r="N76" s="84">
        <f t="shared" ref="N76:P78" si="22">+N77</f>
        <v>41930159</v>
      </c>
      <c r="O76" s="84">
        <f t="shared" si="22"/>
        <v>23402590</v>
      </c>
      <c r="P76" s="84">
        <f t="shared" si="22"/>
        <v>23402590</v>
      </c>
      <c r="Q76" s="4"/>
      <c r="R76" s="141">
        <f t="shared" si="20"/>
        <v>0.83860318</v>
      </c>
      <c r="S76" s="141">
        <f t="shared" si="21"/>
        <v>0.46805180000000002</v>
      </c>
      <c r="T76" s="141">
        <f t="shared" ref="T73:T101" si="23">+P76/N76</f>
        <v>0.55813263193206586</v>
      </c>
    </row>
    <row r="77" spans="1:20" ht="27" customHeight="1" x14ac:dyDescent="0.2">
      <c r="A77" s="66">
        <v>3</v>
      </c>
      <c r="B77" s="72">
        <v>4</v>
      </c>
      <c r="C77" s="66">
        <v>2</v>
      </c>
      <c r="D77" s="72"/>
      <c r="E77" s="66"/>
      <c r="F77" s="72" t="s">
        <v>72</v>
      </c>
      <c r="G77" s="64">
        <f>+G78</f>
        <v>0</v>
      </c>
      <c r="H77" s="33"/>
      <c r="I77" s="110">
        <f>+'REC20'!I77</f>
        <v>0</v>
      </c>
      <c r="J77" s="113">
        <f>+'REC20'!J77</f>
        <v>0</v>
      </c>
      <c r="K77" s="110">
        <f t="shared" ref="K73:K101" si="24">+G77-I77+J77</f>
        <v>0</v>
      </c>
      <c r="L77" s="33"/>
      <c r="M77" s="64">
        <f>+M78</f>
        <v>41930159</v>
      </c>
      <c r="N77" s="64">
        <f t="shared" si="22"/>
        <v>41930159</v>
      </c>
      <c r="O77" s="64">
        <f t="shared" si="22"/>
        <v>23402590</v>
      </c>
      <c r="P77" s="64">
        <f t="shared" si="22"/>
        <v>23402590</v>
      </c>
      <c r="Q77" s="4"/>
      <c r="R77" s="141"/>
      <c r="S77" s="141"/>
      <c r="T77" s="141">
        <f t="shared" si="23"/>
        <v>0.55813263193206586</v>
      </c>
    </row>
    <row r="78" spans="1:20" ht="39" customHeight="1" x14ac:dyDescent="0.2">
      <c r="A78" s="66">
        <v>3</v>
      </c>
      <c r="B78" s="72">
        <v>4</v>
      </c>
      <c r="C78" s="66">
        <v>2</v>
      </c>
      <c r="D78" s="72">
        <v>12</v>
      </c>
      <c r="E78" s="66"/>
      <c r="F78" s="72" t="s">
        <v>73</v>
      </c>
      <c r="G78" s="64">
        <f>+G79</f>
        <v>0</v>
      </c>
      <c r="H78" s="33"/>
      <c r="I78" s="110">
        <f>+'REC20'!I78</f>
        <v>0</v>
      </c>
      <c r="J78" s="113">
        <f>+'REC20'!J78</f>
        <v>0</v>
      </c>
      <c r="K78" s="110">
        <f t="shared" si="24"/>
        <v>0</v>
      </c>
      <c r="L78" s="33"/>
      <c r="M78" s="64">
        <f>+M79</f>
        <v>41930159</v>
      </c>
      <c r="N78" s="64">
        <f t="shared" si="22"/>
        <v>41930159</v>
      </c>
      <c r="O78" s="64">
        <f t="shared" si="22"/>
        <v>23402590</v>
      </c>
      <c r="P78" s="64">
        <f t="shared" si="22"/>
        <v>23402590</v>
      </c>
      <c r="Q78" s="4"/>
      <c r="R78" s="141"/>
      <c r="S78" s="141"/>
      <c r="T78" s="141">
        <f t="shared" si="23"/>
        <v>0.55813263193206586</v>
      </c>
    </row>
    <row r="79" spans="1:20" ht="24.75" customHeight="1" x14ac:dyDescent="0.2">
      <c r="A79" s="66">
        <v>3</v>
      </c>
      <c r="B79" s="72">
        <v>4</v>
      </c>
      <c r="C79" s="66">
        <v>2</v>
      </c>
      <c r="D79" s="72">
        <v>12</v>
      </c>
      <c r="E79" s="66">
        <v>2</v>
      </c>
      <c r="F79" s="72" t="s">
        <v>74</v>
      </c>
      <c r="G79" s="64">
        <v>0</v>
      </c>
      <c r="H79" s="33"/>
      <c r="I79" s="110">
        <f>+'REC20'!I79</f>
        <v>0</v>
      </c>
      <c r="J79" s="113">
        <f>+'REC21'!J79</f>
        <v>50000000</v>
      </c>
      <c r="K79" s="118">
        <f t="shared" si="24"/>
        <v>50000000</v>
      </c>
      <c r="L79" s="33"/>
      <c r="M79" s="64">
        <f>+'REC21'!M79</f>
        <v>41930159</v>
      </c>
      <c r="N79" s="64">
        <f>+'REC21'!N79</f>
        <v>41930159</v>
      </c>
      <c r="O79" s="64">
        <f>+'REC21'!O79</f>
        <v>23402590</v>
      </c>
      <c r="P79" s="64">
        <f>+'REC21'!P79</f>
        <v>23402590</v>
      </c>
      <c r="Q79" s="4"/>
      <c r="R79" s="141">
        <f t="shared" si="20"/>
        <v>0.83860318</v>
      </c>
      <c r="S79" s="141">
        <f t="shared" si="21"/>
        <v>0.46805180000000002</v>
      </c>
      <c r="T79" s="141">
        <f t="shared" si="23"/>
        <v>0.55813263193206586</v>
      </c>
    </row>
    <row r="80" spans="1:20" ht="15" customHeight="1" x14ac:dyDescent="0.2">
      <c r="A80" s="64"/>
      <c r="B80" s="33"/>
      <c r="C80" s="64"/>
      <c r="D80" s="33"/>
      <c r="E80" s="64"/>
      <c r="F80" s="33"/>
      <c r="G80" s="64"/>
      <c r="H80" s="33"/>
      <c r="I80" s="110">
        <f>+'REC20'!I80</f>
        <v>0</v>
      </c>
      <c r="J80" s="113">
        <f>+'REC20'!J80</f>
        <v>0</v>
      </c>
      <c r="K80" s="110"/>
      <c r="L80" s="33"/>
      <c r="M80" s="64"/>
      <c r="N80" s="64"/>
      <c r="O80" s="64"/>
      <c r="P80" s="64"/>
      <c r="Q80" s="4"/>
      <c r="R80" s="141"/>
      <c r="S80" s="141"/>
      <c r="T80" s="141"/>
    </row>
    <row r="81" spans="1:20" ht="15" customHeight="1" x14ac:dyDescent="0.2">
      <c r="A81" s="67">
        <v>3</v>
      </c>
      <c r="B81" s="73">
        <v>10</v>
      </c>
      <c r="C81" s="67"/>
      <c r="D81" s="73"/>
      <c r="E81" s="67"/>
      <c r="F81" s="5" t="s">
        <v>29</v>
      </c>
      <c r="G81" s="67">
        <f>+G82</f>
        <v>219000000</v>
      </c>
      <c r="H81" s="33"/>
      <c r="I81" s="110">
        <f>+'REC20'!I81</f>
        <v>0</v>
      </c>
      <c r="J81" s="113">
        <f>+'REC20'!J81</f>
        <v>0</v>
      </c>
      <c r="K81" s="117">
        <f>+K82</f>
        <v>219000000</v>
      </c>
      <c r="L81" s="33"/>
      <c r="M81" s="64">
        <f>+M82</f>
        <v>0</v>
      </c>
      <c r="N81" s="64">
        <f t="shared" ref="N81:P82" si="25">+N82</f>
        <v>0</v>
      </c>
      <c r="O81" s="64">
        <f t="shared" si="25"/>
        <v>0</v>
      </c>
      <c r="P81" s="64">
        <f t="shared" si="25"/>
        <v>0</v>
      </c>
      <c r="Q81" s="4"/>
      <c r="R81" s="141">
        <f t="shared" si="20"/>
        <v>0</v>
      </c>
      <c r="S81" s="141">
        <f t="shared" si="21"/>
        <v>0</v>
      </c>
      <c r="T81" s="141"/>
    </row>
    <row r="82" spans="1:20" ht="15" customHeight="1" x14ac:dyDescent="0.2">
      <c r="A82" s="64">
        <v>3</v>
      </c>
      <c r="B82" s="33">
        <v>10</v>
      </c>
      <c r="C82" s="64">
        <v>1</v>
      </c>
      <c r="D82" s="33"/>
      <c r="E82" s="64"/>
      <c r="F82" s="72" t="s">
        <v>75</v>
      </c>
      <c r="G82" s="64">
        <f>+G83</f>
        <v>219000000</v>
      </c>
      <c r="H82" s="33"/>
      <c r="I82" s="110">
        <f>+'REC20'!I82</f>
        <v>0</v>
      </c>
      <c r="J82" s="113">
        <f>+'REC20'!J82</f>
        <v>0</v>
      </c>
      <c r="K82" s="117">
        <f>+K83</f>
        <v>219000000</v>
      </c>
      <c r="L82" s="33"/>
      <c r="M82" s="64">
        <f>+M83</f>
        <v>0</v>
      </c>
      <c r="N82" s="64">
        <f t="shared" si="25"/>
        <v>0</v>
      </c>
      <c r="O82" s="64">
        <f t="shared" si="25"/>
        <v>0</v>
      </c>
      <c r="P82" s="64">
        <f t="shared" si="25"/>
        <v>0</v>
      </c>
      <c r="Q82" s="4"/>
      <c r="R82" s="141">
        <f t="shared" si="20"/>
        <v>0</v>
      </c>
      <c r="S82" s="141">
        <f t="shared" si="21"/>
        <v>0</v>
      </c>
      <c r="T82" s="141"/>
    </row>
    <row r="83" spans="1:20" ht="15" customHeight="1" x14ac:dyDescent="0.2">
      <c r="A83" s="64">
        <v>3</v>
      </c>
      <c r="B83" s="33">
        <v>10</v>
      </c>
      <c r="C83" s="64">
        <v>1</v>
      </c>
      <c r="D83" s="33">
        <v>1</v>
      </c>
      <c r="E83" s="64"/>
      <c r="F83" s="72" t="s">
        <v>76</v>
      </c>
      <c r="G83" s="64">
        <f>+'REC20'!G83</f>
        <v>219000000</v>
      </c>
      <c r="H83" s="33"/>
      <c r="I83" s="110">
        <f>+'REC20'!I83</f>
        <v>0</v>
      </c>
      <c r="J83" s="113">
        <f>+'REC20'!J83</f>
        <v>0</v>
      </c>
      <c r="K83" s="117">
        <v>219000000</v>
      </c>
      <c r="L83" s="33"/>
      <c r="M83" s="64">
        <v>0</v>
      </c>
      <c r="N83" s="64">
        <v>0</v>
      </c>
      <c r="O83" s="64">
        <v>0</v>
      </c>
      <c r="P83" s="64">
        <v>0</v>
      </c>
      <c r="Q83" s="4"/>
      <c r="R83" s="141">
        <f t="shared" si="20"/>
        <v>0</v>
      </c>
      <c r="S83" s="141">
        <f t="shared" si="21"/>
        <v>0</v>
      </c>
      <c r="T83" s="141"/>
    </row>
    <row r="84" spans="1:20" ht="15" customHeight="1" x14ac:dyDescent="0.2">
      <c r="A84" s="64"/>
      <c r="B84" s="33"/>
      <c r="C84" s="64"/>
      <c r="D84" s="33"/>
      <c r="E84" s="64"/>
      <c r="F84" s="72"/>
      <c r="G84" s="64"/>
      <c r="H84" s="33"/>
      <c r="I84" s="110">
        <f>+'REC20'!I84</f>
        <v>0</v>
      </c>
      <c r="J84" s="113">
        <f>+'REC20'!J84</f>
        <v>0</v>
      </c>
      <c r="K84" s="110"/>
      <c r="L84" s="33"/>
      <c r="M84" s="64"/>
      <c r="N84" s="64"/>
      <c r="O84" s="64"/>
      <c r="P84" s="64"/>
      <c r="Q84" s="4"/>
      <c r="R84" s="141"/>
      <c r="S84" s="141"/>
      <c r="T84" s="141"/>
    </row>
    <row r="85" spans="1:20" ht="27" customHeight="1" x14ac:dyDescent="0.2">
      <c r="A85" s="64">
        <v>8</v>
      </c>
      <c r="B85" s="73"/>
      <c r="C85" s="67"/>
      <c r="D85" s="73"/>
      <c r="E85" s="67"/>
      <c r="F85" s="5" t="s">
        <v>81</v>
      </c>
      <c r="G85" s="67">
        <f>+G86</f>
        <v>71000000</v>
      </c>
      <c r="H85" s="72"/>
      <c r="I85" s="110">
        <f>+'REC20'!I85</f>
        <v>0</v>
      </c>
      <c r="J85" s="113">
        <f>+'REC20'!J85</f>
        <v>0</v>
      </c>
      <c r="K85" s="117">
        <f>+K86+K91</f>
        <v>118675300</v>
      </c>
      <c r="L85" s="33"/>
      <c r="M85" s="67">
        <f>+M86</f>
        <v>70879000</v>
      </c>
      <c r="N85" s="67">
        <f>+N86+N91</f>
        <v>118554300</v>
      </c>
      <c r="O85" s="67">
        <f t="shared" ref="O85:P85" si="26">+O86+O91</f>
        <v>118554300</v>
      </c>
      <c r="P85" s="67">
        <f t="shared" si="26"/>
        <v>118554300</v>
      </c>
      <c r="Q85" s="4"/>
      <c r="R85" s="140">
        <f t="shared" si="20"/>
        <v>0.99898041125659676</v>
      </c>
      <c r="S85" s="140">
        <f t="shared" si="21"/>
        <v>0.99898041125659676</v>
      </c>
      <c r="T85" s="140">
        <f t="shared" si="23"/>
        <v>1</v>
      </c>
    </row>
    <row r="86" spans="1:20" ht="15" customHeight="1" x14ac:dyDescent="0.2">
      <c r="A86" s="67">
        <v>8</v>
      </c>
      <c r="B86" s="73">
        <v>1</v>
      </c>
      <c r="C86" s="67"/>
      <c r="D86" s="73"/>
      <c r="E86" s="67"/>
      <c r="F86" s="5" t="s">
        <v>77</v>
      </c>
      <c r="G86" s="64">
        <f>+G87</f>
        <v>71000000</v>
      </c>
      <c r="H86" s="72"/>
      <c r="I86" s="110">
        <f>+'REC20'!I86</f>
        <v>0</v>
      </c>
      <c r="J86" s="113">
        <f>+'REC20'!J86</f>
        <v>0</v>
      </c>
      <c r="K86" s="117">
        <f>+K87</f>
        <v>71000000</v>
      </c>
      <c r="L86" s="33"/>
      <c r="M86" s="64">
        <f>+M87</f>
        <v>70879000</v>
      </c>
      <c r="N86" s="64">
        <f t="shared" ref="N85:P86" si="27">+N87</f>
        <v>70879000</v>
      </c>
      <c r="O86" s="64">
        <f t="shared" si="27"/>
        <v>70879000</v>
      </c>
      <c r="P86" s="64">
        <f t="shared" si="27"/>
        <v>70879000</v>
      </c>
      <c r="Q86" s="4"/>
      <c r="R86" s="141">
        <f t="shared" si="20"/>
        <v>0.99829577464788732</v>
      </c>
      <c r="S86" s="141">
        <f t="shared" si="21"/>
        <v>0.99829577464788732</v>
      </c>
      <c r="T86" s="141">
        <f t="shared" si="23"/>
        <v>1</v>
      </c>
    </row>
    <row r="87" spans="1:20" ht="15" customHeight="1" x14ac:dyDescent="0.2">
      <c r="A87" s="64">
        <v>8</v>
      </c>
      <c r="B87" s="33">
        <v>1</v>
      </c>
      <c r="C87" s="64">
        <v>2</v>
      </c>
      <c r="D87" s="33"/>
      <c r="E87" s="64"/>
      <c r="F87" s="72" t="s">
        <v>78</v>
      </c>
      <c r="G87" s="64">
        <f>+G88+G89</f>
        <v>71000000</v>
      </c>
      <c r="H87" s="72"/>
      <c r="I87" s="110">
        <f>+'REC20'!I87</f>
        <v>0</v>
      </c>
      <c r="J87" s="113">
        <f>+'REC20'!J87</f>
        <v>0</v>
      </c>
      <c r="K87" s="117">
        <f t="shared" si="24"/>
        <v>71000000</v>
      </c>
      <c r="L87" s="33"/>
      <c r="M87" s="64">
        <f>+M88+M89</f>
        <v>70879000</v>
      </c>
      <c r="N87" s="64">
        <f t="shared" ref="N87:P87" si="28">+N88+N89</f>
        <v>70879000</v>
      </c>
      <c r="O87" s="64">
        <f t="shared" si="28"/>
        <v>70879000</v>
      </c>
      <c r="P87" s="64">
        <f t="shared" si="28"/>
        <v>70879000</v>
      </c>
      <c r="Q87" s="4"/>
      <c r="R87" s="141">
        <f t="shared" si="20"/>
        <v>0.99829577464788732</v>
      </c>
      <c r="S87" s="141">
        <f t="shared" si="21"/>
        <v>0.99829577464788732</v>
      </c>
      <c r="T87" s="141">
        <f t="shared" si="23"/>
        <v>1</v>
      </c>
    </row>
    <row r="88" spans="1:20" ht="15" customHeight="1" x14ac:dyDescent="0.2">
      <c r="A88" s="64">
        <v>8</v>
      </c>
      <c r="B88" s="33">
        <v>1</v>
      </c>
      <c r="C88" s="64">
        <v>2</v>
      </c>
      <c r="D88" s="33">
        <v>1</v>
      </c>
      <c r="E88" s="64"/>
      <c r="F88" s="72" t="s">
        <v>79</v>
      </c>
      <c r="G88" s="67">
        <f>+'REC20'!G88</f>
        <v>70885000</v>
      </c>
      <c r="H88" s="72"/>
      <c r="I88" s="110">
        <f>+'REC20'!I88</f>
        <v>0</v>
      </c>
      <c r="J88" s="113">
        <f>+'REC20'!J88</f>
        <v>0</v>
      </c>
      <c r="K88" s="117">
        <f t="shared" si="24"/>
        <v>70885000</v>
      </c>
      <c r="L88" s="33"/>
      <c r="M88" s="64">
        <f>+'REC20'!M88</f>
        <v>70769000</v>
      </c>
      <c r="N88" s="64">
        <f>+'REC20'!N88</f>
        <v>70769000</v>
      </c>
      <c r="O88" s="64">
        <f>+'REC20'!O88</f>
        <v>70769000</v>
      </c>
      <c r="P88" s="64">
        <f>+'REC20'!P88</f>
        <v>70769000</v>
      </c>
      <c r="Q88" s="4"/>
      <c r="R88" s="141">
        <f t="shared" si="20"/>
        <v>0.9983635465895464</v>
      </c>
      <c r="S88" s="141">
        <f t="shared" si="21"/>
        <v>0.9983635465895464</v>
      </c>
      <c r="T88" s="141">
        <f t="shared" si="23"/>
        <v>1</v>
      </c>
    </row>
    <row r="89" spans="1:20" ht="25.5" customHeight="1" x14ac:dyDescent="0.2">
      <c r="A89" s="64">
        <v>8</v>
      </c>
      <c r="B89" s="33">
        <v>1</v>
      </c>
      <c r="C89" s="64">
        <v>2</v>
      </c>
      <c r="D89" s="33">
        <v>6</v>
      </c>
      <c r="E89" s="64"/>
      <c r="F89" s="72" t="s">
        <v>80</v>
      </c>
      <c r="G89" s="67">
        <f>+'REC20'!G89</f>
        <v>115000</v>
      </c>
      <c r="H89" s="72"/>
      <c r="I89" s="110">
        <f>+'REC20'!I89</f>
        <v>0</v>
      </c>
      <c r="J89" s="113">
        <f>+'REC20'!J89</f>
        <v>0</v>
      </c>
      <c r="K89" s="117">
        <f t="shared" si="24"/>
        <v>115000</v>
      </c>
      <c r="L89" s="33"/>
      <c r="M89" s="64">
        <f>+'REC20'!M89</f>
        <v>110000</v>
      </c>
      <c r="N89" s="64">
        <f>+'REC20'!N89</f>
        <v>110000</v>
      </c>
      <c r="O89" s="64">
        <f>+'REC20'!O89</f>
        <v>110000</v>
      </c>
      <c r="P89" s="64">
        <f>+'REC20'!P89</f>
        <v>110000</v>
      </c>
      <c r="Q89" s="4"/>
      <c r="R89" s="141">
        <f t="shared" si="20"/>
        <v>0.95652173913043481</v>
      </c>
      <c r="S89" s="141">
        <f t="shared" si="21"/>
        <v>0.95652173913043481</v>
      </c>
      <c r="T89" s="141">
        <f t="shared" si="23"/>
        <v>1</v>
      </c>
    </row>
    <row r="90" spans="1:20" ht="15" customHeight="1" x14ac:dyDescent="0.2">
      <c r="A90" s="64"/>
      <c r="B90" s="33"/>
      <c r="C90" s="64"/>
      <c r="D90" s="33"/>
      <c r="E90" s="64"/>
      <c r="F90" s="72"/>
      <c r="G90" s="66"/>
      <c r="H90" s="72"/>
      <c r="I90" s="110">
        <f>+'REC20'!I90</f>
        <v>0</v>
      </c>
      <c r="J90" s="113">
        <f>+'REC20'!J90</f>
        <v>0</v>
      </c>
      <c r="K90" s="110"/>
      <c r="L90" s="33"/>
      <c r="M90" s="64"/>
      <c r="N90" s="64"/>
      <c r="O90" s="64"/>
      <c r="P90" s="64"/>
      <c r="Q90" s="4"/>
      <c r="R90" s="141"/>
      <c r="S90" s="141"/>
      <c r="T90" s="141"/>
    </row>
    <row r="91" spans="1:20" ht="15" customHeight="1" x14ac:dyDescent="0.2">
      <c r="A91" s="67">
        <v>8</v>
      </c>
      <c r="B91" s="73">
        <v>4</v>
      </c>
      <c r="C91" s="67"/>
      <c r="D91" s="73"/>
      <c r="E91" s="67"/>
      <c r="F91" s="5" t="s">
        <v>82</v>
      </c>
      <c r="G91" s="67">
        <f>+G92</f>
        <v>29000000</v>
      </c>
      <c r="H91" s="72"/>
      <c r="I91" s="110">
        <f>+'REC20'!I91</f>
        <v>0</v>
      </c>
      <c r="J91" s="113">
        <f>+'REC20'!J91</f>
        <v>0</v>
      </c>
      <c r="K91" s="117">
        <f>+K92</f>
        <v>47675300</v>
      </c>
      <c r="L91" s="33"/>
      <c r="M91" s="64"/>
      <c r="N91" s="67">
        <f>+N92</f>
        <v>47675300</v>
      </c>
      <c r="O91" s="67">
        <f>+O92</f>
        <v>47675300</v>
      </c>
      <c r="P91" s="67">
        <f>+P92</f>
        <v>47675300</v>
      </c>
      <c r="Q91" s="4"/>
      <c r="R91" s="141">
        <f t="shared" si="20"/>
        <v>1</v>
      </c>
      <c r="S91" s="141">
        <f t="shared" si="21"/>
        <v>1</v>
      </c>
      <c r="T91" s="141">
        <v>0</v>
      </c>
    </row>
    <row r="92" spans="1:20" ht="15" customHeight="1" x14ac:dyDescent="0.2">
      <c r="A92" s="64">
        <v>8</v>
      </c>
      <c r="B92" s="33">
        <v>4</v>
      </c>
      <c r="C92" s="64">
        <v>1</v>
      </c>
      <c r="D92" s="33"/>
      <c r="E92" s="64"/>
      <c r="F92" s="72" t="s">
        <v>83</v>
      </c>
      <c r="G92" s="64">
        <f>+'REC20'!G92</f>
        <v>29000000</v>
      </c>
      <c r="H92" s="72"/>
      <c r="I92" s="110">
        <f>+'REC20'!I92</f>
        <v>0</v>
      </c>
      <c r="J92" s="113">
        <f>+'REC20'!J92</f>
        <v>18675300</v>
      </c>
      <c r="K92" s="117">
        <f t="shared" si="24"/>
        <v>47675300</v>
      </c>
      <c r="L92" s="33"/>
      <c r="M92" s="64">
        <f>+'REC20'!M92</f>
        <v>47675300</v>
      </c>
      <c r="N92" s="64">
        <f>+'REC20'!N92</f>
        <v>47675300</v>
      </c>
      <c r="O92" s="64">
        <f>+'REC20'!O92</f>
        <v>47675300</v>
      </c>
      <c r="P92" s="64">
        <f>+'REC20'!P92</f>
        <v>47675300</v>
      </c>
      <c r="Q92" s="4"/>
      <c r="R92" s="141">
        <f t="shared" si="20"/>
        <v>1</v>
      </c>
      <c r="S92" s="141">
        <f t="shared" si="21"/>
        <v>1</v>
      </c>
      <c r="T92" s="141">
        <f t="shared" si="23"/>
        <v>1</v>
      </c>
    </row>
    <row r="93" spans="1:20" ht="15" customHeight="1" x14ac:dyDescent="0.2">
      <c r="A93" s="64"/>
      <c r="B93" s="33"/>
      <c r="C93" s="64"/>
      <c r="D93" s="33"/>
      <c r="E93" s="64"/>
      <c r="F93" s="72"/>
      <c r="G93" s="66"/>
      <c r="H93" s="72"/>
      <c r="I93" s="110">
        <f>+'REC20'!I93</f>
        <v>0</v>
      </c>
      <c r="J93" s="113">
        <f>+'REC20'!J93</f>
        <v>0</v>
      </c>
      <c r="K93" s="117"/>
      <c r="L93" s="33"/>
      <c r="M93" s="64"/>
      <c r="N93" s="64"/>
      <c r="O93" s="64"/>
      <c r="P93" s="64"/>
      <c r="Q93" s="4"/>
      <c r="R93" s="141"/>
      <c r="S93" s="141"/>
      <c r="T93" s="141"/>
    </row>
    <row r="94" spans="1:20" ht="15" customHeight="1" x14ac:dyDescent="0.2">
      <c r="A94" s="64"/>
      <c r="B94" s="33"/>
      <c r="C94" s="64"/>
      <c r="D94" s="33"/>
      <c r="E94" s="64"/>
      <c r="F94" s="72"/>
      <c r="G94" s="66"/>
      <c r="H94" s="72"/>
      <c r="I94" s="110">
        <f>+'REC20'!I94</f>
        <v>0</v>
      </c>
      <c r="J94" s="113">
        <f>+'REC20'!J94</f>
        <v>0</v>
      </c>
      <c r="K94" s="117"/>
      <c r="L94" s="33"/>
      <c r="M94" s="64"/>
      <c r="N94" s="64"/>
      <c r="O94" s="64"/>
      <c r="P94" s="64"/>
      <c r="Q94" s="4"/>
      <c r="R94" s="141"/>
      <c r="S94" s="141"/>
      <c r="T94" s="141"/>
    </row>
    <row r="95" spans="1:20" ht="15" customHeight="1" x14ac:dyDescent="0.2">
      <c r="A95" s="67" t="s">
        <v>85</v>
      </c>
      <c r="B95" s="33"/>
      <c r="C95" s="64"/>
      <c r="D95" s="33"/>
      <c r="E95" s="64"/>
      <c r="F95" s="80" t="s">
        <v>84</v>
      </c>
      <c r="G95" s="67">
        <f>SUM(G96:G101)</f>
        <v>18484000000</v>
      </c>
      <c r="H95" s="33"/>
      <c r="I95" s="110">
        <f>+'REC20'!I95</f>
        <v>0</v>
      </c>
      <c r="J95" s="113">
        <f>+'REC20'!J95</f>
        <v>0</v>
      </c>
      <c r="K95" s="117">
        <f t="shared" si="24"/>
        <v>18484000000</v>
      </c>
      <c r="L95" s="33"/>
      <c r="M95" s="121">
        <f>SUM(M96:M101)</f>
        <v>16360259027.970001</v>
      </c>
      <c r="N95" s="121">
        <f t="shared" ref="N95:P95" si="29">SUM(N96:N101)</f>
        <v>15627697166.84</v>
      </c>
      <c r="O95" s="121">
        <f t="shared" si="29"/>
        <v>13029362613.119999</v>
      </c>
      <c r="P95" s="121">
        <f t="shared" si="29"/>
        <v>11182031384.119999</v>
      </c>
      <c r="Q95" s="4"/>
      <c r="R95" s="140">
        <f t="shared" si="20"/>
        <v>0.8454716060830989</v>
      </c>
      <c r="S95" s="140">
        <f t="shared" si="21"/>
        <v>0.70489951380220728</v>
      </c>
      <c r="T95" s="140">
        <f t="shared" si="23"/>
        <v>0.71552649534615098</v>
      </c>
    </row>
    <row r="96" spans="1:20" ht="50.25" customHeight="1" x14ac:dyDescent="0.2">
      <c r="A96" s="68">
        <v>1304</v>
      </c>
      <c r="B96" s="74">
        <v>1000</v>
      </c>
      <c r="C96" s="68" t="s">
        <v>86</v>
      </c>
      <c r="D96" s="33"/>
      <c r="E96" s="64">
        <v>20</v>
      </c>
      <c r="F96" s="72" t="s">
        <v>89</v>
      </c>
      <c r="G96" s="64">
        <f>486000000+'REC20'!G96</f>
        <v>5681593590</v>
      </c>
      <c r="H96" s="33"/>
      <c r="I96" s="110">
        <f>+'REC20'!I96</f>
        <v>0</v>
      </c>
      <c r="J96" s="113">
        <f>+'REC20'!J96</f>
        <v>0</v>
      </c>
      <c r="K96" s="117">
        <f t="shared" si="24"/>
        <v>5681593590</v>
      </c>
      <c r="L96" s="33"/>
      <c r="M96" s="118">
        <f>+'REC20'!M96+'REC21'!M96</f>
        <v>4768959945</v>
      </c>
      <c r="N96" s="118">
        <f>+'REC20'!N96+'REC21'!N96</f>
        <v>4713038793</v>
      </c>
      <c r="O96" s="118">
        <f>+'REC20'!O96+'REC21'!O96</f>
        <v>3918439738</v>
      </c>
      <c r="P96" s="118">
        <f>+'REC20'!P96+'REC21'!P96</f>
        <v>3526519159</v>
      </c>
      <c r="Q96" s="4"/>
      <c r="R96" s="141">
        <f t="shared" si="20"/>
        <v>0.82952761726837976</v>
      </c>
      <c r="S96" s="141">
        <f t="shared" si="21"/>
        <v>0.68967265537906941</v>
      </c>
      <c r="T96" s="141">
        <f t="shared" si="23"/>
        <v>0.74824742886430984</v>
      </c>
    </row>
    <row r="97" spans="1:20" ht="37.5" customHeight="1" x14ac:dyDescent="0.2">
      <c r="A97" s="68">
        <v>1304</v>
      </c>
      <c r="B97" s="74">
        <v>1000</v>
      </c>
      <c r="C97" s="68" t="s">
        <v>87</v>
      </c>
      <c r="D97" s="33"/>
      <c r="E97" s="64">
        <v>20</v>
      </c>
      <c r="F97" s="72" t="s">
        <v>90</v>
      </c>
      <c r="G97" s="64">
        <f>+'REC20'!G97</f>
        <v>1705906410</v>
      </c>
      <c r="H97" s="33"/>
      <c r="I97" s="110">
        <f>+'REC20'!I97</f>
        <v>0</v>
      </c>
      <c r="J97" s="113">
        <f>+'REC20'!J97</f>
        <v>0</v>
      </c>
      <c r="K97" s="117">
        <f t="shared" si="24"/>
        <v>1705906410</v>
      </c>
      <c r="L97" s="33"/>
      <c r="M97" s="118">
        <f>+'REC20'!M97</f>
        <v>1653996968</v>
      </c>
      <c r="N97" s="118">
        <f>+'REC20'!N97</f>
        <v>1588206401</v>
      </c>
      <c r="O97" s="118">
        <f>+'REC20'!O97</f>
        <v>1234950565</v>
      </c>
      <c r="P97" s="118">
        <f>+'REC20'!P97</f>
        <v>1140160565</v>
      </c>
      <c r="Q97" s="4"/>
      <c r="R97" s="141">
        <f t="shared" si="20"/>
        <v>0.93100441600427541</v>
      </c>
      <c r="S97" s="141">
        <f t="shared" si="21"/>
        <v>0.72392632899480103</v>
      </c>
      <c r="T97" s="141">
        <f t="shared" si="23"/>
        <v>0.71789193412273622</v>
      </c>
    </row>
    <row r="98" spans="1:20" ht="50.25" customHeight="1" x14ac:dyDescent="0.2">
      <c r="A98" s="68">
        <v>1304</v>
      </c>
      <c r="B98" s="74">
        <v>1000</v>
      </c>
      <c r="C98" s="68" t="s">
        <v>88</v>
      </c>
      <c r="D98" s="33"/>
      <c r="E98" s="64">
        <v>20</v>
      </c>
      <c r="F98" s="72" t="s">
        <v>91</v>
      </c>
      <c r="G98" s="64">
        <f>+'REC20'!G98</f>
        <v>1765000000</v>
      </c>
      <c r="H98" s="33"/>
      <c r="I98" s="110">
        <f>+'REC20'!I98</f>
        <v>0</v>
      </c>
      <c r="J98" s="113">
        <f>+'REC20'!J98</f>
        <v>0</v>
      </c>
      <c r="K98" s="117">
        <f t="shared" si="24"/>
        <v>1765000000</v>
      </c>
      <c r="L98" s="33"/>
      <c r="M98" s="118">
        <f>+'REC20'!M98</f>
        <v>1411496661</v>
      </c>
      <c r="N98" s="118">
        <f>+'REC20'!N98</f>
        <v>1053914160</v>
      </c>
      <c r="O98" s="118">
        <f>+'REC20'!O98</f>
        <v>914581244</v>
      </c>
      <c r="P98" s="118">
        <f>+'REC20'!P98</f>
        <v>822266244</v>
      </c>
      <c r="Q98" s="4"/>
      <c r="R98" s="141">
        <f t="shared" si="20"/>
        <v>0.5971185042492918</v>
      </c>
      <c r="S98" s="141">
        <f t="shared" si="21"/>
        <v>0.51817634220963171</v>
      </c>
      <c r="T98" s="141">
        <f t="shared" si="23"/>
        <v>0.78020229275598685</v>
      </c>
    </row>
    <row r="99" spans="1:20" ht="27.75" customHeight="1" x14ac:dyDescent="0.2">
      <c r="A99" s="68">
        <v>1399</v>
      </c>
      <c r="B99" s="75">
        <v>1000</v>
      </c>
      <c r="C99" s="64">
        <v>4</v>
      </c>
      <c r="D99" s="33"/>
      <c r="E99" s="64">
        <v>20</v>
      </c>
      <c r="F99" s="72" t="s">
        <v>92</v>
      </c>
      <c r="G99" s="64">
        <f>+'REC20'!G99</f>
        <v>2512000000</v>
      </c>
      <c r="H99" s="33"/>
      <c r="I99" s="110">
        <f>+'REC20'!I99</f>
        <v>1152591749</v>
      </c>
      <c r="J99" s="113">
        <f>+'REC20'!J99</f>
        <v>1152591749</v>
      </c>
      <c r="K99" s="117">
        <f t="shared" si="24"/>
        <v>2512000000</v>
      </c>
      <c r="L99" s="33"/>
      <c r="M99" s="118">
        <f>+'REC20'!M99</f>
        <v>2198561951.1300001</v>
      </c>
      <c r="N99" s="118">
        <f>+'REC20'!N99</f>
        <v>2046484668</v>
      </c>
      <c r="O99" s="118">
        <f>+'REC20'!O99</f>
        <v>851534506</v>
      </c>
      <c r="P99" s="118">
        <f>+'REC20'!P99</f>
        <v>807340238</v>
      </c>
      <c r="Q99" s="4"/>
      <c r="R99" s="141">
        <f t="shared" si="20"/>
        <v>0.81468338694267517</v>
      </c>
      <c r="S99" s="141">
        <f t="shared" si="21"/>
        <v>0.3389866664012739</v>
      </c>
      <c r="T99" s="141">
        <f t="shared" si="23"/>
        <v>0.39450099510835918</v>
      </c>
    </row>
    <row r="100" spans="1:20" ht="38.25" customHeight="1" x14ac:dyDescent="0.2">
      <c r="A100" s="68">
        <v>1399</v>
      </c>
      <c r="B100" s="75">
        <v>1000</v>
      </c>
      <c r="C100" s="64">
        <v>5</v>
      </c>
      <c r="D100" s="33"/>
      <c r="E100" s="64">
        <v>20</v>
      </c>
      <c r="F100" s="72" t="s">
        <v>93</v>
      </c>
      <c r="G100" s="64">
        <f>+'REC20'!G100</f>
        <v>5910000000</v>
      </c>
      <c r="H100" s="33"/>
      <c r="I100" s="110">
        <f>+'REC20'!I100</f>
        <v>0</v>
      </c>
      <c r="J100" s="113">
        <f>+'REC20'!J100</f>
        <v>0</v>
      </c>
      <c r="K100" s="117">
        <f t="shared" si="24"/>
        <v>5910000000</v>
      </c>
      <c r="L100" s="33"/>
      <c r="M100" s="118">
        <f>+'REC20'!M100</f>
        <v>5460939804.8400002</v>
      </c>
      <c r="N100" s="118">
        <f>+'REC20'!N100</f>
        <v>5403336536.8400002</v>
      </c>
      <c r="O100" s="118">
        <f>+'REC20'!O100</f>
        <v>5337350097.1199999</v>
      </c>
      <c r="P100" s="118">
        <f>+'REC20'!P100</f>
        <v>4177240422.1199999</v>
      </c>
      <c r="Q100" s="4"/>
      <c r="R100" s="141">
        <f t="shared" si="20"/>
        <v>0.9142701415972927</v>
      </c>
      <c r="S100" s="141">
        <f t="shared" si="21"/>
        <v>0.90310492337055837</v>
      </c>
      <c r="T100" s="141">
        <f t="shared" si="23"/>
        <v>0.77308536931570604</v>
      </c>
    </row>
    <row r="101" spans="1:20" ht="39" customHeight="1" thickBot="1" x14ac:dyDescent="0.25">
      <c r="A101" s="69">
        <v>1399</v>
      </c>
      <c r="B101" s="76">
        <v>1000</v>
      </c>
      <c r="C101" s="77">
        <v>6</v>
      </c>
      <c r="D101" s="78"/>
      <c r="E101" s="77">
        <v>20</v>
      </c>
      <c r="F101" s="81" t="s">
        <v>94</v>
      </c>
      <c r="G101" s="77">
        <f>+'REC20'!G101</f>
        <v>909500000</v>
      </c>
      <c r="H101" s="33"/>
      <c r="I101" s="111">
        <f>+'REC20'!I101</f>
        <v>250000000</v>
      </c>
      <c r="J101" s="114">
        <f>+'REC20'!J101</f>
        <v>250000000</v>
      </c>
      <c r="K101" s="119">
        <f t="shared" si="24"/>
        <v>909500000</v>
      </c>
      <c r="L101" s="33"/>
      <c r="M101" s="137">
        <f>+'REC20'!M101</f>
        <v>866303698</v>
      </c>
      <c r="N101" s="137">
        <f>+'REC20'!N101</f>
        <v>822716608</v>
      </c>
      <c r="O101" s="137">
        <f>+'REC20'!O101</f>
        <v>772506463</v>
      </c>
      <c r="P101" s="137">
        <f>+'REC20'!P101</f>
        <v>708504756</v>
      </c>
      <c r="Q101" s="4"/>
      <c r="R101" s="142">
        <f t="shared" si="20"/>
        <v>0.90458120725673452</v>
      </c>
      <c r="S101" s="142">
        <f t="shared" si="21"/>
        <v>0.84937489059923033</v>
      </c>
      <c r="T101" s="142">
        <f t="shared" si="23"/>
        <v>0.86117716490779772</v>
      </c>
    </row>
    <row r="102" spans="1:20" ht="6.75" hidden="1" customHeight="1" x14ac:dyDescent="0.25">
      <c r="A102" s="94"/>
      <c r="B102" s="30"/>
      <c r="C102" s="29"/>
      <c r="D102" s="29"/>
      <c r="E102" s="29"/>
      <c r="F102" s="34"/>
      <c r="G102" s="29"/>
      <c r="H102" s="29"/>
      <c r="I102" s="29"/>
      <c r="J102" s="32">
        <f>+'REC20'!J102</f>
        <v>0</v>
      </c>
      <c r="K102" s="28" t="e">
        <f>+G102-I102+J102-#REF!-#REF!</f>
        <v>#REF!</v>
      </c>
      <c r="L102" s="33"/>
      <c r="M102" s="29"/>
      <c r="N102" s="29"/>
      <c r="O102" s="29"/>
      <c r="P102" s="29"/>
      <c r="Q102" s="4"/>
      <c r="R102" s="95" t="e">
        <f t="shared" si="20"/>
        <v>#REF!</v>
      </c>
      <c r="S102" s="96"/>
      <c r="T102" s="97"/>
    </row>
    <row r="103" spans="1:20" ht="42" customHeight="1" x14ac:dyDescent="0.2">
      <c r="A103" s="144"/>
      <c r="B103" s="145"/>
      <c r="C103" s="145"/>
      <c r="D103" s="145"/>
      <c r="E103" s="145"/>
      <c r="F103" s="145"/>
      <c r="G103" s="146"/>
      <c r="H103" s="146"/>
      <c r="I103" s="147"/>
      <c r="J103" s="147"/>
      <c r="K103" s="147"/>
      <c r="L103" s="148"/>
      <c r="M103" s="149"/>
      <c r="N103" s="149"/>
      <c r="O103" s="149"/>
      <c r="P103" s="149"/>
      <c r="Q103" s="150"/>
      <c r="R103" s="151"/>
      <c r="S103" s="151"/>
      <c r="T103" s="152"/>
    </row>
    <row r="104" spans="1:20" x14ac:dyDescent="0.2">
      <c r="A104" s="98"/>
      <c r="B104" s="2"/>
      <c r="C104" s="2"/>
      <c r="D104" s="2"/>
      <c r="E104" s="2"/>
      <c r="F104" s="2"/>
      <c r="G104" s="10"/>
      <c r="H104" s="10"/>
      <c r="I104" s="9"/>
      <c r="J104" s="9"/>
      <c r="K104" s="11"/>
      <c r="L104" s="11"/>
      <c r="M104" s="16"/>
      <c r="N104" s="16"/>
      <c r="O104" s="16"/>
      <c r="P104" s="16"/>
      <c r="Q104" s="4"/>
      <c r="R104" s="96"/>
      <c r="S104" s="96"/>
      <c r="T104" s="97"/>
    </row>
    <row r="105" spans="1:20" x14ac:dyDescent="0.2">
      <c r="A105" s="99"/>
      <c r="B105" s="2"/>
      <c r="C105" s="2"/>
      <c r="D105" s="2"/>
      <c r="E105" s="12" t="s">
        <v>33</v>
      </c>
      <c r="F105" s="2"/>
      <c r="G105" s="10"/>
      <c r="H105" s="10"/>
      <c r="I105" s="9"/>
      <c r="J105" s="9"/>
      <c r="K105" s="12" t="s">
        <v>95</v>
      </c>
      <c r="L105" s="11"/>
      <c r="M105" s="16"/>
      <c r="N105" s="17"/>
      <c r="O105" s="16"/>
      <c r="P105" s="16"/>
      <c r="Q105" s="4"/>
      <c r="R105" s="96"/>
      <c r="S105" s="96"/>
      <c r="T105" s="97"/>
    </row>
    <row r="106" spans="1:20" x14ac:dyDescent="0.2">
      <c r="A106" s="98"/>
      <c r="B106" s="2"/>
      <c r="C106" s="2"/>
      <c r="D106" s="2"/>
      <c r="E106" s="11" t="s">
        <v>32</v>
      </c>
      <c r="F106" s="2"/>
      <c r="G106" s="10"/>
      <c r="H106" s="10"/>
      <c r="I106" s="21"/>
      <c r="J106" s="9"/>
      <c r="K106" s="11" t="s">
        <v>97</v>
      </c>
      <c r="L106" s="11"/>
      <c r="M106" s="16"/>
      <c r="N106" s="18"/>
      <c r="O106" s="16"/>
      <c r="P106" s="16"/>
      <c r="Q106" s="4"/>
      <c r="R106" s="96"/>
      <c r="S106" s="96"/>
      <c r="T106" s="97"/>
    </row>
    <row r="107" spans="1:20" ht="12.75" thickBot="1" x14ac:dyDescent="0.25">
      <c r="A107" s="100"/>
      <c r="B107" s="101"/>
      <c r="C107" s="101"/>
      <c r="D107" s="101"/>
      <c r="E107" s="102"/>
      <c r="F107" s="101"/>
      <c r="G107" s="103"/>
      <c r="H107" s="103"/>
      <c r="I107" s="104"/>
      <c r="J107" s="104"/>
      <c r="K107" s="102" t="s">
        <v>96</v>
      </c>
      <c r="L107" s="102"/>
      <c r="M107" s="105"/>
      <c r="N107" s="105"/>
      <c r="O107" s="105"/>
      <c r="P107" s="105"/>
      <c r="Q107" s="106"/>
      <c r="R107" s="107"/>
      <c r="S107" s="107"/>
      <c r="T107" s="108"/>
    </row>
  </sheetData>
  <mergeCells count="16">
    <mergeCell ref="T5:T6"/>
    <mergeCell ref="R5:R6"/>
    <mergeCell ref="S5:S6"/>
    <mergeCell ref="A1:P1"/>
    <mergeCell ref="A2:P2"/>
    <mergeCell ref="A3:P3"/>
    <mergeCell ref="I5:J5"/>
    <mergeCell ref="A5:A6"/>
    <mergeCell ref="B5:B6"/>
    <mergeCell ref="C5:C6"/>
    <mergeCell ref="D5:D6"/>
    <mergeCell ref="E5:E6"/>
    <mergeCell ref="F5:F6"/>
    <mergeCell ref="G5:G6"/>
    <mergeCell ref="M5:P5"/>
    <mergeCell ref="K5:K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REC20</vt:lpstr>
      <vt:lpstr>REC21</vt:lpstr>
      <vt:lpstr>CONSOLIDACION</vt:lpstr>
      <vt:lpstr>'REC20'!Área_de_impresión</vt:lpstr>
      <vt:lpstr>'REC21'!Área_de_impresión</vt:lpstr>
      <vt:lpstr>CONSOLIDACION!Títulos_a_imprimir</vt:lpstr>
      <vt:lpstr>'REC20'!Títulos_a_imprimir</vt:lpstr>
      <vt:lpstr>'REC21'!Títulos_a_imprimir</vt:lpstr>
    </vt:vector>
  </TitlesOfParts>
  <Company>Supersolidaria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Danyira Diamary Pachon Ramirez</cp:lastModifiedBy>
  <cp:lastPrinted>2018-08-08T19:55:11Z</cp:lastPrinted>
  <dcterms:created xsi:type="dcterms:W3CDTF">2006-02-22T14:18:00Z</dcterms:created>
  <dcterms:modified xsi:type="dcterms:W3CDTF">2020-02-04T20:33:40Z</dcterms:modified>
</cp:coreProperties>
</file>