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 activeTab="3"/>
  </bookViews>
  <sheets>
    <sheet name="REC20" sheetId="6" r:id="rId1"/>
    <sheet name="REC21" sheetId="7" r:id="rId2"/>
    <sheet name="CONSOLIDACION" sheetId="4" r:id="rId3"/>
    <sheet name="RESUMEN" sheetId="5" r:id="rId4"/>
  </sheets>
  <definedNames>
    <definedName name="_xlnm.Print_Area" localSheetId="0">'REC20'!$A$1:$R$89</definedName>
    <definedName name="_xlnm.Print_Area" localSheetId="1">'REC21'!$A$1:$R$77</definedName>
    <definedName name="_xlnm.Print_Area" localSheetId="3">RESUMEN!$A$1:$N$91</definedName>
    <definedName name="_xlnm.Print_Titles" localSheetId="2">CONSOLIDACION!$1:$6</definedName>
    <definedName name="_xlnm.Print_Titles" localSheetId="0">'REC20'!$1:$7</definedName>
    <definedName name="_xlnm.Print_Titles" localSheetId="1">'REC21'!$1:$7</definedName>
    <definedName name="_xlnm.Print_Titles" localSheetId="3">RESUMEN!$1:$6</definedName>
  </definedNames>
  <calcPr calcId="145621"/>
</workbook>
</file>

<file path=xl/calcChain.xml><?xml version="1.0" encoding="utf-8"?>
<calcChain xmlns="http://schemas.openxmlformats.org/spreadsheetml/2006/main">
  <c r="T72" i="4" l="1"/>
  <c r="M72" i="4"/>
  <c r="M22" i="4"/>
  <c r="M21" i="4"/>
  <c r="P82" i="4" l="1"/>
  <c r="P12" i="4" l="1"/>
  <c r="I22" i="4" l="1"/>
  <c r="I34" i="7"/>
  <c r="Q60" i="4" l="1"/>
  <c r="P58" i="4"/>
  <c r="I58" i="4"/>
  <c r="M47" i="4"/>
  <c r="M46" i="4"/>
  <c r="J46" i="4"/>
  <c r="M49" i="4"/>
  <c r="P17" i="4"/>
  <c r="M18" i="4"/>
  <c r="M17" i="4"/>
  <c r="M57" i="7"/>
  <c r="M58" i="7"/>
  <c r="M56" i="7"/>
  <c r="I54" i="7"/>
  <c r="M70" i="4"/>
  <c r="M69" i="4"/>
  <c r="M68" i="4"/>
  <c r="M67" i="4"/>
  <c r="M66" i="4"/>
  <c r="M65" i="4"/>
  <c r="M64" i="4"/>
  <c r="M59" i="4"/>
  <c r="M58" i="4"/>
  <c r="O58" i="4"/>
  <c r="R55" i="6"/>
  <c r="Q55" i="6"/>
  <c r="R73" i="4" l="1"/>
  <c r="Q73" i="4" l="1"/>
  <c r="P73" i="4"/>
  <c r="O73" i="4"/>
  <c r="Q84" i="4"/>
  <c r="I73" i="4"/>
  <c r="M69" i="7"/>
  <c r="R68" i="7"/>
  <c r="Q68" i="7"/>
  <c r="P68" i="7"/>
  <c r="O68" i="7"/>
  <c r="L68" i="7"/>
  <c r="K68" i="7"/>
  <c r="J68" i="7"/>
  <c r="I68" i="7"/>
  <c r="M68" i="7" l="1"/>
  <c r="J33" i="7" l="1"/>
  <c r="I33" i="7"/>
  <c r="I52" i="7"/>
  <c r="Q81" i="4" l="1"/>
  <c r="R86" i="4" l="1"/>
  <c r="R85" i="4"/>
  <c r="R84" i="4"/>
  <c r="R83" i="4"/>
  <c r="R82" i="4"/>
  <c r="R81" i="4"/>
  <c r="R80" i="4"/>
  <c r="Q86" i="4"/>
  <c r="Q85" i="4"/>
  <c r="Q83" i="4"/>
  <c r="Q82" i="4"/>
  <c r="Q80" i="4"/>
  <c r="P86" i="4"/>
  <c r="P85" i="4"/>
  <c r="P84" i="4"/>
  <c r="P83" i="4"/>
  <c r="P81" i="4"/>
  <c r="P80" i="4"/>
  <c r="O86" i="4"/>
  <c r="O85" i="4"/>
  <c r="O84" i="4"/>
  <c r="O83" i="4"/>
  <c r="O82" i="4"/>
  <c r="O81" i="4"/>
  <c r="O80" i="4"/>
  <c r="R76" i="6"/>
  <c r="Q76" i="6"/>
  <c r="P76" i="6"/>
  <c r="O76" i="6"/>
  <c r="O5" i="7"/>
  <c r="O5" i="4" s="1"/>
  <c r="K76" i="5"/>
  <c r="J76" i="5"/>
  <c r="O75" i="4" l="1"/>
  <c r="J17" i="4" l="1"/>
  <c r="K79" i="5" l="1"/>
  <c r="I49" i="7" l="1"/>
  <c r="K82" i="5" l="1"/>
  <c r="J82" i="5"/>
  <c r="O38" i="4"/>
  <c r="L32" i="4"/>
  <c r="K32" i="4"/>
  <c r="J32" i="4"/>
  <c r="I32" i="4"/>
  <c r="N82" i="5" l="1"/>
  <c r="M82" i="5"/>
  <c r="K84" i="5"/>
  <c r="J84" i="5"/>
  <c r="G85" i="5"/>
  <c r="G84" i="5"/>
  <c r="G34" i="5"/>
  <c r="M34" i="5" s="1"/>
  <c r="L59" i="4"/>
  <c r="K59" i="4"/>
  <c r="J59" i="4"/>
  <c r="L60" i="4"/>
  <c r="K60" i="4"/>
  <c r="J60" i="4"/>
  <c r="M60" i="4" s="1"/>
  <c r="I60" i="4"/>
  <c r="I59" i="4"/>
  <c r="O18" i="4"/>
  <c r="O17" i="4"/>
  <c r="R35" i="4"/>
  <c r="Q35" i="4"/>
  <c r="W35" i="4" s="1"/>
  <c r="P35" i="4"/>
  <c r="V35" i="4" s="1"/>
  <c r="O35" i="4"/>
  <c r="U35" i="4" s="1"/>
  <c r="W86" i="4"/>
  <c r="W85" i="4"/>
  <c r="V85" i="4"/>
  <c r="U85" i="4"/>
  <c r="W84" i="4"/>
  <c r="W83" i="4"/>
  <c r="V83" i="4"/>
  <c r="U83" i="4"/>
  <c r="K85" i="5"/>
  <c r="M86" i="4"/>
  <c r="T86" i="4" s="1"/>
  <c r="M85" i="4"/>
  <c r="T85" i="4" s="1"/>
  <c r="M83" i="4"/>
  <c r="T83" i="4" s="1"/>
  <c r="M35" i="4"/>
  <c r="I38" i="4"/>
  <c r="M38" i="4" s="1"/>
  <c r="G42" i="7"/>
  <c r="T35" i="4" l="1"/>
  <c r="N85" i="5"/>
  <c r="N84" i="5"/>
  <c r="M84" i="5"/>
  <c r="V86" i="4"/>
  <c r="U86" i="4"/>
  <c r="J85" i="5"/>
  <c r="M85" i="5" s="1"/>
  <c r="M34" i="6"/>
  <c r="G76" i="6"/>
  <c r="M84" i="6"/>
  <c r="M83" i="6"/>
  <c r="M81" i="6"/>
  <c r="M74" i="6"/>
  <c r="V84" i="4" l="1"/>
  <c r="R76" i="4"/>
  <c r="Q76" i="4"/>
  <c r="P76" i="4"/>
  <c r="U76" i="4" s="1"/>
  <c r="G76" i="4"/>
  <c r="M76" i="4" s="1"/>
  <c r="G71" i="6"/>
  <c r="T76" i="4" l="1"/>
  <c r="G76" i="5"/>
  <c r="U84" i="4"/>
  <c r="W76" i="4"/>
  <c r="V76" i="4"/>
  <c r="M76" i="5" l="1"/>
  <c r="N76" i="5"/>
  <c r="W81" i="4"/>
  <c r="J79" i="5"/>
  <c r="G84" i="4"/>
  <c r="G82" i="4"/>
  <c r="G81" i="4"/>
  <c r="G80" i="4"/>
  <c r="M80" i="4" l="1"/>
  <c r="G79" i="4"/>
  <c r="V81" i="4"/>
  <c r="R79" i="4"/>
  <c r="Q79" i="4"/>
  <c r="P79" i="4"/>
  <c r="O79" i="4"/>
  <c r="W82" i="4"/>
  <c r="V82" i="4"/>
  <c r="U82" i="4"/>
  <c r="U81" i="4"/>
  <c r="U80" i="4"/>
  <c r="W80" i="4"/>
  <c r="V80" i="4"/>
  <c r="G79" i="5" l="1"/>
  <c r="T80" i="4"/>
  <c r="N79" i="5"/>
  <c r="M79" i="5"/>
  <c r="J42" i="4"/>
  <c r="K37" i="6" l="1"/>
  <c r="R71" i="6" l="1"/>
  <c r="Q71" i="6"/>
  <c r="P71" i="6"/>
  <c r="O71" i="6"/>
  <c r="I26" i="4" l="1"/>
  <c r="I30" i="4"/>
  <c r="J28" i="4"/>
  <c r="I28" i="4"/>
  <c r="M82" i="6" l="1"/>
  <c r="M41" i="6"/>
  <c r="M18" i="6" l="1"/>
  <c r="M17" i="6" l="1"/>
  <c r="G44" i="5" l="1"/>
  <c r="I70" i="4" l="1"/>
  <c r="J69" i="4"/>
  <c r="J39" i="4"/>
  <c r="J38" i="4"/>
  <c r="J31" i="4"/>
  <c r="J30" i="4"/>
  <c r="J18" i="4"/>
  <c r="G46" i="4"/>
  <c r="M21" i="6"/>
  <c r="R18" i="4" l="1"/>
  <c r="Q18" i="4"/>
  <c r="P18" i="4"/>
  <c r="J18" i="5"/>
  <c r="K18" i="5" l="1"/>
  <c r="Q65" i="4"/>
  <c r="O65" i="4"/>
  <c r="P64" i="4"/>
  <c r="R52" i="7"/>
  <c r="Q63" i="4"/>
  <c r="Q28" i="4"/>
  <c r="P28" i="4"/>
  <c r="O28" i="4"/>
  <c r="J83" i="5"/>
  <c r="O68" i="4"/>
  <c r="R67" i="4"/>
  <c r="R62" i="4"/>
  <c r="R61" i="4"/>
  <c r="Q58" i="4"/>
  <c r="R48" i="4"/>
  <c r="P43" i="6"/>
  <c r="P48" i="4"/>
  <c r="O48" i="4"/>
  <c r="Q47" i="4"/>
  <c r="R40" i="6"/>
  <c r="Q40" i="6"/>
  <c r="P40" i="6"/>
  <c r="R36" i="6"/>
  <c r="Q31" i="4"/>
  <c r="P31" i="4"/>
  <c r="R29" i="4"/>
  <c r="Q29" i="4"/>
  <c r="P29" i="4"/>
  <c r="O29" i="4"/>
  <c r="R24" i="6"/>
  <c r="P24" i="6"/>
  <c r="Q22" i="4"/>
  <c r="P22" i="4"/>
  <c r="Q14" i="7"/>
  <c r="L52" i="6"/>
  <c r="K52" i="6"/>
  <c r="J52" i="6"/>
  <c r="I52" i="6"/>
  <c r="R70" i="4"/>
  <c r="R68" i="4"/>
  <c r="Q68" i="4"/>
  <c r="Q62" i="4"/>
  <c r="O61" i="4"/>
  <c r="R46" i="4"/>
  <c r="Q33" i="7"/>
  <c r="O33" i="7"/>
  <c r="O31" i="4"/>
  <c r="R30" i="4"/>
  <c r="O30" i="4"/>
  <c r="R28" i="4"/>
  <c r="R27" i="4"/>
  <c r="P27" i="4"/>
  <c r="O27" i="4"/>
  <c r="P26" i="4"/>
  <c r="O24" i="6"/>
  <c r="P25" i="4"/>
  <c r="R22" i="4"/>
  <c r="O22" i="4"/>
  <c r="Q21" i="4"/>
  <c r="O21" i="4"/>
  <c r="O16" i="6"/>
  <c r="R17" i="4"/>
  <c r="O14" i="7"/>
  <c r="L52" i="7"/>
  <c r="L47" i="7" s="1"/>
  <c r="K52" i="7"/>
  <c r="K47" i="7" s="1"/>
  <c r="J52" i="7"/>
  <c r="I47" i="7"/>
  <c r="L40" i="7"/>
  <c r="L42" i="4" s="1"/>
  <c r="L41" i="4" s="1"/>
  <c r="K40" i="7"/>
  <c r="K42" i="4" s="1"/>
  <c r="K41" i="4" s="1"/>
  <c r="J40" i="7"/>
  <c r="I40" i="7"/>
  <c r="L33" i="7"/>
  <c r="K33" i="7"/>
  <c r="L22" i="7"/>
  <c r="K22" i="7"/>
  <c r="J22" i="7"/>
  <c r="I22" i="7"/>
  <c r="L18" i="7"/>
  <c r="K18" i="7"/>
  <c r="J18" i="7"/>
  <c r="I18" i="7"/>
  <c r="L14" i="7"/>
  <c r="K14" i="7"/>
  <c r="J14" i="7"/>
  <c r="I14" i="7"/>
  <c r="L76" i="6"/>
  <c r="K76" i="6"/>
  <c r="J76" i="6"/>
  <c r="L71" i="6"/>
  <c r="L74" i="4" s="1"/>
  <c r="K71" i="6"/>
  <c r="K74" i="4" s="1"/>
  <c r="J71" i="6"/>
  <c r="J74" i="4" s="1"/>
  <c r="L55" i="6"/>
  <c r="K55" i="6"/>
  <c r="J55" i="6"/>
  <c r="K43" i="6"/>
  <c r="K46" i="4" s="1"/>
  <c r="J43" i="6"/>
  <c r="L40" i="6"/>
  <c r="K40" i="6"/>
  <c r="J40" i="6"/>
  <c r="L36" i="6"/>
  <c r="L39" i="4" s="1"/>
  <c r="K36" i="6"/>
  <c r="L24" i="6"/>
  <c r="L26" i="4" s="1"/>
  <c r="K24" i="6"/>
  <c r="K26" i="4" s="1"/>
  <c r="J24" i="6"/>
  <c r="L20" i="6"/>
  <c r="L22" i="4" s="1"/>
  <c r="K20" i="6"/>
  <c r="K22" i="4" s="1"/>
  <c r="J20" i="6"/>
  <c r="J22" i="4" s="1"/>
  <c r="L16" i="6"/>
  <c r="K16" i="6"/>
  <c r="J16" i="6"/>
  <c r="I76" i="6"/>
  <c r="I71" i="6"/>
  <c r="I74" i="4" s="1"/>
  <c r="I55" i="6"/>
  <c r="I43" i="6"/>
  <c r="I46" i="4" s="1"/>
  <c r="I40" i="6"/>
  <c r="I36" i="6"/>
  <c r="I24" i="6"/>
  <c r="I16" i="6"/>
  <c r="L66" i="4"/>
  <c r="K66" i="4"/>
  <c r="J66" i="4"/>
  <c r="I66" i="4"/>
  <c r="L54" i="4"/>
  <c r="L53" i="4" s="1"/>
  <c r="K54" i="4"/>
  <c r="K53" i="4" s="1"/>
  <c r="J54" i="4"/>
  <c r="J53" i="4" s="1"/>
  <c r="I54" i="4"/>
  <c r="K21" i="4"/>
  <c r="J21" i="4"/>
  <c r="K39" i="4"/>
  <c r="I39" i="4"/>
  <c r="P60" i="4"/>
  <c r="R52" i="6"/>
  <c r="Q54" i="4"/>
  <c r="Q53" i="4" s="1"/>
  <c r="P54" i="4"/>
  <c r="R32" i="4"/>
  <c r="Q32" i="4"/>
  <c r="P32" i="4"/>
  <c r="O22" i="7"/>
  <c r="Q27" i="4"/>
  <c r="M80" i="6"/>
  <c r="M79" i="6"/>
  <c r="M78" i="6"/>
  <c r="M73" i="6"/>
  <c r="M72" i="6"/>
  <c r="M69" i="6"/>
  <c r="M68" i="6"/>
  <c r="M67" i="6"/>
  <c r="M65" i="6"/>
  <c r="M64" i="6"/>
  <c r="M63" i="6"/>
  <c r="M57" i="6"/>
  <c r="M48" i="6"/>
  <c r="M47" i="6"/>
  <c r="M37" i="6"/>
  <c r="M32" i="6"/>
  <c r="M31" i="6"/>
  <c r="M30" i="6"/>
  <c r="M29" i="6"/>
  <c r="M28" i="6"/>
  <c r="M27" i="6"/>
  <c r="M26" i="6"/>
  <c r="M25" i="6"/>
  <c r="M22" i="6"/>
  <c r="P70" i="4"/>
  <c r="P68" i="4"/>
  <c r="Q66" i="4"/>
  <c r="P66" i="4"/>
  <c r="P61" i="4"/>
  <c r="G17" i="4"/>
  <c r="I17" i="4"/>
  <c r="K17" i="4"/>
  <c r="L17" i="4"/>
  <c r="G18" i="4"/>
  <c r="G21" i="4"/>
  <c r="L21" i="4"/>
  <c r="G22" i="4"/>
  <c r="G25" i="4"/>
  <c r="I25" i="4"/>
  <c r="J25" i="4"/>
  <c r="K25" i="4"/>
  <c r="L25" i="4"/>
  <c r="G26" i="4"/>
  <c r="O26" i="4"/>
  <c r="G27" i="4"/>
  <c r="I27" i="4"/>
  <c r="J27" i="4"/>
  <c r="K27" i="4"/>
  <c r="L27" i="4"/>
  <c r="G28" i="4"/>
  <c r="K28" i="4"/>
  <c r="L28" i="4"/>
  <c r="G29" i="4"/>
  <c r="I29" i="4"/>
  <c r="J29" i="4"/>
  <c r="K29" i="4"/>
  <c r="L29" i="4"/>
  <c r="G30" i="4"/>
  <c r="K30" i="4"/>
  <c r="L30" i="4"/>
  <c r="G31" i="4"/>
  <c r="I31" i="4"/>
  <c r="K31" i="4"/>
  <c r="L31" i="4"/>
  <c r="G32" i="4"/>
  <c r="G38" i="4"/>
  <c r="J37" i="4"/>
  <c r="G39" i="4"/>
  <c r="O39" i="4"/>
  <c r="P39" i="4"/>
  <c r="Q39" i="4"/>
  <c r="R39" i="4"/>
  <c r="G42" i="4"/>
  <c r="I42" i="4"/>
  <c r="I41" i="4" s="1"/>
  <c r="I47" i="4"/>
  <c r="J47" i="4"/>
  <c r="K47" i="4"/>
  <c r="L47" i="4"/>
  <c r="R47" i="4"/>
  <c r="G48" i="4"/>
  <c r="I48" i="4"/>
  <c r="K48" i="4"/>
  <c r="G49" i="4"/>
  <c r="K49" i="4"/>
  <c r="L49" i="4"/>
  <c r="O54" i="4"/>
  <c r="G59" i="4"/>
  <c r="O59" i="4"/>
  <c r="P59" i="4"/>
  <c r="Q59" i="4"/>
  <c r="R59" i="4"/>
  <c r="I61" i="4"/>
  <c r="J61" i="4"/>
  <c r="K61" i="4"/>
  <c r="L61" i="4"/>
  <c r="I62" i="4"/>
  <c r="J62" i="4"/>
  <c r="M62" i="4" s="1"/>
  <c r="K62" i="4"/>
  <c r="L62" i="4"/>
  <c r="I63" i="4"/>
  <c r="M63" i="4" s="1"/>
  <c r="J63" i="4"/>
  <c r="K63" i="4"/>
  <c r="L63" i="4"/>
  <c r="O63" i="4"/>
  <c r="P63" i="4"/>
  <c r="R63" i="4"/>
  <c r="I64" i="4"/>
  <c r="J64" i="4"/>
  <c r="K64" i="4"/>
  <c r="L64" i="4"/>
  <c r="O64" i="4"/>
  <c r="Q64" i="4"/>
  <c r="R64" i="4"/>
  <c r="G65" i="4"/>
  <c r="I65" i="4"/>
  <c r="J65" i="4"/>
  <c r="K65" i="4"/>
  <c r="L65" i="4"/>
  <c r="P65" i="4"/>
  <c r="R65" i="4"/>
  <c r="G66" i="4"/>
  <c r="O66" i="4"/>
  <c r="R66" i="4"/>
  <c r="G67" i="4"/>
  <c r="I67" i="4"/>
  <c r="J67" i="4"/>
  <c r="K67" i="4"/>
  <c r="L67" i="4"/>
  <c r="O67" i="4"/>
  <c r="P67" i="4"/>
  <c r="Q67" i="4"/>
  <c r="G68" i="4"/>
  <c r="I68" i="4"/>
  <c r="J68" i="4"/>
  <c r="K68" i="4"/>
  <c r="L68" i="4"/>
  <c r="G69" i="4"/>
  <c r="I69" i="4"/>
  <c r="K69" i="4"/>
  <c r="L69" i="4"/>
  <c r="O69" i="4"/>
  <c r="P69" i="4"/>
  <c r="Q69" i="4"/>
  <c r="R69" i="4"/>
  <c r="G70" i="4"/>
  <c r="J70" i="4"/>
  <c r="K70" i="4"/>
  <c r="L70" i="4"/>
  <c r="Q70" i="4"/>
  <c r="G73" i="4"/>
  <c r="M73" i="4" s="1"/>
  <c r="J73" i="4"/>
  <c r="K73" i="4"/>
  <c r="L73" i="4"/>
  <c r="U74" i="4"/>
  <c r="V74" i="4"/>
  <c r="W74" i="4"/>
  <c r="G75" i="4"/>
  <c r="I75" i="4"/>
  <c r="J75" i="4"/>
  <c r="K75" i="4"/>
  <c r="L75" i="4"/>
  <c r="J74" i="5"/>
  <c r="P75" i="4"/>
  <c r="Q75" i="4"/>
  <c r="R75" i="4"/>
  <c r="I81" i="4"/>
  <c r="J81" i="4"/>
  <c r="K81" i="4"/>
  <c r="L81" i="4"/>
  <c r="J80" i="5"/>
  <c r="K80" i="5"/>
  <c r="I82" i="4"/>
  <c r="J82" i="4"/>
  <c r="K82" i="4"/>
  <c r="L82" i="4"/>
  <c r="J81" i="5"/>
  <c r="K81" i="5"/>
  <c r="I84" i="4"/>
  <c r="J84" i="4"/>
  <c r="K84" i="4"/>
  <c r="L84" i="4"/>
  <c r="G14" i="7"/>
  <c r="P14" i="7"/>
  <c r="R14" i="7"/>
  <c r="M15" i="7"/>
  <c r="K17" i="5"/>
  <c r="M16" i="7"/>
  <c r="G18" i="7"/>
  <c r="M19" i="7"/>
  <c r="M20" i="7"/>
  <c r="G22" i="7"/>
  <c r="M23" i="7"/>
  <c r="R25" i="4"/>
  <c r="M24" i="7"/>
  <c r="M25" i="7"/>
  <c r="M26" i="7"/>
  <c r="M27" i="7"/>
  <c r="M28" i="7"/>
  <c r="P30" i="4"/>
  <c r="Q30" i="4"/>
  <c r="M29" i="7"/>
  <c r="R31" i="4"/>
  <c r="M30" i="7"/>
  <c r="G33" i="7"/>
  <c r="R33" i="7"/>
  <c r="M34" i="7"/>
  <c r="M35" i="7"/>
  <c r="G37" i="7"/>
  <c r="M37" i="7" s="1"/>
  <c r="O37" i="7"/>
  <c r="P37" i="7"/>
  <c r="Q37" i="7"/>
  <c r="R37" i="7"/>
  <c r="M38" i="7"/>
  <c r="M42" i="7"/>
  <c r="O46" i="4"/>
  <c r="P46" i="4"/>
  <c r="M43" i="7"/>
  <c r="O47" i="4"/>
  <c r="P47" i="4"/>
  <c r="M44" i="7"/>
  <c r="M45" i="7"/>
  <c r="O49" i="4"/>
  <c r="P49" i="4"/>
  <c r="Q40" i="7"/>
  <c r="R49" i="4"/>
  <c r="G49" i="7"/>
  <c r="O49" i="7"/>
  <c r="P49" i="7"/>
  <c r="Q49" i="7"/>
  <c r="R49" i="7"/>
  <c r="M50" i="7"/>
  <c r="M54" i="7"/>
  <c r="M55" i="7"/>
  <c r="O60" i="4"/>
  <c r="M59" i="7"/>
  <c r="M60" i="7"/>
  <c r="M61" i="7"/>
  <c r="M62" i="7"/>
  <c r="M63" i="7"/>
  <c r="M64" i="7"/>
  <c r="M65" i="7"/>
  <c r="M66" i="7"/>
  <c r="G16" i="6"/>
  <c r="P16" i="6"/>
  <c r="Q16" i="6"/>
  <c r="R16" i="6"/>
  <c r="G20" i="6"/>
  <c r="O20" i="6"/>
  <c r="P20" i="6"/>
  <c r="Q20" i="6"/>
  <c r="R20" i="6"/>
  <c r="G24" i="6"/>
  <c r="G36" i="6"/>
  <c r="O36" i="6"/>
  <c r="P36" i="6"/>
  <c r="G40" i="6"/>
  <c r="O40" i="6"/>
  <c r="O42" i="4"/>
  <c r="O43" i="6"/>
  <c r="G43" i="6"/>
  <c r="M46" i="6"/>
  <c r="O52" i="6"/>
  <c r="Q52" i="6"/>
  <c r="M56" i="6"/>
  <c r="M58" i="6"/>
  <c r="P62" i="4"/>
  <c r="G63" i="4"/>
  <c r="M66" i="6"/>
  <c r="O70" i="4"/>
  <c r="J41" i="4"/>
  <c r="R40" i="7"/>
  <c r="P21" i="4"/>
  <c r="R58" i="4"/>
  <c r="P42" i="4"/>
  <c r="P38" i="4"/>
  <c r="P33" i="7"/>
  <c r="J37" i="5"/>
  <c r="Q25" i="4"/>
  <c r="R42" i="4"/>
  <c r="R41" i="4" s="1"/>
  <c r="Q61" i="4"/>
  <c r="R26" i="4"/>
  <c r="O25" i="4"/>
  <c r="P18" i="7"/>
  <c r="J47" i="7" l="1"/>
  <c r="M61" i="4"/>
  <c r="G14" i="6"/>
  <c r="M33" i="7"/>
  <c r="K12" i="7"/>
  <c r="K10" i="7" s="1"/>
  <c r="K8" i="7" s="1"/>
  <c r="J12" i="7"/>
  <c r="J10" i="7" s="1"/>
  <c r="L12" i="7"/>
  <c r="L10" i="7" s="1"/>
  <c r="L8" i="7" s="1"/>
  <c r="K37" i="5"/>
  <c r="J69" i="5"/>
  <c r="K48" i="5"/>
  <c r="K46" i="5"/>
  <c r="J45" i="5"/>
  <c r="K72" i="5"/>
  <c r="G66" i="5"/>
  <c r="J62" i="5"/>
  <c r="J58" i="5"/>
  <c r="K59" i="5"/>
  <c r="J27" i="5"/>
  <c r="J30" i="5"/>
  <c r="K22" i="5"/>
  <c r="K31" i="5"/>
  <c r="K47" i="5"/>
  <c r="K57" i="5"/>
  <c r="K28" i="5"/>
  <c r="K63" i="5"/>
  <c r="K21" i="5"/>
  <c r="J48" i="5"/>
  <c r="J46" i="5"/>
  <c r="J72" i="5"/>
  <c r="K64" i="5"/>
  <c r="J63" i="5"/>
  <c r="M39" i="4"/>
  <c r="I53" i="4"/>
  <c r="J21" i="5"/>
  <c r="K25" i="5"/>
  <c r="K27" i="5"/>
  <c r="K29" i="5"/>
  <c r="J67" i="5"/>
  <c r="J64" i="5"/>
  <c r="J65" i="5"/>
  <c r="K32" i="5"/>
  <c r="J31" i="5"/>
  <c r="J60" i="5"/>
  <c r="K61" i="5"/>
  <c r="K45" i="5"/>
  <c r="J68" i="5"/>
  <c r="J66" i="5"/>
  <c r="K62" i="5"/>
  <c r="J38" i="5"/>
  <c r="K60" i="5"/>
  <c r="K69" i="5"/>
  <c r="J22" i="5"/>
  <c r="K26" i="5"/>
  <c r="R14" i="6"/>
  <c r="J47" i="5"/>
  <c r="J57" i="5"/>
  <c r="J28" i="5"/>
  <c r="G12" i="6"/>
  <c r="K68" i="5"/>
  <c r="K66" i="5"/>
  <c r="K30" i="5"/>
  <c r="J26" i="5"/>
  <c r="K65" i="5"/>
  <c r="J78" i="5"/>
  <c r="I12" i="7"/>
  <c r="L50" i="6"/>
  <c r="K50" i="6"/>
  <c r="K18" i="4"/>
  <c r="K16" i="4" s="1"/>
  <c r="K14" i="6"/>
  <c r="K12" i="6" s="1"/>
  <c r="L14" i="6"/>
  <c r="I18" i="4"/>
  <c r="I16" i="4" s="1"/>
  <c r="O14" i="6"/>
  <c r="P14" i="6"/>
  <c r="P12" i="6" s="1"/>
  <c r="K58" i="4"/>
  <c r="G72" i="4"/>
  <c r="M40" i="6"/>
  <c r="J72" i="4"/>
  <c r="I50" i="6"/>
  <c r="L37" i="4"/>
  <c r="G37" i="4"/>
  <c r="I72" i="4"/>
  <c r="M42" i="4"/>
  <c r="W58" i="4"/>
  <c r="G20" i="4"/>
  <c r="V59" i="4"/>
  <c r="K58" i="5"/>
  <c r="O53" i="4"/>
  <c r="J53" i="5"/>
  <c r="P53" i="4"/>
  <c r="K53" i="5"/>
  <c r="G24" i="4"/>
  <c r="G16" i="4"/>
  <c r="U73" i="4"/>
  <c r="M76" i="6"/>
  <c r="R47" i="7"/>
  <c r="L79" i="4"/>
  <c r="U39" i="4"/>
  <c r="K38" i="5"/>
  <c r="M16" i="6"/>
  <c r="W64" i="4"/>
  <c r="W75" i="4"/>
  <c r="P72" i="4"/>
  <c r="K74" i="5"/>
  <c r="W70" i="4"/>
  <c r="U68" i="4"/>
  <c r="K67" i="5"/>
  <c r="U60" i="4"/>
  <c r="J59" i="5"/>
  <c r="P41" i="4"/>
  <c r="K41" i="5"/>
  <c r="O41" i="4"/>
  <c r="J41" i="5"/>
  <c r="U29" i="4"/>
  <c r="J29" i="5"/>
  <c r="U25" i="4"/>
  <c r="J25" i="5"/>
  <c r="O16" i="4"/>
  <c r="J17" i="5"/>
  <c r="V69" i="4"/>
  <c r="U69" i="4"/>
  <c r="U22" i="4"/>
  <c r="M81" i="4"/>
  <c r="M74" i="4"/>
  <c r="T74" i="4" s="1"/>
  <c r="P40" i="7"/>
  <c r="P52" i="6"/>
  <c r="M18" i="7"/>
  <c r="M28" i="4"/>
  <c r="M25" i="4"/>
  <c r="U30" i="4"/>
  <c r="U66" i="4"/>
  <c r="V68" i="4"/>
  <c r="Q72" i="4"/>
  <c r="W62" i="4"/>
  <c r="Q49" i="4"/>
  <c r="V49" i="4" s="1"/>
  <c r="W31" i="4"/>
  <c r="U70" i="4"/>
  <c r="L20" i="4"/>
  <c r="M59" i="6"/>
  <c r="K37" i="4"/>
  <c r="V21" i="4"/>
  <c r="U65" i="4"/>
  <c r="G54" i="4"/>
  <c r="G53" i="4" s="1"/>
  <c r="M22" i="7"/>
  <c r="U75" i="4"/>
  <c r="K44" i="4"/>
  <c r="W69" i="4"/>
  <c r="W63" i="4"/>
  <c r="U61" i="4"/>
  <c r="R44" i="4"/>
  <c r="O37" i="4"/>
  <c r="U28" i="4"/>
  <c r="W27" i="4"/>
  <c r="W25" i="4"/>
  <c r="J44" i="4"/>
  <c r="J16" i="4"/>
  <c r="U59" i="4"/>
  <c r="T59" i="4"/>
  <c r="P16" i="4"/>
  <c r="U18" i="4"/>
  <c r="M26" i="4"/>
  <c r="R43" i="6"/>
  <c r="P37" i="4"/>
  <c r="G47" i="4"/>
  <c r="V73" i="4"/>
  <c r="I79" i="4"/>
  <c r="I56" i="4"/>
  <c r="W59" i="4"/>
  <c r="I37" i="4"/>
  <c r="M32" i="4"/>
  <c r="M27" i="4"/>
  <c r="P52" i="7"/>
  <c r="P47" i="7" s="1"/>
  <c r="G40" i="7"/>
  <c r="M40" i="7" s="1"/>
  <c r="R54" i="4"/>
  <c r="R53" i="4" s="1"/>
  <c r="W53" i="4" s="1"/>
  <c r="J56" i="4"/>
  <c r="P22" i="7"/>
  <c r="P12" i="7" s="1"/>
  <c r="Q22" i="7"/>
  <c r="G41" i="4"/>
  <c r="M41" i="4" s="1"/>
  <c r="G61" i="4"/>
  <c r="X61" i="4" s="1"/>
  <c r="I44" i="4"/>
  <c r="R24" i="4"/>
  <c r="U49" i="4"/>
  <c r="J20" i="4"/>
  <c r="I24" i="4"/>
  <c r="M71" i="6"/>
  <c r="U67" i="4"/>
  <c r="I20" i="6"/>
  <c r="I14" i="6" s="1"/>
  <c r="V63" i="4"/>
  <c r="U48" i="4"/>
  <c r="I21" i="4"/>
  <c r="I20" i="4" s="1"/>
  <c r="M24" i="6"/>
  <c r="V75" i="4"/>
  <c r="V54" i="4"/>
  <c r="M14" i="7"/>
  <c r="M31" i="4"/>
  <c r="U21" i="4"/>
  <c r="J36" i="6"/>
  <c r="V70" i="4"/>
  <c r="W68" i="4"/>
  <c r="V66" i="4"/>
  <c r="V64" i="4"/>
  <c r="V58" i="4"/>
  <c r="W47" i="4"/>
  <c r="U47" i="4"/>
  <c r="U46" i="4"/>
  <c r="U42" i="4"/>
  <c r="W32" i="4"/>
  <c r="W29" i="4"/>
  <c r="V29" i="4"/>
  <c r="W28" i="4"/>
  <c r="V28" i="4"/>
  <c r="V27" i="4"/>
  <c r="U27" i="4"/>
  <c r="W22" i="4"/>
  <c r="R16" i="4"/>
  <c r="O55" i="6"/>
  <c r="O50" i="6" s="1"/>
  <c r="O62" i="4"/>
  <c r="V67" i="4"/>
  <c r="W67" i="4"/>
  <c r="K24" i="4"/>
  <c r="J50" i="6"/>
  <c r="Q42" i="4"/>
  <c r="Q41" i="4" s="1"/>
  <c r="W41" i="4" s="1"/>
  <c r="U58" i="4"/>
  <c r="O72" i="4"/>
  <c r="U63" i="4"/>
  <c r="M30" i="4"/>
  <c r="J24" i="4"/>
  <c r="K20" i="4"/>
  <c r="W61" i="4"/>
  <c r="G52" i="7"/>
  <c r="M52" i="7" s="1"/>
  <c r="V18" i="4"/>
  <c r="J79" i="4"/>
  <c r="M82" i="4"/>
  <c r="K79" i="4"/>
  <c r="M75" i="4"/>
  <c r="L72" i="4"/>
  <c r="L18" i="4"/>
  <c r="L16" i="4" s="1"/>
  <c r="V22" i="4"/>
  <c r="P20" i="4"/>
  <c r="Q52" i="7"/>
  <c r="Q47" i="7" s="1"/>
  <c r="Q56" i="4"/>
  <c r="Q24" i="6"/>
  <c r="Q26" i="4"/>
  <c r="W26" i="4" s="1"/>
  <c r="Q36" i="6"/>
  <c r="Q38" i="4"/>
  <c r="V38" i="4" s="1"/>
  <c r="Q43" i="6"/>
  <c r="Q48" i="4"/>
  <c r="W48" i="4" s="1"/>
  <c r="Q20" i="4"/>
  <c r="P44" i="4"/>
  <c r="M61" i="6"/>
  <c r="W30" i="4"/>
  <c r="V30" i="4"/>
  <c r="K72" i="4"/>
  <c r="V32" i="4"/>
  <c r="R60" i="4"/>
  <c r="R56" i="4" s="1"/>
  <c r="V65" i="4"/>
  <c r="M53" i="6"/>
  <c r="G52" i="6"/>
  <c r="O40" i="7"/>
  <c r="R72" i="4"/>
  <c r="W73" i="4"/>
  <c r="W65" i="4"/>
  <c r="W39" i="4"/>
  <c r="W66" i="4"/>
  <c r="Q18" i="7"/>
  <c r="G64" i="4"/>
  <c r="M62" i="6"/>
  <c r="W18" i="4"/>
  <c r="V61" i="4"/>
  <c r="U26" i="4"/>
  <c r="G60" i="4"/>
  <c r="M84" i="4"/>
  <c r="U17" i="4"/>
  <c r="V25" i="4"/>
  <c r="U54" i="4"/>
  <c r="G62" i="4"/>
  <c r="G55" i="6"/>
  <c r="M55" i="6" s="1"/>
  <c r="M60" i="6"/>
  <c r="M49" i="7"/>
  <c r="M29" i="4"/>
  <c r="L24" i="4"/>
  <c r="R21" i="4"/>
  <c r="R20" i="4" s="1"/>
  <c r="R18" i="7"/>
  <c r="R50" i="6"/>
  <c r="L58" i="4"/>
  <c r="L56" i="4" s="1"/>
  <c r="L51" i="4" s="1"/>
  <c r="Q17" i="4"/>
  <c r="O32" i="4"/>
  <c r="O20" i="4"/>
  <c r="R22" i="7"/>
  <c r="M38" i="6"/>
  <c r="R38" i="4"/>
  <c r="R37" i="4" s="1"/>
  <c r="O52" i="7"/>
  <c r="O47" i="7" s="1"/>
  <c r="G58" i="4"/>
  <c r="Q46" i="4"/>
  <c r="O18" i="7"/>
  <c r="O12" i="7" s="1"/>
  <c r="U64" i="4"/>
  <c r="P55" i="6"/>
  <c r="P56" i="4"/>
  <c r="V62" i="4"/>
  <c r="V47" i="4"/>
  <c r="O44" i="4"/>
  <c r="V39" i="4"/>
  <c r="U38" i="4"/>
  <c r="O12" i="6"/>
  <c r="V31" i="4"/>
  <c r="P24" i="4"/>
  <c r="U31" i="4"/>
  <c r="J8" i="7" l="1"/>
  <c r="J51" i="4"/>
  <c r="M56" i="4"/>
  <c r="N66" i="5"/>
  <c r="I10" i="7"/>
  <c r="I8" i="7" s="1"/>
  <c r="J7" i="7" s="1"/>
  <c r="I51" i="4"/>
  <c r="P14" i="4"/>
  <c r="K40" i="5"/>
  <c r="G61" i="5"/>
  <c r="N61" i="5" s="1"/>
  <c r="K43" i="5"/>
  <c r="G81" i="5"/>
  <c r="T82" i="4"/>
  <c r="K52" i="5"/>
  <c r="G62" i="5"/>
  <c r="M62" i="5" s="1"/>
  <c r="T81" i="4"/>
  <c r="J40" i="5"/>
  <c r="M54" i="4"/>
  <c r="G40" i="5"/>
  <c r="K36" i="5"/>
  <c r="G72" i="5"/>
  <c r="M72" i="5" s="1"/>
  <c r="M37" i="4"/>
  <c r="T37" i="4" s="1"/>
  <c r="J20" i="5"/>
  <c r="G83" i="5"/>
  <c r="M83" i="5" s="1"/>
  <c r="T84" i="4"/>
  <c r="J61" i="5"/>
  <c r="K24" i="5"/>
  <c r="J43" i="5"/>
  <c r="K71" i="5"/>
  <c r="J52" i="5"/>
  <c r="G41" i="5"/>
  <c r="M41" i="5" s="1"/>
  <c r="K56" i="4"/>
  <c r="K51" i="4" s="1"/>
  <c r="T58" i="4"/>
  <c r="M53" i="4"/>
  <c r="T53" i="4" s="1"/>
  <c r="G58" i="5"/>
  <c r="M58" i="5" s="1"/>
  <c r="J36" i="5"/>
  <c r="M12" i="7"/>
  <c r="G12" i="7"/>
  <c r="G10" i="7" s="1"/>
  <c r="R12" i="7"/>
  <c r="R10" i="7" s="1"/>
  <c r="R8" i="7" s="1"/>
  <c r="Q12" i="7"/>
  <c r="Q10" i="7" s="1"/>
  <c r="Q8" i="7" s="1"/>
  <c r="G32" i="5"/>
  <c r="N32" i="5" s="1"/>
  <c r="T32" i="4"/>
  <c r="L14" i="4"/>
  <c r="I14" i="4"/>
  <c r="I12" i="4" s="1"/>
  <c r="J14" i="4"/>
  <c r="J12" i="4" s="1"/>
  <c r="K14" i="4"/>
  <c r="K12" i="4" s="1"/>
  <c r="O10" i="7"/>
  <c r="O8" i="7" s="1"/>
  <c r="R14" i="4"/>
  <c r="R12" i="4" s="1"/>
  <c r="K16" i="5"/>
  <c r="J16" i="5"/>
  <c r="G14" i="4"/>
  <c r="K10" i="6"/>
  <c r="K8" i="6" s="1"/>
  <c r="I12" i="6"/>
  <c r="I10" i="6" s="1"/>
  <c r="I8" i="6" s="1"/>
  <c r="Q14" i="6"/>
  <c r="Q12" i="6" s="1"/>
  <c r="J14" i="6"/>
  <c r="J12" i="6" s="1"/>
  <c r="J10" i="6" s="1"/>
  <c r="J8" i="6" s="1"/>
  <c r="P50" i="6"/>
  <c r="P10" i="6" s="1"/>
  <c r="P8" i="6" s="1"/>
  <c r="G80" i="5"/>
  <c r="G78" i="5" s="1"/>
  <c r="T42" i="4"/>
  <c r="R51" i="4"/>
  <c r="P10" i="7"/>
  <c r="P8" i="7" s="1"/>
  <c r="T63" i="4"/>
  <c r="T73" i="4"/>
  <c r="U53" i="4"/>
  <c r="V53" i="4"/>
  <c r="T67" i="4"/>
  <c r="M66" i="5"/>
  <c r="G47" i="7"/>
  <c r="M47" i="7" s="1"/>
  <c r="W54" i="4"/>
  <c r="T75" i="4"/>
  <c r="G74" i="5"/>
  <c r="M74" i="5" s="1"/>
  <c r="T70" i="4"/>
  <c r="G69" i="5"/>
  <c r="T69" i="4"/>
  <c r="G68" i="5"/>
  <c r="T68" i="4"/>
  <c r="G67" i="5"/>
  <c r="M67" i="5" s="1"/>
  <c r="T66" i="4"/>
  <c r="G65" i="5"/>
  <c r="T65" i="4"/>
  <c r="G64" i="5"/>
  <c r="T64" i="4"/>
  <c r="G63" i="5"/>
  <c r="T61" i="4"/>
  <c r="G60" i="5"/>
  <c r="T60" i="4"/>
  <c r="G59" i="5"/>
  <c r="N59" i="5" s="1"/>
  <c r="T47" i="4"/>
  <c r="G46" i="5"/>
  <c r="T38" i="4"/>
  <c r="G37" i="5"/>
  <c r="T29" i="4"/>
  <c r="G29" i="5"/>
  <c r="N29" i="5" s="1"/>
  <c r="T27" i="4"/>
  <c r="G27" i="5"/>
  <c r="T25" i="4"/>
  <c r="G25" i="5"/>
  <c r="N25" i="5" s="1"/>
  <c r="T22" i="4"/>
  <c r="G22" i="5"/>
  <c r="T17" i="4"/>
  <c r="G17" i="5"/>
  <c r="N17" i="5" s="1"/>
  <c r="T49" i="4"/>
  <c r="G48" i="5"/>
  <c r="V72" i="4"/>
  <c r="T62" i="4"/>
  <c r="U62" i="4"/>
  <c r="O56" i="4"/>
  <c r="T28" i="4"/>
  <c r="G28" i="5"/>
  <c r="Q50" i="6"/>
  <c r="U41" i="4"/>
  <c r="T39" i="4"/>
  <c r="G38" i="5"/>
  <c r="T31" i="4"/>
  <c r="G31" i="5"/>
  <c r="M24" i="4"/>
  <c r="T30" i="4"/>
  <c r="G30" i="5"/>
  <c r="T26" i="4"/>
  <c r="G26" i="5"/>
  <c r="K83" i="5"/>
  <c r="K78" i="5" s="1"/>
  <c r="W79" i="4"/>
  <c r="U72" i="4"/>
  <c r="J71" i="5"/>
  <c r="P51" i="4"/>
  <c r="K55" i="5"/>
  <c r="W49" i="4"/>
  <c r="T41" i="4"/>
  <c r="O24" i="4"/>
  <c r="J32" i="5"/>
  <c r="U20" i="4"/>
  <c r="K20" i="5"/>
  <c r="U16" i="4"/>
  <c r="R12" i="6"/>
  <c r="R10" i="6" s="1"/>
  <c r="R8" i="6" s="1"/>
  <c r="V26" i="4"/>
  <c r="U32" i="4"/>
  <c r="W72" i="4"/>
  <c r="M20" i="4"/>
  <c r="U37" i="4"/>
  <c r="M20" i="6"/>
  <c r="M36" i="6"/>
  <c r="V41" i="4"/>
  <c r="V56" i="4"/>
  <c r="W56" i="4"/>
  <c r="Q51" i="4"/>
  <c r="V42" i="4"/>
  <c r="V48" i="4"/>
  <c r="O10" i="6"/>
  <c r="O8" i="6" s="1"/>
  <c r="W42" i="4"/>
  <c r="Q44" i="4"/>
  <c r="W44" i="4" s="1"/>
  <c r="V46" i="4"/>
  <c r="W46" i="4"/>
  <c r="G44" i="4"/>
  <c r="Q24" i="4"/>
  <c r="W24" i="4" s="1"/>
  <c r="W17" i="4"/>
  <c r="V17" i="4"/>
  <c r="Q16" i="4"/>
  <c r="M52" i="6"/>
  <c r="G50" i="6"/>
  <c r="M50" i="6" s="1"/>
  <c r="G56" i="4"/>
  <c r="V60" i="4"/>
  <c r="W60" i="4"/>
  <c r="V20" i="4"/>
  <c r="W20" i="4"/>
  <c r="M79" i="4"/>
  <c r="W21" i="4"/>
  <c r="Q37" i="4"/>
  <c r="W38" i="4"/>
  <c r="U44" i="4"/>
  <c r="J10" i="4" l="1"/>
  <c r="J8" i="4" s="1"/>
  <c r="M61" i="5"/>
  <c r="G52" i="5"/>
  <c r="N52" i="5" s="1"/>
  <c r="N41" i="5"/>
  <c r="M40" i="5"/>
  <c r="N40" i="5"/>
  <c r="N72" i="5"/>
  <c r="I10" i="4"/>
  <c r="I8" i="4" s="1"/>
  <c r="K10" i="4"/>
  <c r="K8" i="4" s="1"/>
  <c r="J24" i="5"/>
  <c r="K50" i="5"/>
  <c r="J55" i="5"/>
  <c r="G71" i="5"/>
  <c r="N71" i="5" s="1"/>
  <c r="G24" i="5"/>
  <c r="N24" i="5" s="1"/>
  <c r="T21" i="4"/>
  <c r="N62" i="5"/>
  <c r="M16" i="4"/>
  <c r="T16" i="4" s="1"/>
  <c r="N58" i="5"/>
  <c r="M14" i="6"/>
  <c r="M32" i="5"/>
  <c r="O14" i="4"/>
  <c r="J14" i="5" s="1"/>
  <c r="N83" i="5"/>
  <c r="Q14" i="4"/>
  <c r="N80" i="5"/>
  <c r="M80" i="5"/>
  <c r="M25" i="5"/>
  <c r="G21" i="5"/>
  <c r="N21" i="5" s="1"/>
  <c r="N74" i="5"/>
  <c r="M29" i="5"/>
  <c r="M81" i="5"/>
  <c r="N81" i="5"/>
  <c r="N69" i="5"/>
  <c r="M69" i="5"/>
  <c r="M68" i="5"/>
  <c r="N68" i="5"/>
  <c r="N67" i="5"/>
  <c r="N65" i="5"/>
  <c r="M65" i="5"/>
  <c r="M64" i="5"/>
  <c r="N64" i="5"/>
  <c r="M63" i="5"/>
  <c r="N63" i="5"/>
  <c r="M60" i="5"/>
  <c r="N60" i="5"/>
  <c r="M59" i="5"/>
  <c r="G57" i="5"/>
  <c r="M57" i="5" s="1"/>
  <c r="T54" i="4"/>
  <c r="G53" i="5"/>
  <c r="M46" i="5"/>
  <c r="N46" i="5"/>
  <c r="M37" i="5"/>
  <c r="N37" i="5"/>
  <c r="M27" i="5"/>
  <c r="N27" i="5"/>
  <c r="N22" i="5"/>
  <c r="M22" i="5"/>
  <c r="T20" i="4"/>
  <c r="G20" i="5"/>
  <c r="M20" i="5" s="1"/>
  <c r="M17" i="5"/>
  <c r="N48" i="5"/>
  <c r="M48" i="5"/>
  <c r="V79" i="4"/>
  <c r="U56" i="4"/>
  <c r="O51" i="4"/>
  <c r="Q10" i="6"/>
  <c r="Q8" i="6" s="1"/>
  <c r="N28" i="5"/>
  <c r="M28" i="5"/>
  <c r="T79" i="4"/>
  <c r="M38" i="5"/>
  <c r="G36" i="5"/>
  <c r="M31" i="5"/>
  <c r="N31" i="5"/>
  <c r="M30" i="5"/>
  <c r="N30" i="5"/>
  <c r="M26" i="5"/>
  <c r="N26" i="5"/>
  <c r="U24" i="4"/>
  <c r="T18" i="4"/>
  <c r="G18" i="5"/>
  <c r="T24" i="4"/>
  <c r="K14" i="5"/>
  <c r="W51" i="4"/>
  <c r="V44" i="4"/>
  <c r="U79" i="4"/>
  <c r="V51" i="4"/>
  <c r="V24" i="4"/>
  <c r="W16" i="4"/>
  <c r="V16" i="4"/>
  <c r="G51" i="4"/>
  <c r="M51" i="4" s="1"/>
  <c r="G12" i="4"/>
  <c r="G10" i="6"/>
  <c r="V37" i="4"/>
  <c r="W37" i="4"/>
  <c r="G8" i="7"/>
  <c r="M8" i="7" s="1"/>
  <c r="M10" i="7"/>
  <c r="R10" i="4"/>
  <c r="R8" i="4" s="1"/>
  <c r="J7" i="4" l="1"/>
  <c r="M14" i="4"/>
  <c r="G14" i="5" s="1"/>
  <c r="M14" i="5" s="1"/>
  <c r="M52" i="5"/>
  <c r="M24" i="5"/>
  <c r="G16" i="5"/>
  <c r="N16" i="5" s="1"/>
  <c r="G50" i="5"/>
  <c r="N50" i="5" s="1"/>
  <c r="M71" i="5"/>
  <c r="U51" i="4"/>
  <c r="M78" i="5"/>
  <c r="M21" i="5"/>
  <c r="N20" i="5"/>
  <c r="G10" i="4"/>
  <c r="T56" i="4"/>
  <c r="G55" i="5"/>
  <c r="M53" i="5"/>
  <c r="N53" i="5"/>
  <c r="J50" i="5"/>
  <c r="T51" i="4"/>
  <c r="N78" i="5"/>
  <c r="N36" i="5"/>
  <c r="M36" i="5"/>
  <c r="M18" i="5"/>
  <c r="N18" i="5"/>
  <c r="U14" i="4"/>
  <c r="O12" i="4"/>
  <c r="P10" i="4"/>
  <c r="K12" i="5"/>
  <c r="Q12" i="4"/>
  <c r="V14" i="4"/>
  <c r="W14" i="4"/>
  <c r="G8" i="6"/>
  <c r="T14" i="4" l="1"/>
  <c r="M16" i="5"/>
  <c r="M50" i="5"/>
  <c r="J12" i="5"/>
  <c r="P8" i="4"/>
  <c r="N55" i="5"/>
  <c r="M55" i="5"/>
  <c r="N14" i="5"/>
  <c r="U12" i="4"/>
  <c r="O10" i="4"/>
  <c r="K10" i="5"/>
  <c r="Q10" i="4"/>
  <c r="Q8" i="4" s="1"/>
  <c r="V12" i="4"/>
  <c r="W12" i="4"/>
  <c r="G8" i="4"/>
  <c r="O8" i="4" l="1"/>
  <c r="K8" i="5"/>
  <c r="J10" i="5"/>
  <c r="U10" i="4"/>
  <c r="V10" i="4"/>
  <c r="W10" i="4"/>
  <c r="J8" i="5" l="1"/>
  <c r="U8" i="4"/>
  <c r="V8" i="4"/>
  <c r="W8" i="4"/>
  <c r="L48" i="4" l="1"/>
  <c r="M48" i="4" s="1"/>
  <c r="M45" i="6"/>
  <c r="L43" i="6"/>
  <c r="M43" i="6" s="1"/>
  <c r="L46" i="4" l="1"/>
  <c r="L44" i="4" s="1"/>
  <c r="M44" i="4" s="1"/>
  <c r="T48" i="4"/>
  <c r="G47" i="5"/>
  <c r="L12" i="6"/>
  <c r="L12" i="4" l="1"/>
  <c r="M12" i="4" s="1"/>
  <c r="N47" i="5"/>
  <c r="M47" i="5"/>
  <c r="T44" i="4"/>
  <c r="G43" i="5"/>
  <c r="M12" i="6"/>
  <c r="L10" i="6"/>
  <c r="T46" i="4" l="1"/>
  <c r="G45" i="5"/>
  <c r="M45" i="5" s="1"/>
  <c r="L10" i="4"/>
  <c r="M10" i="4" s="1"/>
  <c r="M43" i="5"/>
  <c r="N43" i="5"/>
  <c r="T12" i="4"/>
  <c r="G12" i="5"/>
  <c r="M10" i="6"/>
  <c r="L8" i="6"/>
  <c r="M8" i="6" s="1"/>
  <c r="G10" i="5" l="1"/>
  <c r="N10" i="5" s="1"/>
  <c r="N45" i="5"/>
  <c r="L8" i="4"/>
  <c r="M8" i="4"/>
  <c r="T10" i="4"/>
  <c r="M12" i="5"/>
  <c r="N12" i="5"/>
  <c r="T8" i="4" l="1"/>
  <c r="M10" i="5"/>
  <c r="G8" i="5"/>
  <c r="N8" i="5" s="1"/>
  <c r="M8" i="5" l="1"/>
</calcChain>
</file>

<file path=xl/sharedStrings.xml><?xml version="1.0" encoding="utf-8"?>
<sst xmlns="http://schemas.openxmlformats.org/spreadsheetml/2006/main" count="333" uniqueCount="101">
  <si>
    <t>SUPERINTENDENCIA DE LA ECONOMIA SOLIDARIA 1309</t>
  </si>
  <si>
    <t>INFORME MENSUAL DE LA EJECUCION DEL PRESUPUESTO DE GASTOS - APROPIACIONES DE LA VIGENCIA</t>
  </si>
  <si>
    <t>RECURSO 20</t>
  </si>
  <si>
    <t>Cta</t>
  </si>
  <si>
    <t>Sub       Cta</t>
  </si>
  <si>
    <t>Obj Gto</t>
  </si>
  <si>
    <t>Ord</t>
  </si>
  <si>
    <t>Sub Ord</t>
  </si>
  <si>
    <t>Nombre</t>
  </si>
  <si>
    <t>APROPIACION INICIAL</t>
  </si>
  <si>
    <t>TRASLADOS</t>
  </si>
  <si>
    <t>REDUCCIONES</t>
  </si>
  <si>
    <t>ADICIONES</t>
  </si>
  <si>
    <t>APROPIACION DEFINITIVA</t>
  </si>
  <si>
    <t>CONTRA  CREDITO</t>
  </si>
  <si>
    <t>CREDITO</t>
  </si>
  <si>
    <t>CDPS EXPEDIDOS</t>
  </si>
  <si>
    <t>COMPROMISOS</t>
  </si>
  <si>
    <t>OBLIGACIONES</t>
  </si>
  <si>
    <t>PAGOS</t>
  </si>
  <si>
    <t>GASTOS DE FUNCIONAMIENTO</t>
  </si>
  <si>
    <t>GASTOS DE PERSONAL</t>
  </si>
  <si>
    <t>SERVICIOS PERSONALES ASOCIADOS A NOMINA</t>
  </si>
  <si>
    <t>SUELDOS DE PERSONAL DE NOMINA</t>
  </si>
  <si>
    <t>PRIMA TECNICA</t>
  </si>
  <si>
    <t>OTROS</t>
  </si>
  <si>
    <t>HORAS EXTRAS, DIAS FESTIVOS E INDEMNIZACION POR VACACIONES</t>
  </si>
  <si>
    <t>SERVICIOS PERSONALES INDIRECTOS</t>
  </si>
  <si>
    <t>CONTRIBUCIONES INHERENTES A LA NOMINA SECTOR PRIVADO Y PUBLICO</t>
  </si>
  <si>
    <t>ADMINISTRADAS POR EL SECTOR PRIVADO</t>
  </si>
  <si>
    <t>ADMINISTRADAS POR EL SECTOR PUBLICO</t>
  </si>
  <si>
    <t>GASTOS GENERALES</t>
  </si>
  <si>
    <t>MPUESTOS Y MULTAS</t>
  </si>
  <si>
    <t>ADQUISICION DE BIENES Y SERVICIOS</t>
  </si>
  <si>
    <t>MATERIALES Y SUMINISTROS</t>
  </si>
  <si>
    <t>MANTENIMIENTO</t>
  </si>
  <si>
    <t>COMUNICACIONES Y TRANSPORTES</t>
  </si>
  <si>
    <t>IMPRESOS Y PUBLICACIONES</t>
  </si>
  <si>
    <t>SERVICIOS PÚBLICOS</t>
  </si>
  <si>
    <t>SEGUROS</t>
  </si>
  <si>
    <t>VIÁTICOS Y GASTOS DE VIAJE</t>
  </si>
  <si>
    <t>DEFENSA DE LA HACIENDA PÚBLICA</t>
  </si>
  <si>
    <t>GASTOS IMPREVISTOS</t>
  </si>
  <si>
    <t>OTROS GASTOS POR ADQUISICION DE BIENES</t>
  </si>
  <si>
    <t>OTROS GASTOS POR ADQUISICION DE SERVICIOS</t>
  </si>
  <si>
    <t>Secretario General</t>
  </si>
  <si>
    <t>SUELDOS</t>
  </si>
  <si>
    <t>SUELDOS DE VACACIONES</t>
  </si>
  <si>
    <t>PRIMA TECNICA SALARIAL</t>
  </si>
  <si>
    <t>PRIMA TECNICA NO SALARIAL</t>
  </si>
  <si>
    <t>BONIFICACION POR SERVICIOS PRESTADOS</t>
  </si>
  <si>
    <t>BONIFICACION ESPECIAL DE RECREACION</t>
  </si>
  <si>
    <t>SUBSIDIO DE ALIMENTACION</t>
  </si>
  <si>
    <t>AUXILIO DE TRANSPORTE</t>
  </si>
  <si>
    <t>PRIMA DE SERVICIO</t>
  </si>
  <si>
    <t>PRIMA DE VACACIONES</t>
  </si>
  <si>
    <t>PRIMA DE NAVIDAD</t>
  </si>
  <si>
    <t>PRIMA DE COORDINACION</t>
  </si>
  <si>
    <t>HORAS EXTRAS</t>
  </si>
  <si>
    <t>INDEMNIZACION DE VACACIONES</t>
  </si>
  <si>
    <t>REMUNERACION SERVICIOS TECNICOS</t>
  </si>
  <si>
    <t>APORTES AL ICBF</t>
  </si>
  <si>
    <t>APORTES AL SENA</t>
  </si>
  <si>
    <t>IMPUESTOS Y CONTRIBUCIONES</t>
  </si>
  <si>
    <t>CAPACITACIÓN, BIENESTAR SOCIAL Y EST.</t>
  </si>
  <si>
    <t>RECURSO 21</t>
  </si>
  <si>
    <t>SALDOS</t>
  </si>
  <si>
    <t>CONSOLIDADO</t>
  </si>
  <si>
    <t>SALDO APROPIACION</t>
  </si>
  <si>
    <t>CDPS VS COMPROM.</t>
  </si>
  <si>
    <t>COMPROM. VS OBLIGAC</t>
  </si>
  <si>
    <t>OBLIGAC. VS PAGOS</t>
  </si>
  <si>
    <t>%    EJECUCION</t>
  </si>
  <si>
    <t>TRANSFERENCIAS CORRIENTES</t>
  </si>
  <si>
    <t>CUOTA DE AUDITAJE CONTRANAL</t>
  </si>
  <si>
    <t>SENTENCIAS Y CONCILIACIONES</t>
  </si>
  <si>
    <t>C. INVERSIÓN</t>
  </si>
  <si>
    <t>IMPUESTOS Y MULTAS</t>
  </si>
  <si>
    <t>Diseño, Instalación y Mant. Centro de Cómputo de la Superintendencia de la Economía Solidaria.</t>
  </si>
  <si>
    <t>Sistematizacion Integral de la Información Institucional en la Superintendencia de la Economía Solidaria Bogotá.</t>
  </si>
  <si>
    <t>OTRAS COMPRAS DE EQUIPO</t>
  </si>
  <si>
    <t>TOTAL PRESUPUESTO</t>
  </si>
  <si>
    <t>ENSERES Y EQUIPOS DE OFICINA</t>
  </si>
  <si>
    <t>GASTOS JUDICIALES</t>
  </si>
  <si>
    <t>Implementación sostenibilidad y mejora de un Sistema de Gestión Integrado en la Supersolidaria en la ciudad de Bogotá.</t>
  </si>
  <si>
    <t xml:space="preserve">MAGDA YIBER RAMIREZ RODRIGUEZ </t>
  </si>
  <si>
    <t>Profesional Especializado</t>
  </si>
  <si>
    <t>Grupo Administrativo y Financiero</t>
  </si>
  <si>
    <t xml:space="preserve">REDUCCIONES </t>
  </si>
  <si>
    <t>Fortalecimiento modelo de supervisión con un enfoque basado en riesgos y en estándares NIIF en el sector vigilado a nivel nacional</t>
  </si>
  <si>
    <t>OTRAS TRANSFERENCIAS - DISTRIBUCION PREVIO CONCEPTO DGPPN</t>
  </si>
  <si>
    <t>DUNIA SOAD DE LA VEGA JALILIE</t>
  </si>
  <si>
    <t>OTRAS TRANSFERENCIAS - PREVIO CONCEPTO DGPPN</t>
  </si>
  <si>
    <t xml:space="preserve">Sistematización intregral de la información institucional </t>
  </si>
  <si>
    <t>Implementación de un sistema de gestión documental en la Superintendencia de la Economía Solidaria</t>
  </si>
  <si>
    <t>Fortalecimiento de la supervisión a organizaciones solidarias que ejercen la actividad financiera a nivel nacional</t>
  </si>
  <si>
    <t>Control y prevención de riesgos jurídicos y financieros a organizaciones solidarias, a nivel nacional</t>
  </si>
  <si>
    <t>OTROS GASTOS PERSONALES - PREVIO CONCEPTO DGPPN</t>
  </si>
  <si>
    <t xml:space="preserve"> </t>
  </si>
  <si>
    <t>EJECUCION ACUMULADA DICIEMBRE DE 2015</t>
  </si>
  <si>
    <t>EJECUCION ACUM DICIEMBRE 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</si>
</sst>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 * #,##0_ ;_ * \-#,##0_ ;_ * &quot;-&quot;_ ;_ @_ "/>
    <numFmt numFmtId="165" formatCode="_ * #,##0.00_ ;_ * \-#,##0.00_ ;_ * &quot;-&quot;??_ ;_ @_ "/>
    <numFmt numFmtId="166" formatCode="_ * #,##0_ ;_ * \-#,##0_ ;_ * &quot;-&quot;??_ ;_ @_ "/>
    <numFmt numFmtId="167" formatCode="#,##0.0"/>
    <numFmt numFmtId="168" formatCode="0.0%"/>
    <numFmt numFmtId="169" formatCode="#,##0;[Red]#,##0"/>
    <numFmt numFmtId="170" formatCode="#,##0_ ;\-#,##0\ "/>
    <numFmt numFmtId="171" formatCode="#,##0.000"/>
    <numFmt numFmtId="172" formatCode="#,##0.0000"/>
    <numFmt numFmtId="173" formatCode="0.000"/>
  </numFmts>
  <fonts count="16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9"/>
      <name val="Tahoma"/>
      <family val="2"/>
    </font>
    <font>
      <b/>
      <sz val="11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color indexed="8"/>
      <name val="Arial Narrow"/>
      <family val="2"/>
    </font>
    <font>
      <sz val="9"/>
      <color indexed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21"/>
      </left>
      <right style="medium">
        <color indexed="21"/>
      </right>
      <top style="medium">
        <color indexed="64"/>
      </top>
      <bottom style="medium">
        <color indexed="21"/>
      </bottom>
      <diagonal/>
    </border>
    <border>
      <left style="medium">
        <color indexed="57"/>
      </left>
      <right style="medium">
        <color indexed="57"/>
      </right>
      <top/>
      <bottom/>
      <diagonal/>
    </border>
    <border>
      <left/>
      <right style="medium">
        <color indexed="57"/>
      </right>
      <top/>
      <bottom/>
      <diagonal/>
    </border>
    <border>
      <left style="medium">
        <color indexed="50"/>
      </left>
      <right/>
      <top/>
      <bottom/>
      <diagonal/>
    </border>
    <border>
      <left style="medium">
        <color indexed="57"/>
      </left>
      <right style="medium">
        <color indexed="57"/>
      </right>
      <top style="medium">
        <color indexed="57"/>
      </top>
      <bottom/>
      <diagonal/>
    </border>
    <border>
      <left style="medium">
        <color indexed="57"/>
      </left>
      <right style="medium">
        <color indexed="57"/>
      </right>
      <top style="medium">
        <color indexed="21"/>
      </top>
      <bottom/>
      <diagonal/>
    </border>
    <border>
      <left/>
      <right/>
      <top style="medium">
        <color indexed="57"/>
      </top>
      <bottom/>
      <diagonal/>
    </border>
    <border>
      <left/>
      <right/>
      <top/>
      <bottom style="medium">
        <color indexed="57"/>
      </bottom>
      <diagonal/>
    </border>
    <border>
      <left style="medium">
        <color indexed="21"/>
      </left>
      <right style="medium">
        <color indexed="21"/>
      </right>
      <top/>
      <bottom/>
      <diagonal/>
    </border>
    <border>
      <left style="medium">
        <color indexed="21"/>
      </left>
      <right style="medium">
        <color indexed="21"/>
      </right>
      <top/>
      <bottom style="medium">
        <color indexed="21"/>
      </bottom>
      <diagonal/>
    </border>
    <border>
      <left style="medium">
        <color indexed="57"/>
      </left>
      <right/>
      <top style="medium">
        <color indexed="57"/>
      </top>
      <bottom/>
      <diagonal/>
    </border>
    <border>
      <left/>
      <right style="medium">
        <color indexed="57"/>
      </right>
      <top style="medium">
        <color indexed="57"/>
      </top>
      <bottom/>
      <diagonal/>
    </border>
    <border>
      <left style="medium">
        <color indexed="57"/>
      </left>
      <right/>
      <top/>
      <bottom/>
      <diagonal/>
    </border>
    <border>
      <left style="medium">
        <color indexed="57"/>
      </left>
      <right/>
      <top/>
      <bottom style="medium">
        <color indexed="57"/>
      </bottom>
      <diagonal/>
    </border>
    <border>
      <left/>
      <right style="medium">
        <color indexed="57"/>
      </right>
      <top/>
      <bottom style="medium">
        <color indexed="57"/>
      </bottom>
      <diagonal/>
    </border>
    <border>
      <left style="medium">
        <color indexed="57"/>
      </left>
      <right style="medium">
        <color indexed="57"/>
      </right>
      <top style="medium">
        <color indexed="57"/>
      </top>
      <bottom style="medium">
        <color indexed="57"/>
      </bottom>
      <diagonal/>
    </border>
    <border>
      <left style="medium">
        <color indexed="21"/>
      </left>
      <right/>
      <top/>
      <bottom/>
      <diagonal/>
    </border>
    <border>
      <left style="medium">
        <color indexed="57"/>
      </left>
      <right style="medium">
        <color indexed="57"/>
      </right>
      <top style="medium">
        <color indexed="64"/>
      </top>
      <bottom style="medium">
        <color indexed="21"/>
      </bottom>
      <diagonal/>
    </border>
    <border>
      <left style="medium">
        <color indexed="57"/>
      </left>
      <right style="medium">
        <color indexed="57"/>
      </right>
      <top/>
      <bottom style="medium">
        <color indexed="57"/>
      </bottom>
      <diagonal/>
    </border>
    <border>
      <left style="medium">
        <color indexed="21"/>
      </left>
      <right style="medium">
        <color indexed="21"/>
      </right>
      <top style="medium">
        <color indexed="21"/>
      </top>
      <bottom/>
      <diagonal/>
    </border>
    <border>
      <left style="medium">
        <color indexed="57"/>
      </left>
      <right/>
      <top style="medium">
        <color indexed="21"/>
      </top>
      <bottom/>
      <diagonal/>
    </border>
    <border>
      <left style="medium">
        <color indexed="21"/>
      </left>
      <right style="medium">
        <color indexed="57"/>
      </right>
      <top style="medium">
        <color indexed="21"/>
      </top>
      <bottom/>
      <diagonal/>
    </border>
    <border>
      <left style="medium">
        <color indexed="21"/>
      </left>
      <right style="medium">
        <color indexed="57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21"/>
      </left>
      <right style="medium">
        <color indexed="21"/>
      </right>
      <top style="medium">
        <color indexed="57"/>
      </top>
      <bottom style="medium">
        <color indexed="57"/>
      </bottom>
      <diagonal/>
    </border>
    <border>
      <left style="medium">
        <color indexed="57"/>
      </left>
      <right/>
      <top style="medium">
        <color indexed="57"/>
      </top>
      <bottom style="medium">
        <color indexed="57"/>
      </bottom>
      <diagonal/>
    </border>
    <border>
      <left/>
      <right/>
      <top style="medium">
        <color indexed="57"/>
      </top>
      <bottom style="medium">
        <color indexed="57"/>
      </bottom>
      <diagonal/>
    </border>
    <border>
      <left/>
      <right style="medium">
        <color indexed="57"/>
      </right>
      <top style="medium">
        <color indexed="57"/>
      </top>
      <bottom style="medium">
        <color indexed="57"/>
      </bottom>
      <diagonal/>
    </border>
    <border>
      <left style="medium">
        <color indexed="21"/>
      </left>
      <right style="medium">
        <color indexed="21"/>
      </right>
      <top style="medium">
        <color indexed="21"/>
      </top>
      <bottom style="medium">
        <color indexed="64"/>
      </bottom>
      <diagonal/>
    </border>
    <border>
      <left style="medium">
        <color indexed="21"/>
      </left>
      <right/>
      <top style="medium">
        <color indexed="21"/>
      </top>
      <bottom style="medium">
        <color indexed="64"/>
      </bottom>
      <diagonal/>
    </border>
    <border>
      <left/>
      <right/>
      <top style="medium">
        <color indexed="21"/>
      </top>
      <bottom style="medium">
        <color indexed="64"/>
      </bottom>
      <diagonal/>
    </border>
    <border>
      <left/>
      <right style="medium">
        <color indexed="21"/>
      </right>
      <top style="medium">
        <color indexed="21"/>
      </top>
      <bottom style="medium">
        <color indexed="64"/>
      </bottom>
      <diagonal/>
    </border>
    <border>
      <left style="medium">
        <color indexed="21"/>
      </left>
      <right/>
      <top style="medium">
        <color indexed="64"/>
      </top>
      <bottom style="medium">
        <color indexed="21"/>
      </bottom>
      <diagonal/>
    </border>
    <border>
      <left style="medium">
        <color indexed="21"/>
      </left>
      <right style="medium">
        <color indexed="21"/>
      </right>
      <top style="medium">
        <color indexed="21"/>
      </top>
      <bottom style="medium">
        <color indexed="21"/>
      </bottom>
      <diagonal/>
    </border>
    <border>
      <left style="medium">
        <color indexed="57"/>
      </left>
      <right style="medium">
        <color indexed="57"/>
      </right>
      <top style="medium">
        <color indexed="57"/>
      </top>
      <bottom style="medium">
        <color indexed="64"/>
      </bottom>
      <diagonal/>
    </border>
    <border>
      <left style="medium">
        <color indexed="57"/>
      </left>
      <right style="medium">
        <color indexed="57"/>
      </right>
      <top style="thin">
        <color rgb="FF92D050"/>
      </top>
      <bottom/>
      <diagonal/>
    </border>
    <border>
      <left/>
      <right style="thin">
        <color rgb="FF92D050"/>
      </right>
      <top/>
      <bottom/>
      <diagonal/>
    </border>
    <border>
      <left style="medium">
        <color indexed="57"/>
      </left>
      <right style="medium">
        <color indexed="57"/>
      </right>
      <top/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317">
    <xf numFmtId="0" fontId="0" fillId="0" borderId="0" xfId="0"/>
    <xf numFmtId="0" fontId="0" fillId="0" borderId="0" xfId="0" applyFill="1"/>
    <xf numFmtId="3" fontId="5" fillId="0" borderId="0" xfId="1" applyNumberFormat="1" applyFont="1" applyFill="1" applyAlignment="1">
      <alignment horizontal="right"/>
    </xf>
    <xf numFmtId="3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3" fontId="1" fillId="0" borderId="0" xfId="0" applyNumberFormat="1" applyFont="1" applyFill="1" applyAlignment="1">
      <alignment horizontal="right"/>
    </xf>
    <xf numFmtId="0" fontId="1" fillId="0" borderId="0" xfId="0" applyFont="1" applyFill="1"/>
    <xf numFmtId="0" fontId="0" fillId="0" borderId="0" xfId="0" applyBorder="1"/>
    <xf numFmtId="166" fontId="5" fillId="0" borderId="0" xfId="1" applyNumberFormat="1" applyFont="1" applyBorder="1"/>
    <xf numFmtId="0" fontId="6" fillId="0" borderId="0" xfId="0" applyFont="1" applyBorder="1"/>
    <xf numFmtId="3" fontId="1" fillId="0" borderId="0" xfId="1" applyNumberFormat="1" applyFont="1" applyFill="1" applyAlignment="1">
      <alignment horizontal="right"/>
    </xf>
    <xf numFmtId="0" fontId="10" fillId="0" borderId="0" xfId="0" applyFont="1" applyFill="1"/>
    <xf numFmtId="166" fontId="5" fillId="0" borderId="0" xfId="1" applyNumberFormat="1" applyFont="1" applyFill="1" applyBorder="1" applyAlignment="1">
      <alignment horizontal="right"/>
    </xf>
    <xf numFmtId="3" fontId="5" fillId="0" borderId="0" xfId="1" applyNumberFormat="1" applyFont="1" applyFill="1" applyAlignment="1"/>
    <xf numFmtId="3" fontId="5" fillId="0" borderId="0" xfId="1" applyNumberFormat="1" applyFont="1" applyFill="1" applyBorder="1" applyAlignment="1"/>
    <xf numFmtId="3" fontId="7" fillId="0" borderId="1" xfId="1" applyNumberFormat="1" applyFont="1" applyFill="1" applyBorder="1" applyAlignment="1">
      <alignment horizontal="center" vertical="center" wrapText="1"/>
    </xf>
    <xf numFmtId="3" fontId="8" fillId="0" borderId="2" xfId="1" applyNumberFormat="1" applyFont="1" applyFill="1" applyBorder="1" applyAlignment="1">
      <alignment vertical="center" wrapText="1"/>
    </xf>
    <xf numFmtId="3" fontId="8" fillId="0" borderId="2" xfId="1" applyNumberFormat="1" applyFont="1" applyFill="1" applyBorder="1" applyAlignment="1">
      <alignment wrapText="1"/>
    </xf>
    <xf numFmtId="3" fontId="8" fillId="0" borderId="2" xfId="1" applyNumberFormat="1" applyFont="1" applyFill="1" applyBorder="1" applyAlignment="1"/>
    <xf numFmtId="3" fontId="1" fillId="0" borderId="2" xfId="1" applyNumberFormat="1" applyFont="1" applyFill="1" applyBorder="1" applyAlignment="1"/>
    <xf numFmtId="3" fontId="5" fillId="0" borderId="2" xfId="1" applyNumberFormat="1" applyFont="1" applyFill="1" applyBorder="1" applyAlignment="1">
      <alignment wrapText="1"/>
    </xf>
    <xf numFmtId="3" fontId="1" fillId="0" borderId="2" xfId="1" applyNumberFormat="1" applyFont="1" applyFill="1" applyBorder="1" applyAlignment="1">
      <alignment wrapText="1"/>
    </xf>
    <xf numFmtId="0" fontId="9" fillId="0" borderId="2" xfId="0" applyFont="1" applyFill="1" applyBorder="1" applyAlignment="1">
      <alignment wrapText="1"/>
    </xf>
    <xf numFmtId="3" fontId="6" fillId="0" borderId="2" xfId="1" applyNumberFormat="1" applyFont="1" applyFill="1" applyBorder="1" applyAlignment="1">
      <alignment wrapText="1"/>
    </xf>
    <xf numFmtId="0" fontId="10" fillId="0" borderId="0" xfId="0" applyFont="1" applyBorder="1"/>
    <xf numFmtId="3" fontId="5" fillId="0" borderId="0" xfId="1" applyNumberFormat="1" applyFont="1" applyBorder="1" applyAlignment="1"/>
    <xf numFmtId="166" fontId="1" fillId="0" borderId="0" xfId="1" applyNumberFormat="1" applyFont="1" applyFill="1" applyBorder="1" applyAlignment="1">
      <alignment horizontal="right"/>
    </xf>
    <xf numFmtId="3" fontId="1" fillId="0" borderId="0" xfId="1" applyNumberFormat="1" applyFont="1" applyFill="1" applyBorder="1" applyAlignment="1"/>
    <xf numFmtId="3" fontId="5" fillId="0" borderId="0" xfId="1" applyNumberFormat="1" applyFont="1" applyBorder="1"/>
    <xf numFmtId="3" fontId="1" fillId="0" borderId="0" xfId="0" applyNumberFormat="1" applyFont="1" applyFill="1" applyBorder="1" applyAlignment="1">
      <alignment horizontal="right"/>
    </xf>
    <xf numFmtId="166" fontId="5" fillId="0" borderId="0" xfId="1" applyNumberFormat="1" applyFont="1" applyFill="1" applyBorder="1" applyAlignment="1">
      <alignment horizontal="right" wrapText="1"/>
    </xf>
    <xf numFmtId="0" fontId="7" fillId="0" borderId="2" xfId="0" applyFont="1" applyFill="1" applyBorder="1" applyAlignment="1">
      <alignment wrapText="1"/>
    </xf>
    <xf numFmtId="166" fontId="6" fillId="0" borderId="2" xfId="1" applyNumberFormat="1" applyFont="1" applyFill="1" applyBorder="1" applyAlignment="1">
      <alignment horizontal="right" wrapText="1"/>
    </xf>
    <xf numFmtId="0" fontId="7" fillId="0" borderId="2" xfId="0" applyFont="1" applyFill="1" applyBorder="1"/>
    <xf numFmtId="3" fontId="7" fillId="0" borderId="2" xfId="1" applyNumberFormat="1" applyFont="1" applyFill="1" applyBorder="1" applyAlignment="1">
      <alignment horizontal="right" wrapText="1"/>
    </xf>
    <xf numFmtId="166" fontId="7" fillId="0" borderId="2" xfId="1" applyNumberFormat="1" applyFont="1" applyFill="1" applyBorder="1" applyAlignment="1">
      <alignment horizontal="right" wrapText="1"/>
    </xf>
    <xf numFmtId="3" fontId="7" fillId="0" borderId="2" xfId="1" applyNumberFormat="1" applyFont="1" applyFill="1" applyBorder="1" applyAlignment="1">
      <alignment wrapText="1"/>
    </xf>
    <xf numFmtId="3" fontId="7" fillId="0" borderId="0" xfId="0" applyNumberFormat="1" applyFont="1" applyFill="1" applyAlignment="1">
      <alignment horizontal="right"/>
    </xf>
    <xf numFmtId="3" fontId="7" fillId="0" borderId="2" xfId="1" applyNumberFormat="1" applyFont="1" applyFill="1" applyBorder="1" applyAlignment="1">
      <alignment vertical="center" wrapText="1"/>
    </xf>
    <xf numFmtId="0" fontId="7" fillId="0" borderId="0" xfId="0" applyFont="1" applyFill="1"/>
    <xf numFmtId="3" fontId="6" fillId="0" borderId="2" xfId="1" applyNumberFormat="1" applyFont="1" applyFill="1" applyBorder="1" applyAlignment="1"/>
    <xf numFmtId="0" fontId="6" fillId="0" borderId="2" xfId="0" applyFont="1" applyFill="1" applyBorder="1" applyAlignment="1"/>
    <xf numFmtId="0" fontId="8" fillId="0" borderId="0" xfId="0" applyFont="1" applyFill="1" applyAlignment="1"/>
    <xf numFmtId="0" fontId="1" fillId="0" borderId="0" xfId="0" applyFont="1" applyFill="1" applyAlignment="1"/>
    <xf numFmtId="0" fontId="6" fillId="0" borderId="0" xfId="0" applyFont="1" applyFill="1" applyAlignment="1"/>
    <xf numFmtId="3" fontId="5" fillId="0" borderId="0" xfId="1" applyNumberFormat="1" applyFont="1" applyFill="1" applyBorder="1" applyAlignment="1">
      <alignment wrapText="1"/>
    </xf>
    <xf numFmtId="0" fontId="7" fillId="0" borderId="0" xfId="0" applyFont="1" applyFill="1" applyAlignment="1"/>
    <xf numFmtId="3" fontId="6" fillId="0" borderId="0" xfId="1" applyNumberFormat="1" applyFont="1" applyFill="1" applyBorder="1" applyAlignment="1"/>
    <xf numFmtId="3" fontId="1" fillId="0" borderId="0" xfId="0" applyNumberFormat="1" applyFont="1" applyFill="1" applyAlignment="1"/>
    <xf numFmtId="3" fontId="8" fillId="0" borderId="0" xfId="0" applyNumberFormat="1" applyFont="1" applyFill="1" applyAlignment="1"/>
    <xf numFmtId="3" fontId="6" fillId="0" borderId="0" xfId="0" applyNumberFormat="1" applyFont="1" applyFill="1" applyAlignment="1"/>
    <xf numFmtId="166" fontId="5" fillId="0" borderId="0" xfId="1" applyNumberFormat="1" applyFont="1" applyFill="1" applyBorder="1" applyAlignment="1">
      <alignment wrapText="1"/>
    </xf>
    <xf numFmtId="3" fontId="1" fillId="0" borderId="0" xfId="0" applyNumberFormat="1" applyFont="1" applyFill="1"/>
    <xf numFmtId="3" fontId="5" fillId="0" borderId="0" xfId="0" applyNumberFormat="1" applyFont="1" applyFill="1" applyAlignment="1"/>
    <xf numFmtId="166" fontId="11" fillId="0" borderId="2" xfId="1" applyNumberFormat="1" applyFont="1" applyFill="1" applyBorder="1" applyAlignment="1">
      <alignment horizontal="right" wrapText="1"/>
    </xf>
    <xf numFmtId="3" fontId="10" fillId="0" borderId="2" xfId="1" applyNumberFormat="1" applyFont="1" applyFill="1" applyBorder="1" applyAlignment="1"/>
    <xf numFmtId="3" fontId="11" fillId="0" borderId="2" xfId="1" applyNumberFormat="1" applyFont="1" applyFill="1" applyBorder="1" applyAlignment="1">
      <alignment wrapText="1"/>
    </xf>
    <xf numFmtId="3" fontId="11" fillId="0" borderId="2" xfId="1" applyNumberFormat="1" applyFont="1" applyFill="1" applyBorder="1" applyAlignment="1">
      <alignment vertical="center" wrapText="1"/>
    </xf>
    <xf numFmtId="3" fontId="10" fillId="0" borderId="0" xfId="0" applyNumberFormat="1" applyFont="1" applyFill="1" applyAlignment="1">
      <alignment horizontal="right"/>
    </xf>
    <xf numFmtId="3" fontId="11" fillId="0" borderId="0" xfId="0" applyNumberFormat="1" applyFont="1" applyFill="1" applyAlignment="1">
      <alignment horizontal="right"/>
    </xf>
    <xf numFmtId="3" fontId="10" fillId="0" borderId="2" xfId="1" applyNumberFormat="1" applyFont="1" applyFill="1" applyBorder="1" applyAlignment="1">
      <alignment wrapText="1"/>
    </xf>
    <xf numFmtId="3" fontId="11" fillId="0" borderId="2" xfId="1" applyNumberFormat="1" applyFont="1" applyFill="1" applyBorder="1" applyAlignment="1">
      <alignment horizontal="right" wrapText="1"/>
    </xf>
    <xf numFmtId="3" fontId="10" fillId="0" borderId="0" xfId="0" applyNumberFormat="1" applyFont="1" applyFill="1" applyBorder="1" applyAlignment="1">
      <alignment horizontal="right"/>
    </xf>
    <xf numFmtId="3" fontId="5" fillId="0" borderId="3" xfId="1" applyNumberFormat="1" applyFont="1" applyFill="1" applyBorder="1" applyAlignment="1">
      <alignment wrapText="1"/>
    </xf>
    <xf numFmtId="0" fontId="6" fillId="0" borderId="4" xfId="0" applyFont="1" applyFill="1" applyBorder="1" applyAlignment="1"/>
    <xf numFmtId="0" fontId="7" fillId="0" borderId="0" xfId="0" applyFont="1" applyFill="1" applyBorder="1" applyAlignment="1">
      <alignment wrapText="1"/>
    </xf>
    <xf numFmtId="3" fontId="6" fillId="0" borderId="5" xfId="1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/>
    <xf numFmtId="0" fontId="7" fillId="0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166" fontId="9" fillId="0" borderId="2" xfId="1" applyNumberFormat="1" applyFont="1" applyFill="1" applyBorder="1" applyAlignment="1">
      <alignment horizontal="right" wrapText="1"/>
    </xf>
    <xf numFmtId="0" fontId="9" fillId="0" borderId="0" xfId="0" applyFont="1" applyBorder="1"/>
    <xf numFmtId="0" fontId="9" fillId="0" borderId="7" xfId="0" applyFont="1" applyBorder="1"/>
    <xf numFmtId="0" fontId="9" fillId="0" borderId="8" xfId="0" applyFont="1" applyBorder="1"/>
    <xf numFmtId="0" fontId="9" fillId="0" borderId="0" xfId="0" applyFont="1" applyFill="1"/>
    <xf numFmtId="3" fontId="9" fillId="0" borderId="0" xfId="1" applyNumberFormat="1" applyFont="1" applyFill="1" applyAlignment="1">
      <alignment horizontal="right"/>
    </xf>
    <xf numFmtId="166" fontId="9" fillId="0" borderId="0" xfId="1" applyNumberFormat="1" applyFont="1" applyFill="1" applyBorder="1" applyAlignment="1">
      <alignment horizontal="right"/>
    </xf>
    <xf numFmtId="3" fontId="9" fillId="0" borderId="0" xfId="1" applyNumberFormat="1" applyFont="1" applyFill="1" applyAlignment="1"/>
    <xf numFmtId="3" fontId="7" fillId="0" borderId="0" xfId="1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/>
    <xf numFmtId="10" fontId="9" fillId="0" borderId="0" xfId="3" applyNumberFormat="1" applyFont="1" applyFill="1" applyAlignment="1"/>
    <xf numFmtId="3" fontId="9" fillId="0" borderId="0" xfId="0" applyNumberFormat="1" applyFont="1" applyFill="1" applyAlignment="1">
      <alignment horizontal="right"/>
    </xf>
    <xf numFmtId="166" fontId="7" fillId="0" borderId="9" xfId="1" applyNumberFormat="1" applyFont="1" applyFill="1" applyBorder="1" applyAlignment="1">
      <alignment horizontal="center" vertical="center" wrapText="1"/>
    </xf>
    <xf numFmtId="3" fontId="7" fillId="0" borderId="9" xfId="1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3" fontId="7" fillId="0" borderId="10" xfId="1" applyNumberFormat="1" applyFont="1" applyFill="1" applyBorder="1" applyAlignment="1">
      <alignment horizontal="center" vertical="justify" wrapText="1"/>
    </xf>
    <xf numFmtId="3" fontId="7" fillId="0" borderId="10" xfId="1" applyNumberFormat="1" applyFont="1" applyFill="1" applyBorder="1" applyAlignment="1">
      <alignment horizontal="center" vertical="center" wrapText="1"/>
    </xf>
    <xf numFmtId="3" fontId="7" fillId="0" borderId="6" xfId="1" applyNumberFormat="1" applyFont="1" applyFill="1" applyBorder="1" applyAlignment="1">
      <alignment horizontal="right" vertical="center" wrapText="1"/>
    </xf>
    <xf numFmtId="166" fontId="7" fillId="0" borderId="2" xfId="1" applyNumberFormat="1" applyFont="1" applyFill="1" applyBorder="1" applyAlignment="1">
      <alignment horizontal="right" vertical="center" wrapText="1"/>
    </xf>
    <xf numFmtId="3" fontId="7" fillId="0" borderId="6" xfId="1" applyNumberFormat="1" applyFont="1" applyFill="1" applyBorder="1" applyAlignment="1">
      <alignment vertical="center" wrapText="1"/>
    </xf>
    <xf numFmtId="3" fontId="9" fillId="0" borderId="6" xfId="1" applyNumberFormat="1" applyFont="1" applyFill="1" applyBorder="1" applyAlignment="1"/>
    <xf numFmtId="3" fontId="7" fillId="0" borderId="2" xfId="1" applyNumberFormat="1" applyFont="1" applyFill="1" applyBorder="1" applyAlignment="1">
      <alignment horizontal="right" vertical="center" wrapText="1"/>
    </xf>
    <xf numFmtId="3" fontId="7" fillId="0" borderId="2" xfId="1" applyNumberFormat="1" applyFont="1" applyFill="1" applyBorder="1" applyAlignment="1"/>
    <xf numFmtId="0" fontId="9" fillId="0" borderId="2" xfId="0" applyFont="1" applyFill="1" applyBorder="1"/>
    <xf numFmtId="3" fontId="9" fillId="0" borderId="2" xfId="1" applyNumberFormat="1" applyFont="1" applyFill="1" applyBorder="1" applyAlignment="1"/>
    <xf numFmtId="3" fontId="9" fillId="0" borderId="2" xfId="1" applyNumberFormat="1" applyFont="1" applyFill="1" applyBorder="1" applyAlignment="1">
      <alignment horizontal="right" wrapText="1"/>
    </xf>
    <xf numFmtId="3" fontId="9" fillId="0" borderId="2" xfId="1" applyNumberFormat="1" applyFont="1" applyFill="1" applyBorder="1" applyAlignment="1">
      <alignment vertical="center" wrapText="1"/>
    </xf>
    <xf numFmtId="3" fontId="9" fillId="0" borderId="2" xfId="1" applyNumberFormat="1" applyFont="1" applyFill="1" applyBorder="1" applyAlignment="1">
      <alignment wrapText="1"/>
    </xf>
    <xf numFmtId="0" fontId="9" fillId="0" borderId="2" xfId="0" applyFont="1" applyFill="1" applyBorder="1" applyAlignment="1"/>
    <xf numFmtId="3" fontId="7" fillId="0" borderId="0" xfId="0" applyNumberFormat="1" applyFont="1" applyFill="1"/>
    <xf numFmtId="3" fontId="9" fillId="0" borderId="0" xfId="0" applyNumberFormat="1" applyFont="1" applyFill="1" applyBorder="1" applyAlignment="1">
      <alignment horizontal="right"/>
    </xf>
    <xf numFmtId="166" fontId="9" fillId="0" borderId="0" xfId="1" applyNumberFormat="1" applyFont="1" applyFill="1" applyBorder="1" applyAlignment="1">
      <alignment horizontal="right" wrapText="1"/>
    </xf>
    <xf numFmtId="3" fontId="9" fillId="0" borderId="0" xfId="1" applyNumberFormat="1" applyFont="1" applyBorder="1"/>
    <xf numFmtId="166" fontId="9" fillId="0" borderId="0" xfId="1" applyNumberFormat="1" applyFont="1" applyBorder="1"/>
    <xf numFmtId="3" fontId="9" fillId="0" borderId="0" xfId="1" applyNumberFormat="1" applyFont="1" applyBorder="1" applyAlignment="1"/>
    <xf numFmtId="0" fontId="9" fillId="0" borderId="11" xfId="0" applyFont="1" applyBorder="1"/>
    <xf numFmtId="3" fontId="9" fillId="0" borderId="7" xfId="1" applyNumberFormat="1" applyFont="1" applyBorder="1"/>
    <xf numFmtId="166" fontId="9" fillId="0" borderId="7" xfId="1" applyNumberFormat="1" applyFont="1" applyBorder="1"/>
    <xf numFmtId="3" fontId="9" fillId="0" borderId="7" xfId="1" applyNumberFormat="1" applyFont="1" applyFill="1" applyBorder="1" applyAlignment="1"/>
    <xf numFmtId="3" fontId="9" fillId="0" borderId="7" xfId="1" applyNumberFormat="1" applyFont="1" applyBorder="1" applyAlignment="1"/>
    <xf numFmtId="3" fontId="9" fillId="0" borderId="7" xfId="0" applyNumberFormat="1" applyFont="1" applyFill="1" applyBorder="1" applyAlignment="1">
      <alignment horizontal="right"/>
    </xf>
    <xf numFmtId="0" fontId="9" fillId="0" borderId="12" xfId="0" applyFont="1" applyFill="1" applyBorder="1"/>
    <xf numFmtId="0" fontId="9" fillId="0" borderId="13" xfId="0" applyFont="1" applyBorder="1"/>
    <xf numFmtId="0" fontId="9" fillId="0" borderId="3" xfId="0" applyFont="1" applyFill="1" applyBorder="1"/>
    <xf numFmtId="0" fontId="7" fillId="0" borderId="13" xfId="0" applyFont="1" applyBorder="1"/>
    <xf numFmtId="0" fontId="7" fillId="0" borderId="0" xfId="0" applyFont="1" applyBorder="1"/>
    <xf numFmtId="3" fontId="7" fillId="0" borderId="0" xfId="1" applyNumberFormat="1" applyFont="1" applyBorder="1" applyAlignment="1"/>
    <xf numFmtId="0" fontId="9" fillId="0" borderId="14" xfId="0" applyFont="1" applyBorder="1"/>
    <xf numFmtId="3" fontId="9" fillId="0" borderId="8" xfId="1" applyNumberFormat="1" applyFont="1" applyBorder="1"/>
    <xf numFmtId="166" fontId="9" fillId="0" borderId="8" xfId="1" applyNumberFormat="1" applyFont="1" applyBorder="1"/>
    <xf numFmtId="3" fontId="9" fillId="0" borderId="8" xfId="1" applyNumberFormat="1" applyFont="1" applyFill="1" applyBorder="1" applyAlignment="1"/>
    <xf numFmtId="3" fontId="9" fillId="0" borderId="8" xfId="1" applyNumberFormat="1" applyFont="1" applyBorder="1" applyAlignment="1"/>
    <xf numFmtId="3" fontId="9" fillId="0" borderId="8" xfId="0" applyNumberFormat="1" applyFont="1" applyFill="1" applyBorder="1" applyAlignment="1">
      <alignment horizontal="right"/>
    </xf>
    <xf numFmtId="0" fontId="9" fillId="0" borderId="15" xfId="0" applyFont="1" applyFill="1" applyBorder="1"/>
    <xf numFmtId="166" fontId="9" fillId="0" borderId="13" xfId="1" applyNumberFormat="1" applyFont="1" applyFill="1" applyBorder="1" applyAlignment="1">
      <alignment horizontal="right" wrapText="1"/>
    </xf>
    <xf numFmtId="3" fontId="9" fillId="0" borderId="2" xfId="0" applyNumberFormat="1" applyFont="1" applyFill="1" applyBorder="1" applyAlignment="1">
      <alignment horizontal="right"/>
    </xf>
    <xf numFmtId="0" fontId="9" fillId="0" borderId="16" xfId="0" applyFont="1" applyBorder="1"/>
    <xf numFmtId="3" fontId="9" fillId="0" borderId="16" xfId="1" applyNumberFormat="1" applyFont="1" applyBorder="1"/>
    <xf numFmtId="166" fontId="9" fillId="0" borderId="16" xfId="1" applyNumberFormat="1" applyFont="1" applyBorder="1"/>
    <xf numFmtId="3" fontId="9" fillId="0" borderId="16" xfId="1" applyNumberFormat="1" applyFont="1" applyFill="1" applyBorder="1" applyAlignment="1"/>
    <xf numFmtId="3" fontId="9" fillId="0" borderId="16" xfId="1" applyNumberFormat="1" applyFont="1" applyBorder="1" applyAlignment="1"/>
    <xf numFmtId="3" fontId="9" fillId="0" borderId="16" xfId="0" applyNumberFormat="1" applyFont="1" applyFill="1" applyBorder="1" applyAlignment="1">
      <alignment horizontal="right"/>
    </xf>
    <xf numFmtId="0" fontId="9" fillId="0" borderId="16" xfId="0" applyFont="1" applyFill="1" applyBorder="1"/>
    <xf numFmtId="3" fontId="6" fillId="0" borderId="0" xfId="1" applyNumberFormat="1" applyFont="1" applyFill="1" applyBorder="1" applyAlignment="1">
      <alignment horizontal="right" wrapText="1"/>
    </xf>
    <xf numFmtId="166" fontId="6" fillId="0" borderId="17" xfId="1" applyNumberFormat="1" applyFont="1" applyFill="1" applyBorder="1" applyAlignment="1">
      <alignment horizontal="center" vertical="center" wrapText="1"/>
    </xf>
    <xf numFmtId="166" fontId="8" fillId="0" borderId="13" xfId="1" applyNumberFormat="1" applyFont="1" applyFill="1" applyBorder="1" applyAlignment="1">
      <alignment horizontal="right" vertical="center" wrapText="1"/>
    </xf>
    <xf numFmtId="166" fontId="8" fillId="0" borderId="13" xfId="1" applyNumberFormat="1" applyFont="1" applyFill="1" applyBorder="1" applyAlignment="1">
      <alignment wrapText="1"/>
    </xf>
    <xf numFmtId="166" fontId="1" fillId="0" borderId="13" xfId="1" applyNumberFormat="1" applyFont="1" applyFill="1" applyBorder="1" applyAlignment="1">
      <alignment wrapText="1"/>
    </xf>
    <xf numFmtId="166" fontId="6" fillId="0" borderId="13" xfId="1" applyNumberFormat="1" applyFont="1" applyFill="1" applyBorder="1" applyAlignment="1">
      <alignment wrapText="1"/>
    </xf>
    <xf numFmtId="166" fontId="5" fillId="0" borderId="13" xfId="1" applyNumberFormat="1" applyFont="1" applyFill="1" applyBorder="1" applyAlignment="1">
      <alignment wrapText="1"/>
    </xf>
    <xf numFmtId="166" fontId="7" fillId="0" borderId="13" xfId="1" applyNumberFormat="1" applyFont="1" applyFill="1" applyBorder="1" applyAlignment="1">
      <alignment wrapText="1"/>
    </xf>
    <xf numFmtId="3" fontId="6" fillId="0" borderId="3" xfId="1" applyNumberFormat="1" applyFont="1" applyFill="1" applyBorder="1" applyAlignment="1">
      <alignment wrapText="1"/>
    </xf>
    <xf numFmtId="3" fontId="8" fillId="0" borderId="3" xfId="1" applyNumberFormat="1" applyFont="1" applyFill="1" applyBorder="1" applyAlignment="1">
      <alignment wrapText="1"/>
    </xf>
    <xf numFmtId="3" fontId="6" fillId="0" borderId="2" xfId="1" applyNumberFormat="1" applyFont="1" applyFill="1" applyBorder="1" applyAlignment="1">
      <alignment horizontal="center" vertical="center" wrapText="1"/>
    </xf>
    <xf numFmtId="3" fontId="7" fillId="0" borderId="18" xfId="1" applyNumberFormat="1" applyFont="1" applyFill="1" applyBorder="1" applyAlignment="1">
      <alignment horizontal="center" vertical="center" wrapText="1"/>
    </xf>
    <xf numFmtId="10" fontId="10" fillId="0" borderId="0" xfId="3" applyNumberFormat="1" applyFont="1" applyFill="1"/>
    <xf numFmtId="10" fontId="9" fillId="0" borderId="0" xfId="3" applyNumberFormat="1" applyFont="1" applyFill="1" applyAlignment="1">
      <alignment horizontal="right"/>
    </xf>
    <xf numFmtId="3" fontId="11" fillId="0" borderId="6" xfId="1" applyNumberFormat="1" applyFont="1" applyFill="1" applyBorder="1" applyAlignment="1">
      <alignment vertical="center" wrapText="1"/>
    </xf>
    <xf numFmtId="10" fontId="11" fillId="0" borderId="2" xfId="3" applyNumberFormat="1" applyFont="1" applyFill="1" applyBorder="1" applyAlignment="1">
      <alignment vertical="center" wrapText="1"/>
    </xf>
    <xf numFmtId="2" fontId="7" fillId="0" borderId="2" xfId="3" applyNumberFormat="1" applyFont="1" applyFill="1" applyBorder="1" applyAlignment="1">
      <alignment wrapText="1"/>
    </xf>
    <xf numFmtId="2" fontId="9" fillId="0" borderId="2" xfId="3" applyNumberFormat="1" applyFont="1" applyFill="1" applyBorder="1" applyAlignment="1">
      <alignment wrapText="1"/>
    </xf>
    <xf numFmtId="3" fontId="9" fillId="0" borderId="0" xfId="1" applyNumberFormat="1" applyFont="1" applyFill="1" applyBorder="1" applyAlignment="1">
      <alignment wrapText="1"/>
    </xf>
    <xf numFmtId="3" fontId="7" fillId="0" borderId="0" xfId="1" applyNumberFormat="1" applyFont="1" applyFill="1" applyBorder="1" applyAlignment="1">
      <alignment horizontal="right" wrapText="1"/>
    </xf>
    <xf numFmtId="10" fontId="10" fillId="0" borderId="0" xfId="3" applyNumberFormat="1" applyFont="1" applyFill="1" applyBorder="1"/>
    <xf numFmtId="167" fontId="11" fillId="0" borderId="2" xfId="1" applyNumberFormat="1" applyFont="1" applyFill="1" applyBorder="1" applyAlignment="1">
      <alignment wrapText="1"/>
    </xf>
    <xf numFmtId="3" fontId="10" fillId="0" borderId="0" xfId="1" applyNumberFormat="1" applyFont="1" applyBorder="1" applyAlignment="1"/>
    <xf numFmtId="3" fontId="10" fillId="0" borderId="0" xfId="1" applyNumberFormat="1" applyFont="1" applyFill="1" applyAlignment="1"/>
    <xf numFmtId="168" fontId="9" fillId="0" borderId="0" xfId="3" applyNumberFormat="1" applyFont="1" applyFill="1" applyAlignment="1"/>
    <xf numFmtId="0" fontId="11" fillId="0" borderId="0" xfId="3" applyNumberFormat="1" applyFont="1" applyFill="1" applyBorder="1" applyAlignment="1">
      <alignment wrapText="1"/>
    </xf>
    <xf numFmtId="0" fontId="1" fillId="0" borderId="0" xfId="0" applyFont="1" applyFill="1" applyBorder="1"/>
    <xf numFmtId="164" fontId="10" fillId="0" borderId="2" xfId="1" applyNumberFormat="1" applyFont="1" applyFill="1" applyBorder="1" applyAlignment="1">
      <alignment wrapText="1"/>
    </xf>
    <xf numFmtId="3" fontId="10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Font="1" applyFill="1"/>
    <xf numFmtId="0" fontId="10" fillId="0" borderId="13" xfId="0" applyFont="1" applyBorder="1"/>
    <xf numFmtId="165" fontId="9" fillId="0" borderId="0" xfId="1" applyFont="1" applyFill="1" applyBorder="1" applyAlignment="1"/>
    <xf numFmtId="165" fontId="9" fillId="0" borderId="3" xfId="1" applyFont="1" applyFill="1" applyBorder="1" applyAlignment="1"/>
    <xf numFmtId="165" fontId="7" fillId="0" borderId="0" xfId="1" applyFont="1" applyBorder="1" applyAlignment="1"/>
    <xf numFmtId="165" fontId="10" fillId="0" borderId="0" xfId="1" applyFont="1" applyBorder="1" applyAlignment="1"/>
    <xf numFmtId="0" fontId="10" fillId="0" borderId="14" xfId="0" applyFont="1" applyBorder="1"/>
    <xf numFmtId="0" fontId="10" fillId="0" borderId="8" xfId="0" applyFont="1" applyBorder="1"/>
    <xf numFmtId="165" fontId="9" fillId="0" borderId="8" xfId="1" applyFont="1" applyFill="1" applyBorder="1" applyAlignment="1"/>
    <xf numFmtId="165" fontId="9" fillId="0" borderId="15" xfId="1" applyFont="1" applyFill="1" applyBorder="1" applyAlignment="1"/>
    <xf numFmtId="166" fontId="10" fillId="0" borderId="0" xfId="1" applyNumberFormat="1" applyFont="1" applyFill="1" applyAlignment="1">
      <alignment horizontal="right"/>
    </xf>
    <xf numFmtId="166" fontId="10" fillId="0" borderId="0" xfId="1" applyNumberFormat="1" applyFont="1" applyFill="1" applyBorder="1" applyAlignment="1">
      <alignment horizontal="right"/>
    </xf>
    <xf numFmtId="3" fontId="10" fillId="0" borderId="0" xfId="1" applyNumberFormat="1" applyFont="1" applyFill="1" applyBorder="1" applyAlignment="1"/>
    <xf numFmtId="165" fontId="10" fillId="0" borderId="0" xfId="1" applyFont="1" applyFill="1" applyAlignment="1"/>
    <xf numFmtId="167" fontId="10" fillId="0" borderId="0" xfId="0" applyNumberFormat="1" applyFont="1" applyFill="1" applyAlignment="1">
      <alignment horizontal="right"/>
    </xf>
    <xf numFmtId="168" fontId="10" fillId="0" borderId="0" xfId="3" applyNumberFormat="1" applyFont="1" applyFill="1" applyAlignment="1">
      <alignment horizontal="right"/>
    </xf>
    <xf numFmtId="3" fontId="11" fillId="0" borderId="2" xfId="1" applyNumberFormat="1" applyFont="1" applyFill="1" applyBorder="1" applyAlignment="1">
      <alignment horizontal="right" vertical="center" wrapText="1"/>
    </xf>
    <xf numFmtId="168" fontId="11" fillId="0" borderId="0" xfId="3" applyNumberFormat="1" applyFont="1" applyFill="1" applyAlignment="1">
      <alignment horizontal="right"/>
    </xf>
    <xf numFmtId="3" fontId="11" fillId="0" borderId="0" xfId="0" applyNumberFormat="1" applyFont="1" applyFill="1"/>
    <xf numFmtId="3" fontId="10" fillId="0" borderId="2" xfId="1" applyNumberFormat="1" applyFont="1" applyFill="1" applyBorder="1" applyAlignment="1">
      <alignment horizontal="right" wrapText="1"/>
    </xf>
    <xf numFmtId="3" fontId="10" fillId="0" borderId="0" xfId="1" applyNumberFormat="1" applyFont="1" applyFill="1" applyAlignment="1">
      <alignment horizontal="right"/>
    </xf>
    <xf numFmtId="0" fontId="9" fillId="0" borderId="13" xfId="0" applyFont="1" applyFill="1" applyBorder="1" applyAlignment="1">
      <alignment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/>
    <xf numFmtId="169" fontId="9" fillId="0" borderId="2" xfId="1" applyNumberFormat="1" applyFont="1" applyFill="1" applyBorder="1" applyAlignment="1">
      <alignment horizontal="right" wrapText="1"/>
    </xf>
    <xf numFmtId="4" fontId="7" fillId="0" borderId="2" xfId="1" applyNumberFormat="1" applyFont="1" applyFill="1" applyBorder="1" applyAlignment="1">
      <alignment horizontal="right" wrapText="1"/>
    </xf>
    <xf numFmtId="3" fontId="6" fillId="0" borderId="2" xfId="1" applyNumberFormat="1" applyFont="1" applyFill="1" applyBorder="1" applyAlignment="1">
      <alignment horizontal="right" wrapText="1"/>
    </xf>
    <xf numFmtId="170" fontId="10" fillId="0" borderId="2" xfId="1" applyNumberFormat="1" applyFont="1" applyFill="1" applyBorder="1" applyAlignment="1">
      <alignment wrapText="1"/>
    </xf>
    <xf numFmtId="166" fontId="9" fillId="0" borderId="0" xfId="2" applyNumberFormat="1" applyFont="1" applyFill="1" applyAlignment="1">
      <alignment horizontal="right"/>
    </xf>
    <xf numFmtId="166" fontId="9" fillId="0" borderId="0" xfId="2" applyNumberFormat="1" applyFont="1" applyFill="1" applyBorder="1" applyAlignment="1">
      <alignment horizontal="right"/>
    </xf>
    <xf numFmtId="3" fontId="9" fillId="0" borderId="0" xfId="2" applyNumberFormat="1" applyFont="1" applyFill="1" applyAlignment="1"/>
    <xf numFmtId="3" fontId="7" fillId="0" borderId="0" xfId="2" applyNumberFormat="1" applyFont="1" applyFill="1" applyBorder="1" applyAlignment="1">
      <alignment vertical="center"/>
    </xf>
    <xf numFmtId="3" fontId="9" fillId="0" borderId="0" xfId="2" applyNumberFormat="1" applyFont="1" applyFill="1" applyBorder="1" applyAlignment="1"/>
    <xf numFmtId="165" fontId="9" fillId="0" borderId="0" xfId="2" applyFont="1" applyFill="1" applyAlignment="1"/>
    <xf numFmtId="3" fontId="9" fillId="0" borderId="0" xfId="2" applyNumberFormat="1" applyFont="1" applyFill="1" applyAlignment="1">
      <alignment horizontal="right"/>
    </xf>
    <xf numFmtId="166" fontId="7" fillId="0" borderId="9" xfId="2" applyNumberFormat="1" applyFont="1" applyFill="1" applyBorder="1" applyAlignment="1">
      <alignment horizontal="center" vertical="center" wrapText="1"/>
    </xf>
    <xf numFmtId="3" fontId="7" fillId="0" borderId="9" xfId="2" applyNumberFormat="1" applyFont="1" applyFill="1" applyBorder="1" applyAlignment="1">
      <alignment horizontal="center" vertical="center" wrapText="1"/>
    </xf>
    <xf numFmtId="3" fontId="7" fillId="0" borderId="10" xfId="2" applyNumberFormat="1" applyFont="1" applyFill="1" applyBorder="1" applyAlignment="1">
      <alignment horizontal="center" vertical="justify" wrapText="1"/>
    </xf>
    <xf numFmtId="3" fontId="7" fillId="0" borderId="10" xfId="2" applyNumberFormat="1" applyFont="1" applyFill="1" applyBorder="1" applyAlignment="1">
      <alignment horizontal="center" vertical="center" wrapText="1"/>
    </xf>
    <xf numFmtId="3" fontId="7" fillId="0" borderId="20" xfId="2" applyNumberFormat="1" applyFont="1" applyFill="1" applyBorder="1" applyAlignment="1">
      <alignment vertical="center" wrapText="1"/>
    </xf>
    <xf numFmtId="3" fontId="7" fillId="0" borderId="1" xfId="2" applyNumberFormat="1" applyFont="1" applyFill="1" applyBorder="1" applyAlignment="1">
      <alignment horizontal="center" vertical="center" wrapText="1"/>
    </xf>
    <xf numFmtId="165" fontId="7" fillId="0" borderId="1" xfId="2" applyFont="1" applyFill="1" applyBorder="1" applyAlignment="1">
      <alignment horizontal="center" vertical="center" wrapText="1"/>
    </xf>
    <xf numFmtId="166" fontId="7" fillId="0" borderId="6" xfId="2" applyNumberFormat="1" applyFont="1" applyFill="1" applyBorder="1" applyAlignment="1">
      <alignment horizontal="right" vertical="center" wrapText="1"/>
    </xf>
    <xf numFmtId="166" fontId="7" fillId="0" borderId="2" xfId="2" applyNumberFormat="1" applyFont="1" applyFill="1" applyBorder="1" applyAlignment="1">
      <alignment horizontal="right" vertical="center" wrapText="1"/>
    </xf>
    <xf numFmtId="3" fontId="7" fillId="0" borderId="6" xfId="2" applyNumberFormat="1" applyFont="1" applyFill="1" applyBorder="1" applyAlignment="1">
      <alignment vertical="center" wrapText="1"/>
    </xf>
    <xf numFmtId="3" fontId="7" fillId="0" borderId="2" xfId="2" applyNumberFormat="1" applyFont="1" applyFill="1" applyBorder="1" applyAlignment="1">
      <alignment vertical="center" wrapText="1"/>
    </xf>
    <xf numFmtId="166" fontId="7" fillId="0" borderId="2" xfId="2" applyNumberFormat="1" applyFont="1" applyFill="1" applyBorder="1" applyAlignment="1">
      <alignment horizontal="right" wrapText="1"/>
    </xf>
    <xf numFmtId="3" fontId="7" fillId="0" borderId="2" xfId="2" applyNumberFormat="1" applyFont="1" applyFill="1" applyBorder="1" applyAlignment="1">
      <alignment wrapText="1"/>
    </xf>
    <xf numFmtId="3" fontId="7" fillId="0" borderId="2" xfId="2" applyNumberFormat="1" applyFont="1" applyFill="1" applyBorder="1" applyAlignment="1"/>
    <xf numFmtId="3" fontId="9" fillId="0" borderId="2" xfId="2" applyNumberFormat="1" applyFont="1" applyFill="1" applyBorder="1" applyAlignment="1"/>
    <xf numFmtId="3" fontId="7" fillId="0" borderId="36" xfId="2" applyNumberFormat="1" applyFont="1" applyFill="1" applyBorder="1" applyAlignment="1">
      <alignment wrapText="1"/>
    </xf>
    <xf numFmtId="166" fontId="9" fillId="0" borderId="2" xfId="2" applyNumberFormat="1" applyFont="1" applyFill="1" applyBorder="1" applyAlignment="1">
      <alignment horizontal="right" wrapText="1"/>
    </xf>
    <xf numFmtId="3" fontId="9" fillId="0" borderId="2" xfId="2" applyNumberFormat="1" applyFont="1" applyFill="1" applyBorder="1" applyAlignment="1">
      <alignment wrapText="1"/>
    </xf>
    <xf numFmtId="166" fontId="6" fillId="0" borderId="2" xfId="2" applyNumberFormat="1" applyFont="1" applyFill="1" applyBorder="1" applyAlignment="1">
      <alignment horizontal="right" wrapText="1"/>
    </xf>
    <xf numFmtId="166" fontId="7" fillId="0" borderId="2" xfId="2" applyNumberFormat="1" applyFont="1" applyFill="1" applyBorder="1" applyAlignment="1">
      <alignment horizontal="left" wrapText="1"/>
    </xf>
    <xf numFmtId="1" fontId="9" fillId="0" borderId="2" xfId="2" applyNumberFormat="1" applyFont="1" applyFill="1" applyBorder="1" applyAlignment="1">
      <alignment horizontal="right" wrapText="1"/>
    </xf>
    <xf numFmtId="166" fontId="9" fillId="0" borderId="2" xfId="2" applyNumberFormat="1" applyFont="1" applyFill="1" applyBorder="1" applyAlignment="1">
      <alignment horizontal="left" wrapText="1"/>
    </xf>
    <xf numFmtId="166" fontId="9" fillId="0" borderId="7" xfId="2" applyNumberFormat="1" applyFont="1" applyBorder="1"/>
    <xf numFmtId="3" fontId="9" fillId="0" borderId="7" xfId="2" applyNumberFormat="1" applyFont="1" applyFill="1" applyBorder="1" applyAlignment="1"/>
    <xf numFmtId="3" fontId="9" fillId="0" borderId="7" xfId="2" applyNumberFormat="1" applyFont="1" applyBorder="1" applyAlignment="1"/>
    <xf numFmtId="165" fontId="9" fillId="0" borderId="7" xfId="2" applyFont="1" applyFill="1" applyBorder="1" applyAlignment="1"/>
    <xf numFmtId="165" fontId="9" fillId="0" borderId="12" xfId="2" applyFont="1" applyFill="1" applyBorder="1" applyAlignment="1"/>
    <xf numFmtId="166" fontId="9" fillId="0" borderId="0" xfId="2" applyNumberFormat="1" applyFont="1" applyBorder="1"/>
    <xf numFmtId="3" fontId="9" fillId="0" borderId="0" xfId="2" applyNumberFormat="1" applyFont="1" applyBorder="1" applyAlignment="1"/>
    <xf numFmtId="166" fontId="9" fillId="0" borderId="8" xfId="2" applyNumberFormat="1" applyFont="1" applyBorder="1"/>
    <xf numFmtId="3" fontId="9" fillId="0" borderId="8" xfId="2" applyNumberFormat="1" applyFont="1" applyFill="1" applyBorder="1" applyAlignment="1"/>
    <xf numFmtId="3" fontId="9" fillId="0" borderId="8" xfId="2" applyNumberFormat="1" applyFont="1" applyBorder="1" applyAlignment="1"/>
    <xf numFmtId="167" fontId="9" fillId="0" borderId="0" xfId="2" applyNumberFormat="1" applyFont="1" applyFill="1" applyAlignment="1"/>
    <xf numFmtId="0" fontId="7" fillId="0" borderId="21" xfId="0" applyFont="1" applyFill="1" applyBorder="1" applyAlignment="1">
      <alignment horizontal="center" vertical="center" wrapText="1"/>
    </xf>
    <xf numFmtId="3" fontId="7" fillId="0" borderId="22" xfId="2" applyNumberFormat="1" applyFont="1" applyFill="1" applyBorder="1" applyAlignment="1">
      <alignment horizontal="right" vertical="center" wrapText="1"/>
    </xf>
    <xf numFmtId="3" fontId="9" fillId="0" borderId="6" xfId="2" applyNumberFormat="1" applyFont="1" applyFill="1" applyBorder="1" applyAlignment="1"/>
    <xf numFmtId="0" fontId="7" fillId="0" borderId="13" xfId="0" applyFont="1" applyFill="1" applyBorder="1" applyAlignment="1">
      <alignment horizontal="left" vertical="center" wrapText="1"/>
    </xf>
    <xf numFmtId="3" fontId="7" fillId="0" borderId="2" xfId="2" applyNumberFormat="1" applyFont="1" applyFill="1" applyBorder="1" applyAlignment="1">
      <alignment horizontal="right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wrapText="1"/>
    </xf>
    <xf numFmtId="3" fontId="7" fillId="0" borderId="2" xfId="2" applyNumberFormat="1" applyFont="1" applyFill="1" applyBorder="1" applyAlignment="1">
      <alignment horizontal="right" wrapText="1"/>
    </xf>
    <xf numFmtId="3" fontId="9" fillId="0" borderId="2" xfId="2" applyNumberFormat="1" applyFont="1" applyFill="1" applyBorder="1" applyAlignment="1">
      <alignment horizontal="right" wrapText="1"/>
    </xf>
    <xf numFmtId="166" fontId="9" fillId="0" borderId="23" xfId="2" applyNumberFormat="1" applyFont="1" applyFill="1" applyBorder="1" applyAlignment="1">
      <alignment horizontal="right" wrapText="1"/>
    </xf>
    <xf numFmtId="3" fontId="9" fillId="0" borderId="2" xfId="2" applyNumberFormat="1" applyFont="1" applyFill="1" applyBorder="1" applyAlignment="1">
      <alignment vertical="center" wrapText="1"/>
    </xf>
    <xf numFmtId="167" fontId="7" fillId="0" borderId="2" xfId="2" applyNumberFormat="1" applyFont="1" applyFill="1" applyBorder="1" applyAlignment="1">
      <alignment wrapText="1"/>
    </xf>
    <xf numFmtId="0" fontId="9" fillId="0" borderId="24" xfId="0" applyFont="1" applyBorder="1"/>
    <xf numFmtId="3" fontId="9" fillId="0" borderId="25" xfId="2" applyNumberFormat="1" applyFont="1" applyBorder="1"/>
    <xf numFmtId="3" fontId="9" fillId="0" borderId="26" xfId="2" applyNumberFormat="1" applyFont="1" applyFill="1" applyBorder="1" applyAlignment="1"/>
    <xf numFmtId="3" fontId="9" fillId="0" borderId="27" xfId="2" applyNumberFormat="1" applyFont="1" applyFill="1" applyBorder="1" applyAlignment="1"/>
    <xf numFmtId="3" fontId="9" fillId="0" borderId="28" xfId="2" applyNumberFormat="1" applyFont="1" applyFill="1" applyBorder="1" applyAlignment="1"/>
    <xf numFmtId="3" fontId="9" fillId="0" borderId="7" xfId="2" applyNumberFormat="1" applyFont="1" applyBorder="1"/>
    <xf numFmtId="3" fontId="9" fillId="0" borderId="12" xfId="2" applyNumberFormat="1" applyFont="1" applyFill="1" applyBorder="1" applyAlignment="1"/>
    <xf numFmtId="3" fontId="9" fillId="0" borderId="0" xfId="2" applyNumberFormat="1" applyFont="1" applyBorder="1"/>
    <xf numFmtId="3" fontId="9" fillId="0" borderId="3" xfId="2" applyNumberFormat="1" applyFont="1" applyFill="1" applyBorder="1" applyAlignment="1"/>
    <xf numFmtId="3" fontId="7" fillId="0" borderId="0" xfId="2" applyNumberFormat="1" applyFont="1" applyBorder="1" applyAlignment="1"/>
    <xf numFmtId="3" fontId="9" fillId="0" borderId="8" xfId="2" applyNumberFormat="1" applyFont="1" applyBorder="1"/>
    <xf numFmtId="3" fontId="9" fillId="0" borderId="15" xfId="2" applyNumberFormat="1" applyFont="1" applyFill="1" applyBorder="1" applyAlignment="1"/>
    <xf numFmtId="169" fontId="9" fillId="0" borderId="2" xfId="2" applyNumberFormat="1" applyFont="1" applyFill="1" applyBorder="1" applyAlignment="1">
      <alignment horizontal="right" wrapText="1"/>
    </xf>
    <xf numFmtId="10" fontId="10" fillId="0" borderId="37" xfId="3" applyNumberFormat="1" applyFont="1" applyFill="1" applyBorder="1"/>
    <xf numFmtId="2" fontId="9" fillId="0" borderId="12" xfId="3" applyNumberFormat="1" applyFont="1" applyFill="1" applyBorder="1" applyAlignment="1">
      <alignment wrapText="1"/>
    </xf>
    <xf numFmtId="2" fontId="9" fillId="0" borderId="3" xfId="3" applyNumberFormat="1" applyFont="1" applyFill="1" applyBorder="1" applyAlignment="1">
      <alignment wrapText="1"/>
    </xf>
    <xf numFmtId="0" fontId="9" fillId="0" borderId="15" xfId="0" applyFont="1" applyBorder="1"/>
    <xf numFmtId="166" fontId="1" fillId="0" borderId="0" xfId="0" applyNumberFormat="1" applyFont="1" applyFill="1"/>
    <xf numFmtId="3" fontId="9" fillId="0" borderId="0" xfId="2" applyNumberFormat="1" applyFont="1" applyFill="1" applyBorder="1" applyAlignment="1">
      <alignment horizontal="right" wrapText="1"/>
    </xf>
    <xf numFmtId="3" fontId="10" fillId="2" borderId="0" xfId="0" applyNumberFormat="1" applyFont="1" applyFill="1" applyAlignment="1">
      <alignment horizontal="right"/>
    </xf>
    <xf numFmtId="3" fontId="9" fillId="2" borderId="0" xfId="1" applyNumberFormat="1" applyFont="1" applyFill="1" applyAlignment="1">
      <alignment horizontal="right"/>
    </xf>
    <xf numFmtId="3" fontId="10" fillId="2" borderId="0" xfId="0" applyNumberFormat="1" applyFont="1" applyFill="1" applyAlignment="1">
      <alignment horizontal="center"/>
    </xf>
    <xf numFmtId="0" fontId="14" fillId="2" borderId="0" xfId="0" applyFont="1" applyFill="1" applyAlignment="1" applyProtection="1">
      <alignment horizontal="right" vertical="center" wrapText="1" readingOrder="1"/>
      <protection locked="0"/>
    </xf>
    <xf numFmtId="3" fontId="11" fillId="2" borderId="0" xfId="0" applyNumberFormat="1" applyFont="1" applyFill="1" applyAlignment="1">
      <alignment horizontal="right"/>
    </xf>
    <xf numFmtId="165" fontId="15" fillId="2" borderId="0" xfId="1" applyFont="1" applyFill="1" applyAlignment="1" applyProtection="1">
      <alignment horizontal="right" vertical="center" wrapText="1" readingOrder="1"/>
      <protection locked="0"/>
    </xf>
    <xf numFmtId="3" fontId="9" fillId="2" borderId="2" xfId="2" applyNumberFormat="1" applyFont="1" applyFill="1" applyBorder="1" applyAlignment="1"/>
    <xf numFmtId="166" fontId="9" fillId="0" borderId="0" xfId="0" applyNumberFormat="1" applyFont="1" applyFill="1"/>
    <xf numFmtId="3" fontId="1" fillId="0" borderId="2" xfId="1" applyNumberFormat="1" applyFont="1" applyFill="1" applyBorder="1" applyAlignment="1">
      <alignment horizontal="right" wrapText="1"/>
    </xf>
    <xf numFmtId="166" fontId="9" fillId="0" borderId="2" xfId="2" applyNumberFormat="1" applyFont="1" applyFill="1" applyBorder="1" applyAlignment="1">
      <alignment horizontal="right" vertical="center" wrapText="1"/>
    </xf>
    <xf numFmtId="166" fontId="9" fillId="2" borderId="2" xfId="2" applyNumberFormat="1" applyFont="1" applyFill="1" applyBorder="1" applyAlignment="1">
      <alignment horizontal="right" wrapText="1"/>
    </xf>
    <xf numFmtId="166" fontId="9" fillId="0" borderId="0" xfId="1" applyNumberFormat="1" applyFont="1" applyFill="1"/>
    <xf numFmtId="166" fontId="9" fillId="0" borderId="0" xfId="1" applyNumberFormat="1" applyFont="1" applyFill="1" applyAlignment="1">
      <alignment horizontal="center"/>
    </xf>
    <xf numFmtId="166" fontId="7" fillId="0" borderId="0" xfId="1" applyNumberFormat="1" applyFont="1" applyFill="1"/>
    <xf numFmtId="3" fontId="9" fillId="2" borderId="0" xfId="0" applyNumberFormat="1" applyFont="1" applyFill="1" applyAlignment="1">
      <alignment horizontal="right"/>
    </xf>
    <xf numFmtId="164" fontId="10" fillId="0" borderId="2" xfId="1" applyNumberFormat="1" applyFont="1" applyFill="1" applyBorder="1" applyAlignment="1">
      <alignment horizontal="right" wrapText="1"/>
    </xf>
    <xf numFmtId="166" fontId="9" fillId="0" borderId="0" xfId="2" applyNumberFormat="1" applyFont="1" applyFill="1" applyBorder="1" applyAlignment="1">
      <alignment horizontal="right" wrapText="1"/>
    </xf>
    <xf numFmtId="166" fontId="9" fillId="0" borderId="0" xfId="2" applyNumberFormat="1" applyFont="1" applyFill="1" applyBorder="1" applyAlignment="1">
      <alignment horizontal="left" wrapText="1"/>
    </xf>
    <xf numFmtId="3" fontId="8" fillId="0" borderId="0" xfId="1" applyNumberFormat="1" applyFont="1" applyFill="1" applyBorder="1" applyAlignment="1">
      <alignment wrapText="1"/>
    </xf>
    <xf numFmtId="166" fontId="9" fillId="0" borderId="2" xfId="2" applyNumberFormat="1" applyFont="1" applyFill="1" applyBorder="1" applyAlignment="1">
      <alignment wrapText="1"/>
    </xf>
    <xf numFmtId="166" fontId="9" fillId="0" borderId="0" xfId="2" applyNumberFormat="1" applyFont="1" applyFill="1" applyBorder="1" applyAlignment="1">
      <alignment wrapText="1"/>
    </xf>
    <xf numFmtId="3" fontId="9" fillId="0" borderId="38" xfId="1" applyNumberFormat="1" applyFont="1" applyFill="1" applyBorder="1" applyAlignment="1">
      <alignment wrapText="1"/>
    </xf>
    <xf numFmtId="171" fontId="1" fillId="0" borderId="0" xfId="1" applyNumberFormat="1" applyFont="1" applyFill="1" applyAlignment="1">
      <alignment horizontal="right"/>
    </xf>
    <xf numFmtId="172" fontId="1" fillId="0" borderId="0" xfId="1" applyNumberFormat="1" applyFont="1" applyFill="1" applyAlignment="1">
      <alignment horizontal="right"/>
    </xf>
    <xf numFmtId="173" fontId="7" fillId="0" borderId="2" xfId="3" applyNumberFormat="1" applyFont="1" applyFill="1" applyBorder="1" applyAlignment="1">
      <alignment wrapText="1"/>
    </xf>
    <xf numFmtId="4" fontId="8" fillId="0" borderId="0" xfId="0" applyNumberFormat="1" applyFont="1" applyFill="1" applyAlignment="1"/>
    <xf numFmtId="10" fontId="9" fillId="0" borderId="0" xfId="3" applyNumberFormat="1" applyFont="1" applyFill="1"/>
    <xf numFmtId="165" fontId="15" fillId="2" borderId="0" xfId="1" applyFont="1" applyFill="1" applyAlignment="1" applyProtection="1">
      <alignment horizontal="right" vertical="center" wrapText="1" readingOrder="1"/>
      <protection locked="0"/>
    </xf>
    <xf numFmtId="165" fontId="9" fillId="2" borderId="0" xfId="1" applyFont="1" applyFill="1"/>
    <xf numFmtId="0" fontId="7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7" fillId="0" borderId="29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6" fontId="7" fillId="0" borderId="29" xfId="2" applyNumberFormat="1" applyFont="1" applyFill="1" applyBorder="1" applyAlignment="1">
      <alignment horizontal="center" vertical="center" wrapText="1"/>
    </xf>
    <xf numFmtId="166" fontId="7" fillId="0" borderId="1" xfId="2" applyNumberFormat="1" applyFont="1" applyFill="1" applyBorder="1" applyAlignment="1">
      <alignment horizontal="center" vertical="center" wrapText="1"/>
    </xf>
    <xf numFmtId="165" fontId="7" fillId="0" borderId="29" xfId="2" applyFont="1" applyFill="1" applyBorder="1" applyAlignment="1">
      <alignment horizontal="center" vertical="center" wrapText="1"/>
    </xf>
    <xf numFmtId="3" fontId="7" fillId="0" borderId="29" xfId="2" applyNumberFormat="1" applyFont="1" applyFill="1" applyBorder="1" applyAlignment="1">
      <alignment horizontal="center" vertical="center" wrapText="1"/>
    </xf>
    <xf numFmtId="3" fontId="7" fillId="0" borderId="1" xfId="2" applyNumberFormat="1" applyFont="1" applyFill="1" applyBorder="1" applyAlignment="1">
      <alignment horizontal="center" vertical="center" wrapText="1"/>
    </xf>
    <xf numFmtId="3" fontId="7" fillId="0" borderId="30" xfId="2" applyNumberFormat="1" applyFont="1" applyFill="1" applyBorder="1" applyAlignment="1">
      <alignment horizontal="center" vertical="center" wrapText="1"/>
    </xf>
    <xf numFmtId="3" fontId="7" fillId="0" borderId="31" xfId="2" applyNumberFormat="1" applyFont="1" applyFill="1" applyBorder="1" applyAlignment="1">
      <alignment horizontal="center" vertical="center" wrapText="1"/>
    </xf>
    <xf numFmtId="3" fontId="7" fillId="0" borderId="32" xfId="2" applyNumberFormat="1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 wrapText="1"/>
    </xf>
    <xf numFmtId="3" fontId="7" fillId="0" borderId="29" xfId="1" applyNumberFormat="1" applyFont="1" applyFill="1" applyBorder="1" applyAlignment="1">
      <alignment horizontal="center" vertical="center" wrapText="1"/>
    </xf>
    <xf numFmtId="3" fontId="7" fillId="0" borderId="1" xfId="1" applyNumberFormat="1" applyFont="1" applyFill="1" applyBorder="1" applyAlignment="1">
      <alignment horizontal="center" vertical="center" wrapText="1"/>
    </xf>
    <xf numFmtId="3" fontId="7" fillId="0" borderId="34" xfId="1" applyNumberFormat="1" applyFont="1" applyFill="1" applyBorder="1" applyAlignment="1">
      <alignment horizontal="center" vertical="center"/>
    </xf>
    <xf numFmtId="3" fontId="7" fillId="0" borderId="35" xfId="1" applyNumberFormat="1" applyFont="1" applyFill="1" applyBorder="1" applyAlignment="1">
      <alignment horizontal="center" vertical="center" wrapText="1"/>
    </xf>
    <xf numFmtId="10" fontId="7" fillId="0" borderId="5" xfId="3" applyNumberFormat="1" applyFont="1" applyFill="1" applyBorder="1" applyAlignment="1">
      <alignment horizontal="center" vertical="center" wrapText="1"/>
    </xf>
    <xf numFmtId="10" fontId="7" fillId="0" borderId="19" xfId="3" applyNumberFormat="1" applyFont="1" applyFill="1" applyBorder="1" applyAlignment="1">
      <alignment horizontal="center" vertical="center" wrapText="1"/>
    </xf>
    <xf numFmtId="3" fontId="7" fillId="0" borderId="5" xfId="1" applyNumberFormat="1" applyFont="1" applyFill="1" applyBorder="1" applyAlignment="1">
      <alignment horizontal="center" vertical="center" wrapText="1"/>
    </xf>
    <xf numFmtId="3" fontId="7" fillId="0" borderId="19" xfId="1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</cellXfs>
  <cellStyles count="5">
    <cellStyle name="Millares" xfId="1" builtinId="3"/>
    <cellStyle name="Millares 2" xfId="2"/>
    <cellStyle name="Normal" xfId="0" builtinId="0"/>
    <cellStyle name="Porcentaje" xfId="3" builtinId="5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W89"/>
  <sheetViews>
    <sheetView topLeftCell="A52" zoomScaleNormal="100" workbookViewId="0">
      <selection activeCell="M72" sqref="M72:M74"/>
    </sheetView>
  </sheetViews>
  <sheetFormatPr baseColWidth="10" defaultColWidth="11.5703125" defaultRowHeight="12" x14ac:dyDescent="0.2"/>
  <cols>
    <col min="1" max="1" width="5.140625" style="11" bestFit="1" customWidth="1"/>
    <col min="2" max="2" width="9.5703125" style="11" bestFit="1" customWidth="1"/>
    <col min="3" max="3" width="4.85546875" style="11" bestFit="1" customWidth="1"/>
    <col min="4" max="4" width="3.42578125" style="11" bestFit="1" customWidth="1"/>
    <col min="5" max="5" width="5.28515625" style="11" customWidth="1"/>
    <col min="6" max="6" width="38.85546875" style="11" customWidth="1"/>
    <col min="7" max="7" width="18.28515625" style="175" bestFit="1" customWidth="1"/>
    <col min="8" max="8" width="1.7109375" style="176" customWidth="1"/>
    <col min="9" max="9" width="11.42578125" style="158" customWidth="1"/>
    <col min="10" max="10" width="13.7109375" style="158" customWidth="1"/>
    <col min="11" max="11" width="14" style="158" customWidth="1"/>
    <col min="12" max="12" width="12.7109375" style="158" customWidth="1"/>
    <col min="13" max="13" width="18.28515625" style="158" customWidth="1"/>
    <col min="14" max="14" width="1.7109375" style="177" customWidth="1"/>
    <col min="15" max="16" width="15.140625" style="178" customWidth="1"/>
    <col min="17" max="17" width="14.140625" style="178" customWidth="1"/>
    <col min="18" max="18" width="13.85546875" style="178" bestFit="1" customWidth="1"/>
    <col min="19" max="19" width="18.85546875" style="58" customWidth="1"/>
    <col min="20" max="20" width="18.7109375" style="264" customWidth="1"/>
    <col min="21" max="22" width="12.28515625" style="264" bestFit="1" customWidth="1"/>
    <col min="23" max="23" width="12.28515625" style="11" bestFit="1" customWidth="1"/>
    <col min="24" max="16384" width="11.5703125" style="11"/>
  </cols>
  <sheetData>
    <row r="1" spans="1:23" x14ac:dyDescent="0.2">
      <c r="A1" s="293" t="s">
        <v>0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</row>
    <row r="2" spans="1:23" x14ac:dyDescent="0.2">
      <c r="A2" s="294" t="s">
        <v>1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294"/>
    </row>
    <row r="3" spans="1:23" x14ac:dyDescent="0.2">
      <c r="A3" s="294" t="s">
        <v>2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294"/>
      <c r="Q3" s="294"/>
      <c r="R3" s="294"/>
    </row>
    <row r="4" spans="1:23" ht="12.75" thickBot="1" x14ac:dyDescent="0.25">
      <c r="A4" s="75"/>
      <c r="B4" s="75"/>
      <c r="C4" s="75"/>
      <c r="D4" s="75"/>
      <c r="E4" s="75"/>
      <c r="F4" s="75"/>
      <c r="G4" s="193"/>
      <c r="H4" s="194"/>
      <c r="I4" s="195"/>
      <c r="J4" s="195"/>
      <c r="K4" s="196"/>
      <c r="L4" s="196"/>
      <c r="M4" s="195"/>
      <c r="N4" s="197"/>
      <c r="O4" s="198"/>
      <c r="P4" s="198"/>
      <c r="Q4" s="198"/>
      <c r="R4" s="198"/>
      <c r="S4" s="76"/>
      <c r="T4" s="265"/>
    </row>
    <row r="5" spans="1:23" s="164" customFormat="1" ht="12.75" customHeight="1" thickBot="1" x14ac:dyDescent="0.25">
      <c r="A5" s="295" t="s">
        <v>3</v>
      </c>
      <c r="B5" s="295" t="s">
        <v>4</v>
      </c>
      <c r="C5" s="295" t="s">
        <v>5</v>
      </c>
      <c r="D5" s="295" t="s">
        <v>6</v>
      </c>
      <c r="E5" s="295" t="s">
        <v>7</v>
      </c>
      <c r="F5" s="295" t="s">
        <v>8</v>
      </c>
      <c r="G5" s="297" t="s">
        <v>9</v>
      </c>
      <c r="H5" s="200"/>
      <c r="I5" s="302" t="s">
        <v>10</v>
      </c>
      <c r="J5" s="303"/>
      <c r="K5" s="303"/>
      <c r="L5" s="304"/>
      <c r="M5" s="300" t="s">
        <v>13</v>
      </c>
      <c r="N5" s="201"/>
      <c r="O5" s="299" t="s">
        <v>99</v>
      </c>
      <c r="P5" s="299"/>
      <c r="Q5" s="299"/>
      <c r="R5" s="299"/>
      <c r="S5" s="163"/>
      <c r="T5" s="266"/>
      <c r="U5" s="266"/>
      <c r="V5" s="266"/>
    </row>
    <row r="6" spans="1:23" s="164" customFormat="1" ht="24.75" thickBot="1" x14ac:dyDescent="0.25">
      <c r="A6" s="296"/>
      <c r="B6" s="296"/>
      <c r="C6" s="296"/>
      <c r="D6" s="296"/>
      <c r="E6" s="296"/>
      <c r="F6" s="296"/>
      <c r="G6" s="298"/>
      <c r="H6" s="200"/>
      <c r="I6" s="202" t="s">
        <v>14</v>
      </c>
      <c r="J6" s="203" t="s">
        <v>15</v>
      </c>
      <c r="K6" s="204" t="s">
        <v>88</v>
      </c>
      <c r="L6" s="204" t="s">
        <v>12</v>
      </c>
      <c r="M6" s="301"/>
      <c r="N6" s="201"/>
      <c r="O6" s="206" t="s">
        <v>16</v>
      </c>
      <c r="P6" s="206" t="s">
        <v>17</v>
      </c>
      <c r="Q6" s="206" t="s">
        <v>18</v>
      </c>
      <c r="R6" s="206" t="s">
        <v>19</v>
      </c>
      <c r="S6" s="163"/>
      <c r="T6" s="266"/>
      <c r="U6" s="266"/>
      <c r="V6" s="266"/>
    </row>
    <row r="7" spans="1:23" x14ac:dyDescent="0.2">
      <c r="A7" s="68"/>
      <c r="B7" s="68"/>
      <c r="C7" s="68"/>
      <c r="D7" s="68"/>
      <c r="E7" s="68"/>
      <c r="F7" s="68"/>
      <c r="G7" s="207"/>
      <c r="H7" s="208"/>
      <c r="I7" s="209"/>
      <c r="J7" s="209"/>
      <c r="K7" s="209"/>
      <c r="L7" s="209"/>
      <c r="M7" s="209"/>
      <c r="N7" s="210"/>
      <c r="O7" s="209"/>
      <c r="P7" s="209"/>
      <c r="Q7" s="209"/>
      <c r="R7" s="209"/>
    </row>
    <row r="8" spans="1:23" x14ac:dyDescent="0.2">
      <c r="A8" s="70"/>
      <c r="B8" s="70"/>
      <c r="C8" s="70"/>
      <c r="D8" s="70"/>
      <c r="E8" s="70"/>
      <c r="F8" s="69" t="s">
        <v>81</v>
      </c>
      <c r="G8" s="208">
        <f>+G10+G76</f>
        <v>16527000000</v>
      </c>
      <c r="H8" s="208"/>
      <c r="I8" s="208">
        <f>+I10+I76</f>
        <v>0</v>
      </c>
      <c r="J8" s="208">
        <f>+J10+J76</f>
        <v>0</v>
      </c>
      <c r="K8" s="208">
        <f>+K10+K76</f>
        <v>0</v>
      </c>
      <c r="L8" s="208">
        <f>+L10+L76</f>
        <v>0</v>
      </c>
      <c r="M8" s="213">
        <f>+G8-I8+J8-L8+K8</f>
        <v>16527000000</v>
      </c>
      <c r="N8" s="210"/>
      <c r="O8" s="208">
        <f>+O10+O76</f>
        <v>6096053268</v>
      </c>
      <c r="P8" s="208">
        <f>+P10+P76</f>
        <v>6096053268</v>
      </c>
      <c r="Q8" s="208">
        <f>+Q10+Q76</f>
        <v>5961299796</v>
      </c>
      <c r="R8" s="208">
        <f>+R10+R76</f>
        <v>4674937390</v>
      </c>
      <c r="W8" s="58"/>
    </row>
    <row r="9" spans="1:23" x14ac:dyDescent="0.2">
      <c r="A9" s="70"/>
      <c r="B9" s="70"/>
      <c r="C9" s="70"/>
      <c r="D9" s="70"/>
      <c r="E9" s="70"/>
      <c r="F9" s="70"/>
      <c r="G9" s="208"/>
      <c r="H9" s="208"/>
      <c r="I9" s="210"/>
      <c r="J9" s="210"/>
      <c r="K9" s="210"/>
      <c r="L9" s="210"/>
      <c r="M9" s="210"/>
      <c r="N9" s="210"/>
      <c r="O9" s="210"/>
      <c r="P9" s="210"/>
      <c r="Q9" s="210"/>
      <c r="R9" s="210"/>
    </row>
    <row r="10" spans="1:23" s="165" customFormat="1" x14ac:dyDescent="0.2">
      <c r="A10" s="33">
        <v>1</v>
      </c>
      <c r="B10" s="70"/>
      <c r="C10" s="70"/>
      <c r="D10" s="70"/>
      <c r="E10" s="70"/>
      <c r="F10" s="69" t="s">
        <v>20</v>
      </c>
      <c r="G10" s="208">
        <f>+G12+G50+G71</f>
        <v>5682000000</v>
      </c>
      <c r="H10" s="208"/>
      <c r="I10" s="208">
        <f>+I12+I50+I71</f>
        <v>0</v>
      </c>
      <c r="J10" s="208">
        <f>+J12+J50+J71</f>
        <v>0</v>
      </c>
      <c r="K10" s="208">
        <f>+K12+K50+K71</f>
        <v>0</v>
      </c>
      <c r="L10" s="208">
        <f>+L12+L50+L71</f>
        <v>0</v>
      </c>
      <c r="M10" s="213">
        <f>+G10-I10+J10-L10+K10</f>
        <v>5682000000</v>
      </c>
      <c r="N10" s="210"/>
      <c r="O10" s="210">
        <f>+O12+O50+O71</f>
        <v>272735811</v>
      </c>
      <c r="P10" s="210">
        <f>+P12+P50+P71</f>
        <v>272735811</v>
      </c>
      <c r="Q10" s="210">
        <f>+Q12+Q50+Q71</f>
        <v>268257367</v>
      </c>
      <c r="R10" s="210">
        <f>+R12+R50+R71</f>
        <v>268257367</v>
      </c>
      <c r="S10" s="58"/>
      <c r="T10" s="278"/>
      <c r="U10" s="268"/>
      <c r="V10" s="268"/>
    </row>
    <row r="11" spans="1:23" x14ac:dyDescent="0.2">
      <c r="A11" s="70"/>
      <c r="B11" s="70"/>
      <c r="C11" s="70"/>
      <c r="D11" s="70"/>
      <c r="E11" s="70"/>
      <c r="F11" s="70"/>
      <c r="G11" s="208"/>
      <c r="H11" s="208"/>
      <c r="I11" s="210"/>
      <c r="J11" s="210"/>
      <c r="K11" s="210"/>
      <c r="L11" s="210"/>
      <c r="M11" s="210"/>
      <c r="N11" s="210"/>
      <c r="O11" s="210"/>
      <c r="P11" s="210"/>
      <c r="Q11" s="210"/>
      <c r="R11" s="210"/>
    </row>
    <row r="12" spans="1:23" s="165" customFormat="1" x14ac:dyDescent="0.2">
      <c r="A12" s="33">
        <v>1</v>
      </c>
      <c r="B12" s="33">
        <v>0</v>
      </c>
      <c r="C12" s="33"/>
      <c r="D12" s="33"/>
      <c r="E12" s="33"/>
      <c r="F12" s="31" t="s">
        <v>21</v>
      </c>
      <c r="G12" s="211">
        <f>+G14+G40+G43</f>
        <v>4638000000</v>
      </c>
      <c r="H12" s="211"/>
      <c r="I12" s="211">
        <f>+I14+I40+I43</f>
        <v>0</v>
      </c>
      <c r="J12" s="211">
        <f>+J14+J40+J43</f>
        <v>0</v>
      </c>
      <c r="K12" s="211">
        <f>+K14+K40+K43</f>
        <v>0</v>
      </c>
      <c r="L12" s="211">
        <f>+L14+L40+L43</f>
        <v>0</v>
      </c>
      <c r="M12" s="213">
        <f>+G12-I12+J12-L12+K12</f>
        <v>4638000000</v>
      </c>
      <c r="N12" s="213"/>
      <c r="O12" s="210">
        <f>+O14+O40+O43</f>
        <v>0</v>
      </c>
      <c r="P12" s="210">
        <f>+P14+P40+P43</f>
        <v>0</v>
      </c>
      <c r="Q12" s="210">
        <f>+Q14+Q40+Q43</f>
        <v>0</v>
      </c>
      <c r="R12" s="210">
        <f>+R14+R40+R43</f>
        <v>0</v>
      </c>
      <c r="S12" s="58"/>
      <c r="T12" s="264"/>
      <c r="U12" s="268"/>
      <c r="V12" s="268"/>
    </row>
    <row r="13" spans="1:23" s="165" customFormat="1" x14ac:dyDescent="0.2">
      <c r="A13" s="95"/>
      <c r="B13" s="95"/>
      <c r="C13" s="95"/>
      <c r="D13" s="95"/>
      <c r="E13" s="95"/>
      <c r="F13" s="31"/>
      <c r="G13" s="211"/>
      <c r="H13" s="211"/>
      <c r="I13" s="214"/>
      <c r="J13" s="214"/>
      <c r="K13" s="214"/>
      <c r="L13" s="214"/>
      <c r="M13" s="214"/>
      <c r="N13" s="214"/>
      <c r="O13" s="214"/>
      <c r="P13" s="214"/>
      <c r="Q13" s="214"/>
      <c r="R13" s="214"/>
      <c r="S13" s="58"/>
      <c r="T13" s="264"/>
      <c r="U13" s="268"/>
      <c r="V13" s="268"/>
    </row>
    <row r="14" spans="1:23" s="165" customFormat="1" ht="24" x14ac:dyDescent="0.2">
      <c r="A14" s="33">
        <v>1</v>
      </c>
      <c r="B14" s="33">
        <v>0</v>
      </c>
      <c r="C14" s="33">
        <v>1</v>
      </c>
      <c r="D14" s="33"/>
      <c r="E14" s="33"/>
      <c r="F14" s="31" t="s">
        <v>22</v>
      </c>
      <c r="G14" s="211">
        <f>+G16+G20+G24+G36+G34</f>
        <v>4638000000</v>
      </c>
      <c r="H14" s="211"/>
      <c r="I14" s="211">
        <f>+I16+I20+I24+I36</f>
        <v>0</v>
      </c>
      <c r="J14" s="211">
        <f>+J16+J20+J24+J36</f>
        <v>0</v>
      </c>
      <c r="K14" s="211">
        <f>+K16+K20+K24+K36</f>
        <v>0</v>
      </c>
      <c r="L14" s="211">
        <f>+L16+L20+L24+L36</f>
        <v>0</v>
      </c>
      <c r="M14" s="213">
        <f>+G14-I14+J14-L14+K14</f>
        <v>4638000000</v>
      </c>
      <c r="N14" s="212"/>
      <c r="O14" s="210">
        <f>+O16+O20+O24+O36</f>
        <v>0</v>
      </c>
      <c r="P14" s="210">
        <f>+P16+P20+P24+P36</f>
        <v>0</v>
      </c>
      <c r="Q14" s="210">
        <f>+Q16+Q20+Q24+Q36</f>
        <v>0</v>
      </c>
      <c r="R14" s="210">
        <f>+R16+R20+R24+R36</f>
        <v>0</v>
      </c>
      <c r="S14" s="58"/>
      <c r="T14" s="264"/>
      <c r="U14" s="268"/>
      <c r="V14" s="268"/>
    </row>
    <row r="15" spans="1:23" x14ac:dyDescent="0.2">
      <c r="A15" s="33"/>
      <c r="B15" s="33"/>
      <c r="C15" s="33"/>
      <c r="D15" s="33"/>
      <c r="E15" s="33"/>
      <c r="F15" s="31"/>
      <c r="G15" s="211"/>
      <c r="H15" s="211"/>
      <c r="I15" s="212"/>
      <c r="J15" s="212"/>
      <c r="K15" s="215"/>
      <c r="L15" s="212"/>
      <c r="M15" s="212"/>
      <c r="N15" s="212"/>
      <c r="O15" s="212"/>
      <c r="P15" s="212"/>
      <c r="Q15" s="212"/>
      <c r="R15" s="212"/>
    </row>
    <row r="16" spans="1:23" x14ac:dyDescent="0.2">
      <c r="A16" s="33">
        <v>1</v>
      </c>
      <c r="B16" s="33">
        <v>0</v>
      </c>
      <c r="C16" s="33">
        <v>1</v>
      </c>
      <c r="D16" s="33">
        <v>1</v>
      </c>
      <c r="E16" s="33"/>
      <c r="F16" s="31" t="s">
        <v>23</v>
      </c>
      <c r="G16" s="211">
        <f>+G17+G18</f>
        <v>0</v>
      </c>
      <c r="H16" s="211"/>
      <c r="I16" s="211">
        <f>+I17+I18</f>
        <v>0</v>
      </c>
      <c r="J16" s="211">
        <f>+J17+J18</f>
        <v>0</v>
      </c>
      <c r="K16" s="211">
        <f>+K17+K18</f>
        <v>0</v>
      </c>
      <c r="L16" s="211">
        <f>+L17+L18</f>
        <v>0</v>
      </c>
      <c r="M16" s="213">
        <f>+G16-I16+J16-L16+K16</f>
        <v>0</v>
      </c>
      <c r="N16" s="212"/>
      <c r="O16" s="210">
        <f>SUM(O17:O18)</f>
        <v>0</v>
      </c>
      <c r="P16" s="210">
        <f>SUM(P17:P18)</f>
        <v>0</v>
      </c>
      <c r="Q16" s="210">
        <f>SUM(Q17:Q18)</f>
        <v>0</v>
      </c>
      <c r="R16" s="210">
        <f>SUM(R17:R18)</f>
        <v>0</v>
      </c>
    </row>
    <row r="17" spans="1:22" x14ac:dyDescent="0.2">
      <c r="A17" s="95">
        <v>1</v>
      </c>
      <c r="B17" s="95">
        <v>0</v>
      </c>
      <c r="C17" s="95">
        <v>1</v>
      </c>
      <c r="D17" s="95">
        <v>1</v>
      </c>
      <c r="E17" s="95">
        <v>1</v>
      </c>
      <c r="F17" s="22" t="s">
        <v>46</v>
      </c>
      <c r="G17" s="216">
        <v>0</v>
      </c>
      <c r="H17" s="216"/>
      <c r="I17" s="214"/>
      <c r="J17" s="214"/>
      <c r="K17" s="214"/>
      <c r="L17" s="214"/>
      <c r="M17" s="214">
        <f>+G17-I17+J17-L17+K17</f>
        <v>0</v>
      </c>
      <c r="N17" s="214"/>
      <c r="O17" s="257"/>
      <c r="P17" s="257"/>
      <c r="Q17" s="257"/>
      <c r="R17" s="257"/>
    </row>
    <row r="18" spans="1:22" s="165" customFormat="1" x14ac:dyDescent="0.2">
      <c r="A18" s="95">
        <v>1</v>
      </c>
      <c r="B18" s="95">
        <v>0</v>
      </c>
      <c r="C18" s="95">
        <v>1</v>
      </c>
      <c r="D18" s="95">
        <v>1</v>
      </c>
      <c r="E18" s="95">
        <v>2</v>
      </c>
      <c r="F18" s="22" t="s">
        <v>47</v>
      </c>
      <c r="G18" s="216">
        <v>0</v>
      </c>
      <c r="H18" s="216"/>
      <c r="I18" s="214"/>
      <c r="J18" s="214"/>
      <c r="K18" s="214">
        <v>0</v>
      </c>
      <c r="L18" s="214"/>
      <c r="M18" s="214">
        <f>+G18-I18+J18-L18+K18</f>
        <v>0</v>
      </c>
      <c r="N18" s="214"/>
      <c r="O18" s="257"/>
      <c r="P18" s="257"/>
      <c r="Q18" s="257"/>
      <c r="R18" s="257"/>
      <c r="S18" s="58"/>
      <c r="T18" s="264"/>
      <c r="U18" s="268"/>
      <c r="V18" s="268"/>
    </row>
    <row r="19" spans="1:22" x14ac:dyDescent="0.2">
      <c r="A19" s="95"/>
      <c r="B19" s="95"/>
      <c r="C19" s="95"/>
      <c r="D19" s="95"/>
      <c r="E19" s="95"/>
      <c r="F19" s="22"/>
      <c r="G19" s="216"/>
      <c r="H19" s="216"/>
      <c r="I19" s="214"/>
      <c r="J19" s="214"/>
      <c r="K19" s="214"/>
      <c r="L19" s="214"/>
      <c r="M19" s="214"/>
      <c r="N19" s="214"/>
      <c r="O19" s="214"/>
      <c r="P19" s="214"/>
      <c r="Q19" s="214"/>
      <c r="R19" s="214"/>
    </row>
    <row r="20" spans="1:22" x14ac:dyDescent="0.2">
      <c r="A20" s="33">
        <v>1</v>
      </c>
      <c r="B20" s="33">
        <v>0</v>
      </c>
      <c r="C20" s="33">
        <v>1</v>
      </c>
      <c r="D20" s="33">
        <v>4</v>
      </c>
      <c r="E20" s="33"/>
      <c r="F20" s="31" t="s">
        <v>24</v>
      </c>
      <c r="G20" s="211">
        <f>+G21+G22</f>
        <v>0</v>
      </c>
      <c r="H20" s="211"/>
      <c r="I20" s="211">
        <f>+I21+I22</f>
        <v>0</v>
      </c>
      <c r="J20" s="211">
        <f>+J21+J22</f>
        <v>0</v>
      </c>
      <c r="K20" s="211">
        <f>+K21+K22</f>
        <v>0</v>
      </c>
      <c r="L20" s="211">
        <f>+L21+L22</f>
        <v>0</v>
      </c>
      <c r="M20" s="213">
        <f>+G20-I20+J20-L20+K20</f>
        <v>0</v>
      </c>
      <c r="N20" s="212"/>
      <c r="O20" s="210">
        <f>SUM(O21:O22)</f>
        <v>0</v>
      </c>
      <c r="P20" s="210">
        <f>SUM(P21:P22)</f>
        <v>0</v>
      </c>
      <c r="Q20" s="210">
        <f>SUM(Q21:Q22)</f>
        <v>0</v>
      </c>
      <c r="R20" s="210">
        <f>SUM(R21:R22)</f>
        <v>0</v>
      </c>
    </row>
    <row r="21" spans="1:22" x14ac:dyDescent="0.2">
      <c r="A21" s="95">
        <v>1</v>
      </c>
      <c r="B21" s="95">
        <v>0</v>
      </c>
      <c r="C21" s="95">
        <v>1</v>
      </c>
      <c r="D21" s="95">
        <v>4</v>
      </c>
      <c r="E21" s="95">
        <v>1</v>
      </c>
      <c r="F21" s="22" t="s">
        <v>48</v>
      </c>
      <c r="G21" s="216">
        <v>0</v>
      </c>
      <c r="H21" s="216"/>
      <c r="I21" s="214"/>
      <c r="J21" s="214"/>
      <c r="K21" s="214"/>
      <c r="L21" s="214"/>
      <c r="M21" s="214">
        <f>+G21-I21+J21-L21+K21</f>
        <v>0</v>
      </c>
      <c r="N21" s="214"/>
      <c r="O21" s="216"/>
      <c r="P21" s="216"/>
      <c r="Q21" s="216"/>
      <c r="R21" s="216"/>
    </row>
    <row r="22" spans="1:22" x14ac:dyDescent="0.2">
      <c r="A22" s="95">
        <v>1</v>
      </c>
      <c r="B22" s="95">
        <v>0</v>
      </c>
      <c r="C22" s="95">
        <v>1</v>
      </c>
      <c r="D22" s="95">
        <v>4</v>
      </c>
      <c r="E22" s="95">
        <v>2</v>
      </c>
      <c r="F22" s="22" t="s">
        <v>49</v>
      </c>
      <c r="G22" s="216">
        <v>0</v>
      </c>
      <c r="H22" s="216"/>
      <c r="I22" s="214"/>
      <c r="J22" s="214"/>
      <c r="K22" s="214"/>
      <c r="L22" s="214"/>
      <c r="M22" s="214">
        <f>+G22-I22+J22-L22+K22</f>
        <v>0</v>
      </c>
      <c r="N22" s="214"/>
      <c r="O22" s="216"/>
      <c r="P22" s="216"/>
      <c r="Q22" s="216"/>
      <c r="R22" s="216"/>
    </row>
    <row r="23" spans="1:22" x14ac:dyDescent="0.2">
      <c r="A23" s="95"/>
      <c r="B23" s="95"/>
      <c r="C23" s="95"/>
      <c r="D23" s="95"/>
      <c r="E23" s="95"/>
      <c r="F23" s="22"/>
      <c r="G23" s="216"/>
      <c r="H23" s="216"/>
      <c r="I23" s="214"/>
      <c r="J23" s="214"/>
      <c r="K23" s="214"/>
      <c r="L23" s="214"/>
      <c r="M23" s="214"/>
      <c r="N23" s="214"/>
      <c r="O23" s="214"/>
      <c r="P23" s="214"/>
      <c r="Q23" s="214"/>
      <c r="R23" s="214"/>
    </row>
    <row r="24" spans="1:22" x14ac:dyDescent="0.2">
      <c r="A24" s="95">
        <v>1</v>
      </c>
      <c r="B24" s="95">
        <v>0</v>
      </c>
      <c r="C24" s="95">
        <v>1</v>
      </c>
      <c r="D24" s="95">
        <v>5</v>
      </c>
      <c r="E24" s="95"/>
      <c r="F24" s="31" t="s">
        <v>25</v>
      </c>
      <c r="G24" s="211">
        <f>SUM(G25:G32)</f>
        <v>0</v>
      </c>
      <c r="H24" s="211"/>
      <c r="I24" s="211">
        <f>SUM(I25:I32)</f>
        <v>0</v>
      </c>
      <c r="J24" s="211">
        <f>SUM(J25:J32)</f>
        <v>0</v>
      </c>
      <c r="K24" s="211">
        <f>SUM(K25:K32)</f>
        <v>0</v>
      </c>
      <c r="L24" s="211">
        <f>SUM(L25:L32)</f>
        <v>0</v>
      </c>
      <c r="M24" s="213">
        <f>+G24-I24+J24-L24+K24</f>
        <v>0</v>
      </c>
      <c r="N24" s="212"/>
      <c r="O24" s="210">
        <f>SUM(O25:O32)</f>
        <v>0</v>
      </c>
      <c r="P24" s="210">
        <f>SUM(P25:P32)</f>
        <v>0</v>
      </c>
      <c r="Q24" s="210">
        <f>SUM(Q25:Q32)</f>
        <v>0</v>
      </c>
      <c r="R24" s="210">
        <f>SUM(R25:R32)</f>
        <v>0</v>
      </c>
    </row>
    <row r="25" spans="1:22" x14ac:dyDescent="0.2">
      <c r="A25" s="95">
        <v>1</v>
      </c>
      <c r="B25" s="95">
        <v>0</v>
      </c>
      <c r="C25" s="95">
        <v>1</v>
      </c>
      <c r="D25" s="95">
        <v>5</v>
      </c>
      <c r="E25" s="95">
        <v>2</v>
      </c>
      <c r="F25" s="22" t="s">
        <v>50</v>
      </c>
      <c r="G25" s="241">
        <v>0</v>
      </c>
      <c r="H25" s="216"/>
      <c r="I25" s="214"/>
      <c r="J25" s="214"/>
      <c r="K25" s="214"/>
      <c r="L25" s="214"/>
      <c r="M25" s="214">
        <f t="shared" ref="M25:M32" si="0">+G25-I25+J25-L25+K25</f>
        <v>0</v>
      </c>
      <c r="N25" s="214"/>
      <c r="O25" s="216"/>
      <c r="P25" s="216"/>
      <c r="Q25" s="216"/>
      <c r="R25" s="216"/>
    </row>
    <row r="26" spans="1:22" x14ac:dyDescent="0.2">
      <c r="A26" s="95">
        <v>1</v>
      </c>
      <c r="B26" s="95">
        <v>0</v>
      </c>
      <c r="C26" s="95">
        <v>1</v>
      </c>
      <c r="D26" s="95">
        <v>5</v>
      </c>
      <c r="E26" s="95">
        <v>5</v>
      </c>
      <c r="F26" s="22" t="s">
        <v>51</v>
      </c>
      <c r="G26" s="241">
        <v>0</v>
      </c>
      <c r="H26" s="216"/>
      <c r="I26" s="214"/>
      <c r="J26" s="214"/>
      <c r="K26" s="214"/>
      <c r="L26" s="214"/>
      <c r="M26" s="214">
        <f t="shared" si="0"/>
        <v>0</v>
      </c>
      <c r="N26" s="214"/>
      <c r="O26" s="216"/>
      <c r="P26" s="216"/>
      <c r="Q26" s="216"/>
      <c r="R26" s="216"/>
    </row>
    <row r="27" spans="1:22" x14ac:dyDescent="0.2">
      <c r="A27" s="95">
        <v>1</v>
      </c>
      <c r="B27" s="95">
        <v>0</v>
      </c>
      <c r="C27" s="95">
        <v>1</v>
      </c>
      <c r="D27" s="95">
        <v>5</v>
      </c>
      <c r="E27" s="95">
        <v>12</v>
      </c>
      <c r="F27" s="22" t="s">
        <v>52</v>
      </c>
      <c r="G27" s="241">
        <v>0</v>
      </c>
      <c r="H27" s="216"/>
      <c r="I27" s="214"/>
      <c r="J27" s="214"/>
      <c r="K27" s="214"/>
      <c r="L27" s="214"/>
      <c r="M27" s="214">
        <f t="shared" si="0"/>
        <v>0</v>
      </c>
      <c r="N27" s="214"/>
      <c r="O27" s="216"/>
      <c r="P27" s="216"/>
      <c r="Q27" s="216"/>
      <c r="R27" s="216"/>
    </row>
    <row r="28" spans="1:22" x14ac:dyDescent="0.2">
      <c r="A28" s="95">
        <v>1</v>
      </c>
      <c r="B28" s="95">
        <v>0</v>
      </c>
      <c r="C28" s="95">
        <v>1</v>
      </c>
      <c r="D28" s="95">
        <v>5</v>
      </c>
      <c r="E28" s="95">
        <v>13</v>
      </c>
      <c r="F28" s="22" t="s">
        <v>53</v>
      </c>
      <c r="G28" s="241">
        <v>0</v>
      </c>
      <c r="H28" s="216"/>
      <c r="I28" s="214"/>
      <c r="J28" s="214"/>
      <c r="K28" s="214"/>
      <c r="L28" s="214"/>
      <c r="M28" s="214">
        <f t="shared" si="0"/>
        <v>0</v>
      </c>
      <c r="N28" s="214"/>
      <c r="O28" s="216"/>
      <c r="P28" s="216"/>
      <c r="Q28" s="216"/>
      <c r="R28" s="216"/>
    </row>
    <row r="29" spans="1:22" x14ac:dyDescent="0.2">
      <c r="A29" s="95">
        <v>1</v>
      </c>
      <c r="B29" s="95">
        <v>0</v>
      </c>
      <c r="C29" s="95">
        <v>1</v>
      </c>
      <c r="D29" s="95">
        <v>5</v>
      </c>
      <c r="E29" s="95">
        <v>14</v>
      </c>
      <c r="F29" s="22" t="s">
        <v>54</v>
      </c>
      <c r="G29" s="214">
        <v>0</v>
      </c>
      <c r="H29" s="216"/>
      <c r="I29" s="214"/>
      <c r="J29" s="214"/>
      <c r="K29" s="214"/>
      <c r="L29" s="214"/>
      <c r="M29" s="214">
        <f t="shared" si="0"/>
        <v>0</v>
      </c>
      <c r="N29" s="214"/>
      <c r="O29" s="216"/>
      <c r="P29" s="216"/>
      <c r="Q29" s="216"/>
      <c r="R29" s="216"/>
    </row>
    <row r="30" spans="1:22" x14ac:dyDescent="0.2">
      <c r="A30" s="95">
        <v>1</v>
      </c>
      <c r="B30" s="95">
        <v>0</v>
      </c>
      <c r="C30" s="95">
        <v>1</v>
      </c>
      <c r="D30" s="95">
        <v>5</v>
      </c>
      <c r="E30" s="95">
        <v>15</v>
      </c>
      <c r="F30" s="22" t="s">
        <v>55</v>
      </c>
      <c r="G30" s="241">
        <v>0</v>
      </c>
      <c r="H30" s="216"/>
      <c r="I30" s="214"/>
      <c r="J30" s="214"/>
      <c r="K30" s="214"/>
      <c r="L30" s="214"/>
      <c r="M30" s="214">
        <f t="shared" si="0"/>
        <v>0</v>
      </c>
      <c r="N30" s="214"/>
      <c r="O30" s="216"/>
      <c r="P30" s="216"/>
      <c r="Q30" s="216"/>
      <c r="R30" s="216"/>
    </row>
    <row r="31" spans="1:22" x14ac:dyDescent="0.2">
      <c r="A31" s="95">
        <v>1</v>
      </c>
      <c r="B31" s="95">
        <v>0</v>
      </c>
      <c r="C31" s="95">
        <v>1</v>
      </c>
      <c r="D31" s="95">
        <v>5</v>
      </c>
      <c r="E31" s="95">
        <v>16</v>
      </c>
      <c r="F31" s="22" t="s">
        <v>56</v>
      </c>
      <c r="G31" s="241">
        <v>0</v>
      </c>
      <c r="H31" s="216"/>
      <c r="I31" s="214"/>
      <c r="J31" s="214"/>
      <c r="K31" s="214"/>
      <c r="L31" s="214"/>
      <c r="M31" s="214">
        <f t="shared" si="0"/>
        <v>0</v>
      </c>
      <c r="N31" s="214"/>
      <c r="O31" s="216"/>
      <c r="P31" s="216"/>
      <c r="Q31" s="216"/>
      <c r="R31" s="216"/>
    </row>
    <row r="32" spans="1:22" x14ac:dyDescent="0.2">
      <c r="A32" s="95">
        <v>1</v>
      </c>
      <c r="B32" s="95">
        <v>0</v>
      </c>
      <c r="C32" s="95">
        <v>1</v>
      </c>
      <c r="D32" s="95">
        <v>5</v>
      </c>
      <c r="E32" s="95">
        <v>47</v>
      </c>
      <c r="F32" s="22" t="s">
        <v>57</v>
      </c>
      <c r="G32" s="241">
        <v>0</v>
      </c>
      <c r="H32" s="216"/>
      <c r="I32" s="214"/>
      <c r="J32" s="214"/>
      <c r="K32" s="214"/>
      <c r="L32" s="214"/>
      <c r="M32" s="214">
        <f t="shared" si="0"/>
        <v>0</v>
      </c>
      <c r="N32" s="214"/>
      <c r="O32" s="216"/>
      <c r="P32" s="216"/>
      <c r="Q32" s="216"/>
      <c r="R32" s="216"/>
    </row>
    <row r="33" spans="1:22" x14ac:dyDescent="0.2">
      <c r="A33" s="95"/>
      <c r="B33" s="95"/>
      <c r="C33" s="95"/>
      <c r="D33" s="95"/>
      <c r="E33" s="95"/>
      <c r="F33" s="22"/>
      <c r="G33" s="216"/>
      <c r="H33" s="216"/>
      <c r="I33" s="214"/>
      <c r="J33" s="214"/>
      <c r="K33" s="214"/>
      <c r="L33" s="214"/>
      <c r="M33" s="214"/>
      <c r="N33" s="214"/>
      <c r="O33" s="216"/>
      <c r="P33" s="216"/>
      <c r="Q33" s="216"/>
      <c r="R33" s="216"/>
    </row>
    <row r="34" spans="1:22" ht="24" x14ac:dyDescent="0.2">
      <c r="A34" s="95">
        <v>1</v>
      </c>
      <c r="B34" s="95">
        <v>0</v>
      </c>
      <c r="C34" s="95">
        <v>1</v>
      </c>
      <c r="D34" s="95">
        <v>10</v>
      </c>
      <c r="E34" s="95"/>
      <c r="F34" s="31" t="s">
        <v>97</v>
      </c>
      <c r="G34" s="240">
        <v>4638000000</v>
      </c>
      <c r="H34" s="211"/>
      <c r="I34" s="240">
        <v>0</v>
      </c>
      <c r="J34" s="240">
        <v>0</v>
      </c>
      <c r="K34" s="240">
        <v>0</v>
      </c>
      <c r="L34" s="240">
        <v>0</v>
      </c>
      <c r="M34" s="240">
        <f>+G34+I34-J34</f>
        <v>4638000000</v>
      </c>
      <c r="N34" s="212"/>
      <c r="O34" s="212">
        <v>0</v>
      </c>
      <c r="P34" s="212">
        <v>0</v>
      </c>
      <c r="Q34" s="212">
        <v>0</v>
      </c>
      <c r="R34" s="212">
        <v>0</v>
      </c>
    </row>
    <row r="35" spans="1:22" x14ac:dyDescent="0.2">
      <c r="A35" s="95"/>
      <c r="B35" s="95"/>
      <c r="C35" s="95"/>
      <c r="D35" s="95"/>
      <c r="E35" s="95"/>
      <c r="F35" s="22"/>
      <c r="G35" s="216"/>
      <c r="H35" s="216"/>
      <c r="I35" s="214"/>
      <c r="J35" s="214"/>
      <c r="K35" s="214"/>
      <c r="L35" s="214"/>
      <c r="M35" s="214"/>
      <c r="N35" s="214"/>
      <c r="O35" s="216"/>
      <c r="P35" s="216"/>
      <c r="Q35" s="216"/>
      <c r="R35" s="216"/>
    </row>
    <row r="36" spans="1:22" ht="24" x14ac:dyDescent="0.2">
      <c r="A36" s="33">
        <v>1</v>
      </c>
      <c r="B36" s="33">
        <v>0</v>
      </c>
      <c r="C36" s="33">
        <v>1</v>
      </c>
      <c r="D36" s="33">
        <v>9</v>
      </c>
      <c r="E36" s="33"/>
      <c r="F36" s="31" t="s">
        <v>26</v>
      </c>
      <c r="G36" s="211">
        <f>+G37+G38</f>
        <v>0</v>
      </c>
      <c r="H36" s="211"/>
      <c r="I36" s="211">
        <f>+I37+I38</f>
        <v>0</v>
      </c>
      <c r="J36" s="211">
        <f>+J37+J38</f>
        <v>0</v>
      </c>
      <c r="K36" s="211">
        <f>+K37+K38</f>
        <v>0</v>
      </c>
      <c r="L36" s="211">
        <f>+L37+L38</f>
        <v>0</v>
      </c>
      <c r="M36" s="213">
        <f>+G36-I36+J36-L36+K36</f>
        <v>0</v>
      </c>
      <c r="N36" s="213"/>
      <c r="O36" s="210">
        <f>SUM(O37:O38)</f>
        <v>0</v>
      </c>
      <c r="P36" s="210">
        <f>SUM(P37:P38)</f>
        <v>0</v>
      </c>
      <c r="Q36" s="210">
        <f>SUM(Q37:Q38)</f>
        <v>0</v>
      </c>
      <c r="R36" s="210">
        <f>SUM(R37:R38)</f>
        <v>0</v>
      </c>
    </row>
    <row r="37" spans="1:22" x14ac:dyDescent="0.2">
      <c r="A37" s="95">
        <v>1</v>
      </c>
      <c r="B37" s="95">
        <v>0</v>
      </c>
      <c r="C37" s="95">
        <v>1</v>
      </c>
      <c r="D37" s="95">
        <v>9</v>
      </c>
      <c r="E37" s="95">
        <v>1</v>
      </c>
      <c r="F37" s="22" t="s">
        <v>58</v>
      </c>
      <c r="G37" s="216">
        <v>0</v>
      </c>
      <c r="H37" s="216"/>
      <c r="I37" s="214"/>
      <c r="J37" s="214"/>
      <c r="K37" s="211">
        <f>+K38+K39</f>
        <v>0</v>
      </c>
      <c r="L37" s="214"/>
      <c r="M37" s="214">
        <f>+G37-I37+J37-L37+K37</f>
        <v>0</v>
      </c>
      <c r="N37" s="214"/>
      <c r="O37" s="216"/>
      <c r="P37" s="216"/>
      <c r="Q37" s="216"/>
      <c r="R37" s="216"/>
    </row>
    <row r="38" spans="1:22" s="165" customFormat="1" x14ac:dyDescent="0.2">
      <c r="A38" s="95">
        <v>1</v>
      </c>
      <c r="B38" s="95">
        <v>0</v>
      </c>
      <c r="C38" s="95">
        <v>1</v>
      </c>
      <c r="D38" s="95">
        <v>9</v>
      </c>
      <c r="E38" s="95">
        <v>3</v>
      </c>
      <c r="F38" s="22" t="s">
        <v>59</v>
      </c>
      <c r="G38" s="216">
        <v>0</v>
      </c>
      <c r="H38" s="216"/>
      <c r="I38" s="214"/>
      <c r="J38" s="214"/>
      <c r="K38" s="214"/>
      <c r="L38" s="214"/>
      <c r="M38" s="216">
        <f>+G38-I38+J38-L38+K38</f>
        <v>0</v>
      </c>
      <c r="N38" s="214"/>
      <c r="O38" s="216"/>
      <c r="P38" s="216"/>
      <c r="Q38" s="216"/>
      <c r="R38" s="216"/>
      <c r="S38" s="58"/>
      <c r="T38" s="264"/>
      <c r="U38" s="268"/>
      <c r="V38" s="268"/>
    </row>
    <row r="39" spans="1:22" x14ac:dyDescent="0.2">
      <c r="A39" s="95"/>
      <c r="B39" s="95"/>
      <c r="C39" s="95"/>
      <c r="D39" s="95"/>
      <c r="E39" s="95"/>
      <c r="F39" s="22"/>
      <c r="G39" s="216"/>
      <c r="H39" s="216"/>
      <c r="I39" s="214"/>
      <c r="J39" s="214"/>
      <c r="K39" s="214"/>
      <c r="L39" s="214"/>
      <c r="M39" s="214"/>
      <c r="N39" s="214"/>
      <c r="O39" s="214"/>
      <c r="P39" s="214"/>
      <c r="Q39" s="214"/>
      <c r="R39" s="214"/>
    </row>
    <row r="40" spans="1:22" ht="13.5" x14ac:dyDescent="0.2">
      <c r="A40" s="33">
        <v>1</v>
      </c>
      <c r="B40" s="33">
        <v>0</v>
      </c>
      <c r="C40" s="33">
        <v>2</v>
      </c>
      <c r="D40" s="33"/>
      <c r="E40" s="33"/>
      <c r="F40" s="31" t="s">
        <v>27</v>
      </c>
      <c r="G40" s="211">
        <f>+G41</f>
        <v>0</v>
      </c>
      <c r="H40" s="211"/>
      <c r="I40" s="211">
        <f>+I41</f>
        <v>0</v>
      </c>
      <c r="J40" s="211">
        <f>+J41</f>
        <v>0</v>
      </c>
      <c r="K40" s="211">
        <f>+K41</f>
        <v>0</v>
      </c>
      <c r="L40" s="211">
        <f>+L41</f>
        <v>0</v>
      </c>
      <c r="M40" s="213">
        <f>+G40-I40+J40+L40-K40</f>
        <v>0</v>
      </c>
      <c r="N40" s="212"/>
      <c r="O40" s="210">
        <f>+O41</f>
        <v>0</v>
      </c>
      <c r="P40" s="210">
        <f>+P41</f>
        <v>0</v>
      </c>
      <c r="Q40" s="210">
        <f>+Q41</f>
        <v>0</v>
      </c>
      <c r="R40" s="210">
        <f>+R41</f>
        <v>0</v>
      </c>
      <c r="T40" s="267"/>
    </row>
    <row r="41" spans="1:22" s="165" customFormat="1" x14ac:dyDescent="0.2">
      <c r="A41" s="95">
        <v>1</v>
      </c>
      <c r="B41" s="95">
        <v>0</v>
      </c>
      <c r="C41" s="95">
        <v>2</v>
      </c>
      <c r="D41" s="95">
        <v>14</v>
      </c>
      <c r="E41" s="95"/>
      <c r="F41" s="22" t="s">
        <v>60</v>
      </c>
      <c r="G41" s="216">
        <v>0</v>
      </c>
      <c r="H41" s="216"/>
      <c r="I41" s="214"/>
      <c r="J41" s="214"/>
      <c r="K41" s="214">
        <v>0</v>
      </c>
      <c r="L41" s="214">
        <v>0</v>
      </c>
      <c r="M41" s="214">
        <f>+G41-I41+J41+L41-K41</f>
        <v>0</v>
      </c>
      <c r="N41" s="214"/>
      <c r="O41" s="216">
        <v>0</v>
      </c>
      <c r="P41" s="216">
        <v>0</v>
      </c>
      <c r="Q41" s="216"/>
      <c r="R41" s="216"/>
      <c r="S41" s="58"/>
      <c r="T41" s="264"/>
      <c r="U41" s="268"/>
      <c r="V41" s="268"/>
    </row>
    <row r="42" spans="1:22" ht="12" customHeight="1" x14ac:dyDescent="0.2">
      <c r="A42" s="95"/>
      <c r="B42" s="95"/>
      <c r="C42" s="95"/>
      <c r="D42" s="95"/>
      <c r="E42" s="95"/>
      <c r="F42" s="22"/>
      <c r="G42" s="216"/>
      <c r="H42" s="216"/>
      <c r="I42" s="214"/>
      <c r="J42" s="214"/>
      <c r="K42" s="214"/>
      <c r="L42" s="214"/>
      <c r="M42" s="214"/>
      <c r="N42" s="214"/>
      <c r="O42" s="214"/>
      <c r="P42" s="214"/>
      <c r="Q42" s="214"/>
      <c r="R42" s="214"/>
      <c r="T42" s="267"/>
    </row>
    <row r="43" spans="1:22" s="165" customFormat="1" ht="22.5" customHeight="1" x14ac:dyDescent="0.2">
      <c r="A43" s="33">
        <v>1</v>
      </c>
      <c r="B43" s="33">
        <v>0</v>
      </c>
      <c r="C43" s="33">
        <v>5</v>
      </c>
      <c r="D43" s="33"/>
      <c r="E43" s="33"/>
      <c r="F43" s="31" t="s">
        <v>28</v>
      </c>
      <c r="G43" s="211">
        <f>SUM(G45:G48)</f>
        <v>0</v>
      </c>
      <c r="H43" s="211"/>
      <c r="I43" s="211">
        <f>SUM(I45:I48)</f>
        <v>0</v>
      </c>
      <c r="J43" s="211">
        <f>SUM(J45:J48)</f>
        <v>0</v>
      </c>
      <c r="K43" s="211">
        <f>SUM(K45:K48)</f>
        <v>0</v>
      </c>
      <c r="L43" s="211">
        <f>SUM(L45:L48)</f>
        <v>0</v>
      </c>
      <c r="M43" s="213">
        <f>+G43-I43+J43-L43+K43</f>
        <v>0</v>
      </c>
      <c r="N43" s="212"/>
      <c r="O43" s="213">
        <f>SUM(O45:O48)</f>
        <v>0</v>
      </c>
      <c r="P43" s="213">
        <f>SUM(P45:P48)</f>
        <v>0</v>
      </c>
      <c r="Q43" s="213">
        <f>SUM(Q45:Q48)</f>
        <v>0</v>
      </c>
      <c r="R43" s="213">
        <f>SUM(R45:R48)</f>
        <v>0</v>
      </c>
      <c r="S43" s="58"/>
      <c r="T43" s="264"/>
      <c r="U43" s="268"/>
      <c r="V43" s="268"/>
    </row>
    <row r="44" spans="1:22" s="165" customFormat="1" ht="15" customHeight="1" x14ac:dyDescent="0.2">
      <c r="A44" s="33"/>
      <c r="B44" s="33"/>
      <c r="C44" s="33"/>
      <c r="D44" s="33"/>
      <c r="E44" s="33"/>
      <c r="F44" s="31"/>
      <c r="G44" s="211"/>
      <c r="H44" s="211"/>
      <c r="I44" s="214"/>
      <c r="J44" s="214"/>
      <c r="K44" s="214"/>
      <c r="L44" s="214"/>
      <c r="M44" s="214"/>
      <c r="N44" s="214"/>
      <c r="O44" s="214"/>
      <c r="P44" s="214"/>
      <c r="Q44" s="214"/>
      <c r="R44" s="214"/>
      <c r="S44" s="58"/>
      <c r="T44" s="264"/>
      <c r="U44" s="268"/>
      <c r="V44" s="268"/>
    </row>
    <row r="45" spans="1:22" x14ac:dyDescent="0.2">
      <c r="A45" s="95">
        <v>1</v>
      </c>
      <c r="B45" s="95">
        <v>0</v>
      </c>
      <c r="C45" s="95">
        <v>5</v>
      </c>
      <c r="D45" s="95">
        <v>1</v>
      </c>
      <c r="E45" s="95"/>
      <c r="F45" s="22" t="s">
        <v>29</v>
      </c>
      <c r="G45" s="216">
        <v>0</v>
      </c>
      <c r="H45" s="216"/>
      <c r="I45" s="217"/>
      <c r="J45" s="217"/>
      <c r="K45" s="217"/>
      <c r="L45" s="217"/>
      <c r="M45" s="214">
        <f>+G45-I45+J45-L45+K45</f>
        <v>0</v>
      </c>
      <c r="N45" s="217"/>
      <c r="O45" s="216"/>
      <c r="P45" s="216"/>
      <c r="Q45" s="216"/>
      <c r="R45" s="216"/>
    </row>
    <row r="46" spans="1:22" x14ac:dyDescent="0.2">
      <c r="A46" s="95">
        <v>1</v>
      </c>
      <c r="B46" s="95">
        <v>0</v>
      </c>
      <c r="C46" s="95">
        <v>5</v>
      </c>
      <c r="D46" s="95">
        <v>2</v>
      </c>
      <c r="E46" s="33"/>
      <c r="F46" s="22" t="s">
        <v>30</v>
      </c>
      <c r="G46" s="216">
        <v>0</v>
      </c>
      <c r="H46" s="211"/>
      <c r="I46" s="217">
        <v>0</v>
      </c>
      <c r="J46" s="217">
        <v>0</v>
      </c>
      <c r="K46" s="212"/>
      <c r="L46" s="212"/>
      <c r="M46" s="214">
        <f>+G46-I46+J46-L46+K46</f>
        <v>0</v>
      </c>
      <c r="N46" s="212"/>
      <c r="O46" s="216"/>
      <c r="P46" s="216"/>
      <c r="Q46" s="216"/>
      <c r="R46" s="216"/>
    </row>
    <row r="47" spans="1:22" x14ac:dyDescent="0.2">
      <c r="A47" s="95">
        <v>1</v>
      </c>
      <c r="B47" s="95">
        <v>0</v>
      </c>
      <c r="C47" s="95">
        <v>5</v>
      </c>
      <c r="D47" s="95">
        <v>6</v>
      </c>
      <c r="E47" s="70"/>
      <c r="F47" s="22" t="s">
        <v>61</v>
      </c>
      <c r="G47" s="216">
        <v>0</v>
      </c>
      <c r="H47" s="216"/>
      <c r="I47" s="210"/>
      <c r="J47" s="210"/>
      <c r="K47" s="210"/>
      <c r="L47" s="210"/>
      <c r="M47" s="214">
        <f>+G47-I47+J47-L47+K47</f>
        <v>0</v>
      </c>
      <c r="N47" s="210"/>
      <c r="O47" s="216"/>
      <c r="P47" s="216"/>
      <c r="Q47" s="216"/>
      <c r="R47" s="216"/>
    </row>
    <row r="48" spans="1:22" s="165" customFormat="1" x14ac:dyDescent="0.2">
      <c r="A48" s="95">
        <v>1</v>
      </c>
      <c r="B48" s="95">
        <v>0</v>
      </c>
      <c r="C48" s="95">
        <v>5</v>
      </c>
      <c r="D48" s="95">
        <v>7</v>
      </c>
      <c r="E48" s="70"/>
      <c r="F48" s="22" t="s">
        <v>62</v>
      </c>
      <c r="G48" s="216">
        <v>0</v>
      </c>
      <c r="H48" s="216"/>
      <c r="I48" s="210"/>
      <c r="J48" s="210"/>
      <c r="K48" s="210"/>
      <c r="L48" s="210"/>
      <c r="M48" s="214">
        <f>+G48-I48+J48-L48+K48</f>
        <v>0</v>
      </c>
      <c r="N48" s="210"/>
      <c r="O48" s="216"/>
      <c r="P48" s="216"/>
      <c r="Q48" s="216"/>
      <c r="R48" s="216"/>
      <c r="S48" s="58"/>
      <c r="T48" s="264"/>
      <c r="U48" s="268"/>
      <c r="V48" s="268"/>
    </row>
    <row r="49" spans="1:22" x14ac:dyDescent="0.2">
      <c r="A49" s="70"/>
      <c r="B49" s="70"/>
      <c r="C49" s="70"/>
      <c r="D49" s="70"/>
      <c r="E49" s="70"/>
      <c r="F49" s="70"/>
      <c r="G49" s="216"/>
      <c r="H49" s="216"/>
      <c r="I49" s="210"/>
      <c r="J49" s="210"/>
      <c r="K49" s="210"/>
      <c r="L49" s="210"/>
      <c r="M49" s="210"/>
      <c r="N49" s="210"/>
      <c r="O49" s="210"/>
      <c r="P49" s="210"/>
      <c r="Q49" s="210"/>
      <c r="R49" s="210"/>
    </row>
    <row r="50" spans="1:22" s="165" customFormat="1" x14ac:dyDescent="0.2">
      <c r="A50" s="33">
        <v>2</v>
      </c>
      <c r="B50" s="33">
        <v>0</v>
      </c>
      <c r="C50" s="33"/>
      <c r="D50" s="33"/>
      <c r="E50" s="33"/>
      <c r="F50" s="31" t="s">
        <v>31</v>
      </c>
      <c r="G50" s="211">
        <f>+G52+G55</f>
        <v>120000000</v>
      </c>
      <c r="H50" s="211"/>
      <c r="I50" s="211">
        <f>+I52+I55</f>
        <v>0</v>
      </c>
      <c r="J50" s="211">
        <f>+J52+J55</f>
        <v>0</v>
      </c>
      <c r="K50" s="211">
        <f>+K52+K55</f>
        <v>0</v>
      </c>
      <c r="L50" s="211">
        <f>+L52+L55</f>
        <v>0</v>
      </c>
      <c r="M50" s="213">
        <f>+G50-I50+J50-L50+K50</f>
        <v>120000000</v>
      </c>
      <c r="N50" s="212"/>
      <c r="O50" s="210">
        <f>+O52+O55</f>
        <v>120000000</v>
      </c>
      <c r="P50" s="210">
        <f>+P52+P55</f>
        <v>120000000</v>
      </c>
      <c r="Q50" s="210">
        <f>+Q52+Q55</f>
        <v>115521556</v>
      </c>
      <c r="R50" s="210">
        <f>+R52+R55</f>
        <v>115521556</v>
      </c>
      <c r="S50" s="58"/>
      <c r="T50" s="264"/>
      <c r="U50" s="268"/>
      <c r="V50" s="268"/>
    </row>
    <row r="51" spans="1:22" x14ac:dyDescent="0.2">
      <c r="A51" s="33"/>
      <c r="B51" s="33"/>
      <c r="C51" s="33"/>
      <c r="D51" s="33"/>
      <c r="E51" s="33"/>
      <c r="F51" s="31"/>
      <c r="G51" s="211"/>
      <c r="H51" s="211"/>
      <c r="I51" s="212"/>
      <c r="J51" s="212"/>
      <c r="K51" s="212"/>
      <c r="L51" s="212"/>
      <c r="M51" s="212"/>
      <c r="N51" s="212"/>
      <c r="O51" s="212"/>
      <c r="P51" s="212"/>
      <c r="Q51" s="212"/>
      <c r="R51" s="212"/>
    </row>
    <row r="52" spans="1:22" x14ac:dyDescent="0.2">
      <c r="A52" s="33">
        <v>2</v>
      </c>
      <c r="B52" s="33">
        <v>0</v>
      </c>
      <c r="C52" s="33">
        <v>3</v>
      </c>
      <c r="D52" s="33"/>
      <c r="E52" s="33"/>
      <c r="F52" s="31" t="s">
        <v>77</v>
      </c>
      <c r="G52" s="211">
        <f>+G53</f>
        <v>40000000</v>
      </c>
      <c r="H52" s="211"/>
      <c r="I52" s="211">
        <f>+I53</f>
        <v>0</v>
      </c>
      <c r="J52" s="211">
        <f>+J53</f>
        <v>0</v>
      </c>
      <c r="K52" s="211">
        <f>+K53</f>
        <v>0</v>
      </c>
      <c r="L52" s="211">
        <f>+L53</f>
        <v>0</v>
      </c>
      <c r="M52" s="213">
        <f>+G52-I52+J52-L52+K52</f>
        <v>40000000</v>
      </c>
      <c r="N52" s="212"/>
      <c r="O52" s="210">
        <f>+O53</f>
        <v>40000000</v>
      </c>
      <c r="P52" s="210">
        <f>+P53</f>
        <v>40000000</v>
      </c>
      <c r="Q52" s="210">
        <f>+Q53</f>
        <v>40000000</v>
      </c>
      <c r="R52" s="210">
        <f>+R53</f>
        <v>40000000</v>
      </c>
    </row>
    <row r="53" spans="1:22" s="165" customFormat="1" x14ac:dyDescent="0.2">
      <c r="A53" s="95">
        <v>2</v>
      </c>
      <c r="B53" s="95">
        <v>0</v>
      </c>
      <c r="C53" s="95">
        <v>3</v>
      </c>
      <c r="D53" s="95">
        <v>50</v>
      </c>
      <c r="E53" s="95"/>
      <c r="F53" s="22" t="s">
        <v>63</v>
      </c>
      <c r="G53" s="216">
        <v>40000000</v>
      </c>
      <c r="H53" s="216"/>
      <c r="I53" s="214"/>
      <c r="J53" s="214"/>
      <c r="K53" s="214"/>
      <c r="L53" s="214"/>
      <c r="M53" s="214">
        <f>+G53-I53+J53-L53+K53</f>
        <v>40000000</v>
      </c>
      <c r="N53" s="214"/>
      <c r="O53" s="216">
        <v>40000000</v>
      </c>
      <c r="P53" s="216">
        <v>40000000</v>
      </c>
      <c r="Q53" s="216">
        <v>40000000</v>
      </c>
      <c r="R53" s="216">
        <v>40000000</v>
      </c>
      <c r="S53" s="58"/>
      <c r="T53" s="264"/>
      <c r="U53" s="268"/>
      <c r="V53" s="268"/>
    </row>
    <row r="54" spans="1:22" s="165" customFormat="1" x14ac:dyDescent="0.2">
      <c r="A54" s="95"/>
      <c r="B54" s="95"/>
      <c r="C54" s="95"/>
      <c r="D54" s="95"/>
      <c r="E54" s="95"/>
      <c r="F54" s="22"/>
      <c r="G54" s="216"/>
      <c r="H54" s="216"/>
      <c r="I54" s="217"/>
      <c r="J54" s="217"/>
      <c r="K54" s="217"/>
      <c r="L54" s="217"/>
      <c r="M54" s="217"/>
      <c r="N54" s="217"/>
      <c r="O54" s="217"/>
      <c r="P54" s="217"/>
      <c r="Q54" s="217"/>
      <c r="R54" s="217"/>
      <c r="S54" s="58"/>
      <c r="T54" s="264"/>
      <c r="U54" s="268"/>
      <c r="V54" s="268"/>
    </row>
    <row r="55" spans="1:22" s="165" customFormat="1" ht="15" customHeight="1" x14ac:dyDescent="0.2">
      <c r="A55" s="33">
        <v>2</v>
      </c>
      <c r="B55" s="33">
        <v>0</v>
      </c>
      <c r="C55" s="33">
        <v>4</v>
      </c>
      <c r="D55" s="33"/>
      <c r="E55" s="33"/>
      <c r="F55" s="31" t="s">
        <v>33</v>
      </c>
      <c r="G55" s="211">
        <f>SUM(G56:G69)</f>
        <v>80000000</v>
      </c>
      <c r="H55" s="211"/>
      <c r="I55" s="211">
        <f>SUM(I56:I69)</f>
        <v>0</v>
      </c>
      <c r="J55" s="211">
        <f>SUM(J56:J69)</f>
        <v>0</v>
      </c>
      <c r="K55" s="211">
        <f>SUM(K56:K69)</f>
        <v>0</v>
      </c>
      <c r="L55" s="211">
        <f>SUM(L56:L69)</f>
        <v>0</v>
      </c>
      <c r="M55" s="213">
        <f>+G55-I55+J55-L55+K55</f>
        <v>80000000</v>
      </c>
      <c r="N55" s="212"/>
      <c r="O55" s="210">
        <f>SUM(O56:O69)</f>
        <v>80000000</v>
      </c>
      <c r="P55" s="210">
        <f>SUM(P56:P69)</f>
        <v>80000000</v>
      </c>
      <c r="Q55" s="210">
        <f t="shared" ref="Q55:R55" si="1">SUM(Q56:Q69)</f>
        <v>75521556</v>
      </c>
      <c r="R55" s="210">
        <f t="shared" si="1"/>
        <v>75521556</v>
      </c>
      <c r="S55" s="58"/>
      <c r="T55" s="264"/>
      <c r="U55" s="268"/>
      <c r="V55" s="268"/>
    </row>
    <row r="56" spans="1:22" s="165" customFormat="1" ht="15" customHeight="1" x14ac:dyDescent="0.2">
      <c r="A56" s="95">
        <v>2</v>
      </c>
      <c r="B56" s="95">
        <v>0</v>
      </c>
      <c r="C56" s="95">
        <v>4</v>
      </c>
      <c r="D56" s="95">
        <v>1</v>
      </c>
      <c r="E56" s="33"/>
      <c r="F56" s="22" t="s">
        <v>80</v>
      </c>
      <c r="G56" s="216">
        <v>0</v>
      </c>
      <c r="H56" s="216"/>
      <c r="I56" s="212"/>
      <c r="J56" s="212"/>
      <c r="K56" s="212"/>
      <c r="L56" s="212"/>
      <c r="M56" s="214">
        <f t="shared" ref="M56:M65" si="2">+G56-I56+J56-L56+K56</f>
        <v>0</v>
      </c>
      <c r="N56" s="212"/>
      <c r="O56" s="274"/>
      <c r="P56" s="216"/>
      <c r="Q56" s="216"/>
      <c r="R56" s="216"/>
      <c r="S56" s="58"/>
      <c r="T56" s="264"/>
      <c r="U56" s="268"/>
      <c r="V56" s="268"/>
    </row>
    <row r="57" spans="1:22" s="165" customFormat="1" ht="15" customHeight="1" x14ac:dyDescent="0.2">
      <c r="A57" s="95">
        <v>2</v>
      </c>
      <c r="B57" s="95">
        <v>0</v>
      </c>
      <c r="C57" s="95">
        <v>4</v>
      </c>
      <c r="D57" s="95">
        <v>2</v>
      </c>
      <c r="E57" s="33"/>
      <c r="F57" s="22" t="s">
        <v>82</v>
      </c>
      <c r="G57" s="216">
        <v>0</v>
      </c>
      <c r="H57" s="216"/>
      <c r="I57" s="212"/>
      <c r="J57" s="212"/>
      <c r="K57" s="212"/>
      <c r="L57" s="212"/>
      <c r="M57" s="214">
        <f t="shared" si="2"/>
        <v>0</v>
      </c>
      <c r="N57" s="212"/>
      <c r="O57" s="216"/>
      <c r="P57" s="216"/>
      <c r="Q57" s="216"/>
      <c r="R57" s="216"/>
      <c r="S57" s="58"/>
      <c r="T57" s="264"/>
      <c r="U57" s="268"/>
      <c r="V57" s="268"/>
    </row>
    <row r="58" spans="1:22" s="165" customFormat="1" ht="15" customHeight="1" x14ac:dyDescent="0.2">
      <c r="A58" s="95">
        <v>2</v>
      </c>
      <c r="B58" s="95">
        <v>0</v>
      </c>
      <c r="C58" s="95">
        <v>4</v>
      </c>
      <c r="D58" s="95">
        <v>4</v>
      </c>
      <c r="E58" s="33"/>
      <c r="F58" s="22" t="s">
        <v>34</v>
      </c>
      <c r="G58" s="216">
        <v>0</v>
      </c>
      <c r="H58" s="216"/>
      <c r="I58" s="212"/>
      <c r="J58" s="212"/>
      <c r="K58" s="212"/>
      <c r="L58" s="212"/>
      <c r="M58" s="214">
        <f t="shared" si="2"/>
        <v>0</v>
      </c>
      <c r="N58" s="212"/>
      <c r="O58" s="274"/>
      <c r="P58" s="274"/>
      <c r="Q58" s="274"/>
      <c r="R58" s="274"/>
      <c r="S58" s="58"/>
      <c r="T58" s="264"/>
      <c r="U58" s="268"/>
      <c r="V58" s="268"/>
    </row>
    <row r="59" spans="1:22" s="165" customFormat="1" ht="15" customHeight="1" x14ac:dyDescent="0.2">
      <c r="A59" s="95">
        <v>2</v>
      </c>
      <c r="B59" s="95">
        <v>0</v>
      </c>
      <c r="C59" s="95">
        <v>4</v>
      </c>
      <c r="D59" s="95">
        <v>5</v>
      </c>
      <c r="E59" s="33"/>
      <c r="F59" s="22" t="s">
        <v>35</v>
      </c>
      <c r="G59" s="216">
        <v>0</v>
      </c>
      <c r="H59" s="216"/>
      <c r="I59" s="212"/>
      <c r="J59" s="212"/>
      <c r="K59" s="212"/>
      <c r="L59" s="212"/>
      <c r="M59" s="214">
        <f t="shared" si="2"/>
        <v>0</v>
      </c>
      <c r="N59" s="212"/>
      <c r="O59" s="270"/>
      <c r="P59" s="270"/>
      <c r="Q59" s="270"/>
      <c r="R59" s="270"/>
      <c r="S59" s="58"/>
      <c r="T59" s="264"/>
      <c r="U59" s="268"/>
      <c r="V59" s="268"/>
    </row>
    <row r="60" spans="1:22" s="165" customFormat="1" ht="15" customHeight="1" x14ac:dyDescent="0.2">
      <c r="A60" s="95">
        <v>2</v>
      </c>
      <c r="B60" s="95">
        <v>0</v>
      </c>
      <c r="C60" s="95">
        <v>4</v>
      </c>
      <c r="D60" s="95">
        <v>6</v>
      </c>
      <c r="E60" s="33"/>
      <c r="F60" s="22" t="s">
        <v>36</v>
      </c>
      <c r="G60" s="216">
        <v>80000000</v>
      </c>
      <c r="H60" s="216"/>
      <c r="I60" s="212"/>
      <c r="J60" s="212"/>
      <c r="K60" s="212"/>
      <c r="L60" s="212"/>
      <c r="M60" s="214">
        <f t="shared" si="2"/>
        <v>80000000</v>
      </c>
      <c r="N60" s="212"/>
      <c r="O60" s="216">
        <v>80000000</v>
      </c>
      <c r="P60" s="216">
        <v>80000000</v>
      </c>
      <c r="Q60" s="216">
        <v>75521556</v>
      </c>
      <c r="R60" s="216">
        <v>75521556</v>
      </c>
      <c r="S60" s="58"/>
      <c r="T60" s="264"/>
      <c r="U60" s="269"/>
      <c r="V60" s="268"/>
    </row>
    <row r="61" spans="1:22" s="165" customFormat="1" ht="15" customHeight="1" x14ac:dyDescent="0.2">
      <c r="A61" s="95">
        <v>2</v>
      </c>
      <c r="B61" s="95">
        <v>0</v>
      </c>
      <c r="C61" s="95">
        <v>4</v>
      </c>
      <c r="D61" s="95">
        <v>7</v>
      </c>
      <c r="E61" s="33"/>
      <c r="F61" s="22" t="s">
        <v>37</v>
      </c>
      <c r="G61" s="216">
        <v>0</v>
      </c>
      <c r="H61" s="216"/>
      <c r="I61" s="212"/>
      <c r="J61" s="212"/>
      <c r="K61" s="212"/>
      <c r="L61" s="212"/>
      <c r="M61" s="214">
        <f t="shared" si="2"/>
        <v>0</v>
      </c>
      <c r="N61" s="212"/>
      <c r="O61" s="216"/>
      <c r="P61" s="216"/>
      <c r="Q61" s="216"/>
      <c r="R61" s="216"/>
      <c r="S61" s="58"/>
      <c r="T61" s="264"/>
      <c r="U61" s="268"/>
      <c r="V61" s="268"/>
    </row>
    <row r="62" spans="1:22" s="165" customFormat="1" ht="15" customHeight="1" x14ac:dyDescent="0.2">
      <c r="A62" s="95">
        <v>2</v>
      </c>
      <c r="B62" s="95">
        <v>0</v>
      </c>
      <c r="C62" s="95">
        <v>4</v>
      </c>
      <c r="D62" s="95">
        <v>8</v>
      </c>
      <c r="E62" s="33"/>
      <c r="F62" s="22" t="s">
        <v>38</v>
      </c>
      <c r="G62" s="216">
        <v>0</v>
      </c>
      <c r="H62" s="216"/>
      <c r="I62" s="212"/>
      <c r="J62" s="212"/>
      <c r="K62" s="212"/>
      <c r="L62" s="212"/>
      <c r="M62" s="214">
        <f t="shared" si="2"/>
        <v>0</v>
      </c>
      <c r="N62" s="212"/>
      <c r="O62" s="216"/>
      <c r="P62" s="216"/>
      <c r="Q62" s="216"/>
      <c r="R62" s="216"/>
      <c r="S62" s="58"/>
      <c r="T62" s="264"/>
      <c r="U62" s="268"/>
      <c r="V62" s="268"/>
    </row>
    <row r="63" spans="1:22" ht="15" customHeight="1" x14ac:dyDescent="0.2">
      <c r="A63" s="95">
        <v>2</v>
      </c>
      <c r="B63" s="95">
        <v>0</v>
      </c>
      <c r="C63" s="95">
        <v>4</v>
      </c>
      <c r="D63" s="95">
        <v>9</v>
      </c>
      <c r="E63" s="33"/>
      <c r="F63" s="22" t="s">
        <v>39</v>
      </c>
      <c r="G63" s="216">
        <v>0</v>
      </c>
      <c r="H63" s="216"/>
      <c r="I63" s="212"/>
      <c r="J63" s="212"/>
      <c r="K63" s="212"/>
      <c r="L63" s="212"/>
      <c r="M63" s="214">
        <f t="shared" si="2"/>
        <v>0</v>
      </c>
      <c r="N63" s="212"/>
      <c r="O63" s="216"/>
      <c r="P63" s="216"/>
      <c r="Q63" s="216"/>
      <c r="R63" s="216"/>
      <c r="U63" s="291"/>
      <c r="V63" s="292"/>
    </row>
    <row r="64" spans="1:22" ht="15" customHeight="1" x14ac:dyDescent="0.2">
      <c r="A64" s="95">
        <v>2</v>
      </c>
      <c r="B64" s="95">
        <v>0</v>
      </c>
      <c r="C64" s="95">
        <v>4</v>
      </c>
      <c r="D64" s="95">
        <v>11</v>
      </c>
      <c r="E64" s="33"/>
      <c r="F64" s="22" t="s">
        <v>40</v>
      </c>
      <c r="G64" s="216">
        <v>0</v>
      </c>
      <c r="H64" s="216"/>
      <c r="I64" s="217">
        <v>0</v>
      </c>
      <c r="J64" s="212"/>
      <c r="K64" s="212"/>
      <c r="L64" s="212"/>
      <c r="M64" s="214">
        <f t="shared" si="2"/>
        <v>0</v>
      </c>
      <c r="N64" s="212"/>
      <c r="O64" s="214"/>
      <c r="P64" s="214"/>
      <c r="Q64" s="214"/>
      <c r="R64" s="214"/>
    </row>
    <row r="65" spans="1:22" s="165" customFormat="1" ht="15" customHeight="1" x14ac:dyDescent="0.2">
      <c r="A65" s="95">
        <v>2</v>
      </c>
      <c r="B65" s="95">
        <v>0</v>
      </c>
      <c r="C65" s="95">
        <v>4</v>
      </c>
      <c r="D65" s="95">
        <v>14</v>
      </c>
      <c r="E65" s="95"/>
      <c r="F65" s="22" t="s">
        <v>83</v>
      </c>
      <c r="G65" s="216">
        <v>0</v>
      </c>
      <c r="H65" s="216"/>
      <c r="I65" s="212"/>
      <c r="J65" s="212"/>
      <c r="K65" s="212"/>
      <c r="L65" s="212"/>
      <c r="M65" s="214">
        <f t="shared" si="2"/>
        <v>0</v>
      </c>
      <c r="N65" s="212"/>
      <c r="O65" s="216"/>
      <c r="P65" s="216"/>
      <c r="Q65" s="216"/>
      <c r="R65" s="216"/>
      <c r="S65" s="58"/>
      <c r="T65" s="264"/>
      <c r="U65" s="268"/>
      <c r="V65" s="268"/>
    </row>
    <row r="66" spans="1:22" s="165" customFormat="1" ht="15" customHeight="1" x14ac:dyDescent="0.2">
      <c r="A66" s="95">
        <v>2</v>
      </c>
      <c r="B66" s="95">
        <v>0</v>
      </c>
      <c r="C66" s="95">
        <v>4</v>
      </c>
      <c r="D66" s="95">
        <v>17</v>
      </c>
      <c r="E66" s="95"/>
      <c r="F66" s="22" t="s">
        <v>42</v>
      </c>
      <c r="G66" s="216">
        <v>0</v>
      </c>
      <c r="H66" s="216"/>
      <c r="I66" s="212"/>
      <c r="J66" s="212"/>
      <c r="K66" s="212"/>
      <c r="L66" s="212"/>
      <c r="M66" s="216">
        <f>+G66+I66-J66+L66-K66</f>
        <v>0</v>
      </c>
      <c r="N66" s="212"/>
      <c r="O66" s="216"/>
      <c r="P66" s="216"/>
      <c r="Q66" s="216"/>
      <c r="R66" s="216"/>
      <c r="S66" s="58"/>
      <c r="T66" s="264"/>
      <c r="U66" s="268"/>
      <c r="V66" s="268"/>
    </row>
    <row r="67" spans="1:22" ht="15" customHeight="1" x14ac:dyDescent="0.2">
      <c r="A67" s="95">
        <v>2</v>
      </c>
      <c r="B67" s="95">
        <v>0</v>
      </c>
      <c r="C67" s="95">
        <v>4</v>
      </c>
      <c r="D67" s="95">
        <v>21</v>
      </c>
      <c r="E67" s="33"/>
      <c r="F67" s="100" t="s">
        <v>64</v>
      </c>
      <c r="G67" s="216">
        <v>0</v>
      </c>
      <c r="H67" s="216"/>
      <c r="I67" s="212"/>
      <c r="J67" s="212"/>
      <c r="K67" s="212"/>
      <c r="L67" s="212"/>
      <c r="M67" s="214">
        <f>+G67-I67+J67-L67+K67</f>
        <v>0</v>
      </c>
      <c r="N67" s="212"/>
      <c r="O67" s="274"/>
      <c r="P67" s="274"/>
      <c r="Q67" s="274"/>
      <c r="R67" s="274"/>
    </row>
    <row r="68" spans="1:22" ht="15" customHeight="1" x14ac:dyDescent="0.2">
      <c r="A68" s="95">
        <v>2</v>
      </c>
      <c r="B68" s="95">
        <v>0</v>
      </c>
      <c r="C68" s="95">
        <v>4</v>
      </c>
      <c r="D68" s="95">
        <v>40</v>
      </c>
      <c r="E68" s="33"/>
      <c r="F68" s="22" t="s">
        <v>43</v>
      </c>
      <c r="G68" s="216">
        <v>0</v>
      </c>
      <c r="H68" s="216"/>
      <c r="I68" s="212"/>
      <c r="J68" s="217"/>
      <c r="K68" s="212"/>
      <c r="L68" s="212"/>
      <c r="M68" s="214">
        <f>+G68-I68+J68-L68+K68</f>
        <v>0</v>
      </c>
      <c r="N68" s="213"/>
      <c r="O68" s="216"/>
      <c r="P68" s="216"/>
      <c r="Q68" s="216"/>
      <c r="R68" s="216"/>
    </row>
    <row r="69" spans="1:22" ht="15" customHeight="1" x14ac:dyDescent="0.2">
      <c r="A69" s="95">
        <v>2</v>
      </c>
      <c r="B69" s="95">
        <v>0</v>
      </c>
      <c r="C69" s="95">
        <v>4</v>
      </c>
      <c r="D69" s="95">
        <v>41</v>
      </c>
      <c r="E69" s="95"/>
      <c r="F69" s="22" t="s">
        <v>44</v>
      </c>
      <c r="G69" s="216">
        <v>0</v>
      </c>
      <c r="H69" s="216"/>
      <c r="I69" s="214"/>
      <c r="J69" s="214"/>
      <c r="K69" s="214"/>
      <c r="L69" s="214"/>
      <c r="M69" s="214">
        <f>+G69-I69+J69-L69+K69</f>
        <v>0</v>
      </c>
      <c r="N69" s="214"/>
      <c r="O69" s="216"/>
      <c r="P69" s="216"/>
      <c r="Q69" s="216"/>
      <c r="R69" s="216"/>
    </row>
    <row r="70" spans="1:22" ht="15" customHeight="1" x14ac:dyDescent="0.2">
      <c r="A70" s="216"/>
      <c r="B70" s="216"/>
      <c r="C70" s="216"/>
      <c r="D70" s="216"/>
      <c r="E70" s="216"/>
      <c r="F70" s="216"/>
      <c r="G70" s="216"/>
      <c r="H70" s="216"/>
      <c r="I70" s="216"/>
      <c r="J70" s="216"/>
      <c r="K70" s="216"/>
      <c r="L70" s="216"/>
      <c r="M70" s="216"/>
      <c r="N70" s="216"/>
      <c r="O70" s="216"/>
      <c r="P70" s="216"/>
      <c r="Q70" s="216"/>
      <c r="R70" s="216"/>
    </row>
    <row r="71" spans="1:22" ht="15" customHeight="1" x14ac:dyDescent="0.2">
      <c r="A71" s="64">
        <v>3</v>
      </c>
      <c r="B71" s="41"/>
      <c r="C71" s="41"/>
      <c r="D71" s="41"/>
      <c r="E71" s="41"/>
      <c r="F71" s="65" t="s">
        <v>73</v>
      </c>
      <c r="G71" s="218">
        <f>+G72+G73+G74</f>
        <v>924000000</v>
      </c>
      <c r="H71" s="216"/>
      <c r="I71" s="218">
        <f>+I72+I73</f>
        <v>0</v>
      </c>
      <c r="J71" s="218">
        <f>+J72+J73</f>
        <v>0</v>
      </c>
      <c r="K71" s="218">
        <f>+K72+K73</f>
        <v>0</v>
      </c>
      <c r="L71" s="218">
        <f>+L72+L73</f>
        <v>0</v>
      </c>
      <c r="M71" s="213">
        <f>+G71-I71+J71-L71+K71</f>
        <v>924000000</v>
      </c>
      <c r="N71" s="216"/>
      <c r="O71" s="218">
        <f>+O72+O73</f>
        <v>152735811</v>
      </c>
      <c r="P71" s="218">
        <f>+P72+P73</f>
        <v>152735811</v>
      </c>
      <c r="Q71" s="218">
        <f>+Q72+Q73</f>
        <v>152735811</v>
      </c>
      <c r="R71" s="218">
        <f>+R72+R73</f>
        <v>152735811</v>
      </c>
    </row>
    <row r="72" spans="1:22" ht="15" customHeight="1" x14ac:dyDescent="0.2">
      <c r="A72" s="22">
        <v>3</v>
      </c>
      <c r="B72" s="22">
        <v>2</v>
      </c>
      <c r="C72" s="22">
        <v>1</v>
      </c>
      <c r="D72" s="22">
        <v>1</v>
      </c>
      <c r="E72" s="22">
        <v>20</v>
      </c>
      <c r="F72" s="22" t="s">
        <v>74</v>
      </c>
      <c r="G72" s="216">
        <v>22000000</v>
      </c>
      <c r="H72" s="216"/>
      <c r="I72" s="216"/>
      <c r="J72" s="216"/>
      <c r="K72" s="216"/>
      <c r="L72" s="216"/>
      <c r="M72" s="214">
        <f>+G72-I72+J72-L72+K72</f>
        <v>22000000</v>
      </c>
      <c r="N72" s="216"/>
      <c r="O72" s="216">
        <v>22000000</v>
      </c>
      <c r="P72" s="216">
        <v>22000000</v>
      </c>
      <c r="Q72" s="216">
        <v>22000000</v>
      </c>
      <c r="R72" s="216">
        <v>22000000</v>
      </c>
    </row>
    <row r="73" spans="1:22" ht="15" customHeight="1" x14ac:dyDescent="0.2">
      <c r="A73" s="22">
        <v>3</v>
      </c>
      <c r="B73" s="22">
        <v>6</v>
      </c>
      <c r="C73" s="22">
        <v>1</v>
      </c>
      <c r="D73" s="22">
        <v>1</v>
      </c>
      <c r="E73" s="22">
        <v>20</v>
      </c>
      <c r="F73" s="22" t="s">
        <v>75</v>
      </c>
      <c r="G73" s="216">
        <v>202000000</v>
      </c>
      <c r="H73" s="216"/>
      <c r="I73" s="216"/>
      <c r="J73" s="216"/>
      <c r="K73" s="216"/>
      <c r="L73" s="216"/>
      <c r="M73" s="214">
        <f>+G73-I73+J73-L73+K73</f>
        <v>202000000</v>
      </c>
      <c r="N73" s="216"/>
      <c r="O73" s="216">
        <v>130735811</v>
      </c>
      <c r="P73" s="216">
        <v>130735811</v>
      </c>
      <c r="Q73" s="216">
        <v>130735811</v>
      </c>
      <c r="R73" s="216">
        <v>130735811</v>
      </c>
    </row>
    <row r="74" spans="1:22" ht="24.75" customHeight="1" x14ac:dyDescent="0.2">
      <c r="A74" s="22">
        <v>3</v>
      </c>
      <c r="B74" s="22">
        <v>6</v>
      </c>
      <c r="C74" s="22">
        <v>3</v>
      </c>
      <c r="D74" s="22">
        <v>20</v>
      </c>
      <c r="E74" s="22">
        <v>20</v>
      </c>
      <c r="F74" s="22" t="s">
        <v>92</v>
      </c>
      <c r="G74" s="216">
        <v>700000000</v>
      </c>
      <c r="H74" s="216"/>
      <c r="I74" s="216"/>
      <c r="J74" s="216"/>
      <c r="K74" s="216"/>
      <c r="L74" s="216"/>
      <c r="M74" s="214">
        <f>+G74-I74+J74-L74+K74</f>
        <v>700000000</v>
      </c>
      <c r="N74" s="216"/>
      <c r="O74" s="216"/>
      <c r="P74" s="216"/>
      <c r="Q74" s="216"/>
      <c r="R74" s="216"/>
    </row>
    <row r="75" spans="1:22" ht="15" customHeight="1" x14ac:dyDescent="0.2">
      <c r="A75" s="216"/>
      <c r="B75" s="216"/>
      <c r="C75" s="216"/>
      <c r="D75" s="216"/>
      <c r="E75" s="216"/>
      <c r="F75" s="216"/>
      <c r="G75" s="216"/>
      <c r="H75" s="216"/>
      <c r="I75" s="216"/>
      <c r="J75" s="216"/>
      <c r="K75" s="216"/>
      <c r="L75" s="216"/>
      <c r="M75" s="216"/>
      <c r="N75" s="216"/>
      <c r="O75" s="216"/>
      <c r="P75" s="216"/>
      <c r="Q75" s="216"/>
      <c r="R75" s="216"/>
    </row>
    <row r="76" spans="1:22" ht="15" customHeight="1" x14ac:dyDescent="0.2">
      <c r="A76" s="216"/>
      <c r="B76" s="216"/>
      <c r="C76" s="216"/>
      <c r="D76" s="216"/>
      <c r="E76" s="216"/>
      <c r="F76" s="219" t="s">
        <v>76</v>
      </c>
      <c r="G76" s="211">
        <f>SUM(G78:G84)</f>
        <v>10845000000</v>
      </c>
      <c r="H76" s="216"/>
      <c r="I76" s="211">
        <f>SUM(I78:I82)</f>
        <v>0</v>
      </c>
      <c r="J76" s="211">
        <f>SUM(J78:J82)</f>
        <v>0</v>
      </c>
      <c r="K76" s="211">
        <f>SUM(K78:K82)</f>
        <v>0</v>
      </c>
      <c r="L76" s="211">
        <f>SUM(L78:L82)</f>
        <v>0</v>
      </c>
      <c r="M76" s="213">
        <f>+G76-I76+J76-L76+K76</f>
        <v>10845000000</v>
      </c>
      <c r="N76" s="216"/>
      <c r="O76" s="210">
        <f>SUM(O78:O84)</f>
        <v>5823317457</v>
      </c>
      <c r="P76" s="210">
        <f>SUM(P78:P84)</f>
        <v>5823317457</v>
      </c>
      <c r="Q76" s="210">
        <f>SUM(Q78:Q84)</f>
        <v>5693042429</v>
      </c>
      <c r="R76" s="210">
        <f>SUM(R78:R84)</f>
        <v>4406680023</v>
      </c>
    </row>
    <row r="77" spans="1:22" ht="15" customHeight="1" x14ac:dyDescent="0.2">
      <c r="A77" s="216"/>
      <c r="B77" s="216"/>
      <c r="C77" s="216"/>
      <c r="D77" s="216"/>
      <c r="E77" s="216"/>
      <c r="F77" s="216"/>
      <c r="G77" s="216"/>
      <c r="H77" s="216"/>
      <c r="I77" s="216"/>
      <c r="J77" s="216"/>
      <c r="K77" s="216"/>
      <c r="L77" s="216"/>
      <c r="M77" s="216"/>
      <c r="N77" s="216"/>
      <c r="O77" s="216"/>
      <c r="P77" s="216"/>
      <c r="Q77" s="216"/>
      <c r="R77" s="216"/>
    </row>
    <row r="78" spans="1:22" ht="39" customHeight="1" x14ac:dyDescent="0.2">
      <c r="A78" s="216">
        <v>123</v>
      </c>
      <c r="B78" s="220">
        <v>1000</v>
      </c>
      <c r="C78" s="216">
        <v>1</v>
      </c>
      <c r="D78" s="216"/>
      <c r="E78" s="216">
        <v>20</v>
      </c>
      <c r="F78" s="221" t="s">
        <v>78</v>
      </c>
      <c r="G78" s="216">
        <v>1547250000</v>
      </c>
      <c r="H78" s="216"/>
      <c r="I78" s="216"/>
      <c r="J78" s="216"/>
      <c r="K78" s="216"/>
      <c r="L78" s="216"/>
      <c r="M78" s="214">
        <f>+G78-I78+J78-L78+K78</f>
        <v>1547250000</v>
      </c>
      <c r="N78" s="216"/>
      <c r="O78" s="216">
        <v>1515665819</v>
      </c>
      <c r="P78" s="216">
        <v>1515665819</v>
      </c>
      <c r="Q78" s="216">
        <v>1452998819</v>
      </c>
      <c r="R78" s="216">
        <v>507898804</v>
      </c>
    </row>
    <row r="79" spans="1:22" ht="42" customHeight="1" x14ac:dyDescent="0.2">
      <c r="A79" s="216">
        <v>510</v>
      </c>
      <c r="B79" s="220">
        <v>1000</v>
      </c>
      <c r="C79" s="216">
        <v>2</v>
      </c>
      <c r="D79" s="216"/>
      <c r="E79" s="216">
        <v>20</v>
      </c>
      <c r="F79" s="221" t="s">
        <v>84</v>
      </c>
      <c r="G79" s="216">
        <v>135060000</v>
      </c>
      <c r="H79" s="216"/>
      <c r="I79" s="216"/>
      <c r="J79" s="216"/>
      <c r="K79" s="216"/>
      <c r="L79" s="216"/>
      <c r="M79" s="214">
        <f>+G79-I79+J79-L79+K79</f>
        <v>135060000</v>
      </c>
      <c r="N79" s="216"/>
      <c r="O79" s="216">
        <v>105547731</v>
      </c>
      <c r="P79" s="216">
        <v>105547731</v>
      </c>
      <c r="Q79" s="216">
        <v>105547731</v>
      </c>
      <c r="R79" s="216">
        <v>105547731</v>
      </c>
    </row>
    <row r="80" spans="1:22" ht="28.5" customHeight="1" x14ac:dyDescent="0.2">
      <c r="A80" s="216">
        <v>520</v>
      </c>
      <c r="B80" s="220">
        <v>1000</v>
      </c>
      <c r="C80" s="216">
        <v>5</v>
      </c>
      <c r="D80" s="216"/>
      <c r="E80" s="216">
        <v>20</v>
      </c>
      <c r="F80" s="221" t="s">
        <v>93</v>
      </c>
      <c r="G80" s="216">
        <v>1463825237</v>
      </c>
      <c r="H80" s="216"/>
      <c r="I80" s="216"/>
      <c r="J80" s="216"/>
      <c r="K80" s="216"/>
      <c r="L80" s="216"/>
      <c r="M80" s="214">
        <f>+G80-I80+J80-L80+K80</f>
        <v>1463825237</v>
      </c>
      <c r="N80" s="216"/>
      <c r="O80" s="216">
        <v>1336398819</v>
      </c>
      <c r="P80" s="216">
        <v>1336398819</v>
      </c>
      <c r="Q80" s="216">
        <v>1282642351</v>
      </c>
      <c r="R80" s="216">
        <v>971138858</v>
      </c>
    </row>
    <row r="81" spans="1:18" ht="36" customHeight="1" x14ac:dyDescent="0.2">
      <c r="A81" s="216">
        <v>520</v>
      </c>
      <c r="B81" s="220">
        <v>1000</v>
      </c>
      <c r="C81" s="216">
        <v>6</v>
      </c>
      <c r="D81" s="216"/>
      <c r="E81" s="216">
        <v>20</v>
      </c>
      <c r="F81" s="221" t="s">
        <v>94</v>
      </c>
      <c r="G81" s="216">
        <v>2000000000</v>
      </c>
      <c r="H81" s="216"/>
      <c r="I81" s="216"/>
      <c r="J81" s="216"/>
      <c r="K81" s="216"/>
      <c r="L81" s="216"/>
      <c r="M81" s="214">
        <f>+G81-I81+J81-L81+K81</f>
        <v>2000000000</v>
      </c>
      <c r="N81" s="216"/>
      <c r="O81" s="216">
        <v>1998397760</v>
      </c>
      <c r="P81" s="216">
        <v>1998397760</v>
      </c>
      <c r="Q81" s="216">
        <v>1998397760</v>
      </c>
      <c r="R81" s="216">
        <v>1984394797</v>
      </c>
    </row>
    <row r="82" spans="1:18" ht="54.75" customHeight="1" x14ac:dyDescent="0.2">
      <c r="A82" s="216">
        <v>520</v>
      </c>
      <c r="B82" s="220">
        <v>1700</v>
      </c>
      <c r="C82" s="216">
        <v>2</v>
      </c>
      <c r="D82" s="216"/>
      <c r="E82" s="216">
        <v>20</v>
      </c>
      <c r="F82" s="221" t="s">
        <v>89</v>
      </c>
      <c r="G82" s="216">
        <v>4009204571</v>
      </c>
      <c r="H82" s="216"/>
      <c r="I82" s="216"/>
      <c r="J82" s="216"/>
      <c r="K82" s="216">
        <v>0</v>
      </c>
      <c r="L82" s="216">
        <v>0</v>
      </c>
      <c r="M82" s="214">
        <f>+G82-I82+J82+L82-K82</f>
        <v>4009204571</v>
      </c>
      <c r="N82" s="216"/>
      <c r="O82" s="216">
        <v>675001393</v>
      </c>
      <c r="P82" s="216">
        <v>675001393</v>
      </c>
      <c r="Q82" s="216">
        <v>661149833</v>
      </c>
      <c r="R82" s="216">
        <v>661149833</v>
      </c>
    </row>
    <row r="83" spans="1:18" ht="54.75" customHeight="1" x14ac:dyDescent="0.2">
      <c r="A83" s="216">
        <v>520</v>
      </c>
      <c r="B83" s="220">
        <v>1700</v>
      </c>
      <c r="C83" s="216">
        <v>5</v>
      </c>
      <c r="D83" s="216"/>
      <c r="E83" s="216">
        <v>20</v>
      </c>
      <c r="F83" s="221" t="s">
        <v>95</v>
      </c>
      <c r="G83" s="216">
        <v>1200000000</v>
      </c>
      <c r="H83" s="216"/>
      <c r="I83" s="216"/>
      <c r="J83" s="216"/>
      <c r="K83" s="216">
        <v>0</v>
      </c>
      <c r="L83" s="216">
        <v>0</v>
      </c>
      <c r="M83" s="214">
        <f>+G83-I83+J83+L83-K83</f>
        <v>1200000000</v>
      </c>
      <c r="N83" s="280"/>
      <c r="O83" s="216">
        <v>0</v>
      </c>
      <c r="P83" s="216">
        <v>0</v>
      </c>
      <c r="Q83" s="216">
        <v>0</v>
      </c>
      <c r="R83" s="216">
        <v>0</v>
      </c>
    </row>
    <row r="84" spans="1:18" ht="43.5" customHeight="1" thickBot="1" x14ac:dyDescent="0.25">
      <c r="A84" s="216">
        <v>520</v>
      </c>
      <c r="B84" s="220">
        <v>1701</v>
      </c>
      <c r="C84" s="216">
        <v>1</v>
      </c>
      <c r="D84" s="216"/>
      <c r="E84" s="216">
        <v>20</v>
      </c>
      <c r="F84" s="281" t="s">
        <v>96</v>
      </c>
      <c r="G84" s="216">
        <v>489660192</v>
      </c>
      <c r="H84" s="216"/>
      <c r="I84" s="216"/>
      <c r="J84" s="216"/>
      <c r="K84" s="216">
        <v>0</v>
      </c>
      <c r="L84" s="216">
        <v>0</v>
      </c>
      <c r="M84" s="214">
        <f>+G84-I84+J84+L84-K84</f>
        <v>489660192</v>
      </c>
      <c r="N84" s="280"/>
      <c r="O84" s="216">
        <v>192305935</v>
      </c>
      <c r="P84" s="216">
        <v>192305935</v>
      </c>
      <c r="Q84" s="216">
        <v>192305935</v>
      </c>
      <c r="R84" s="216">
        <v>176550000</v>
      </c>
    </row>
    <row r="85" spans="1:18" ht="24.75" customHeight="1" x14ac:dyDescent="0.2">
      <c r="A85" s="107"/>
      <c r="B85" s="73"/>
      <c r="C85" s="73"/>
      <c r="D85" s="73"/>
      <c r="E85" s="73"/>
      <c r="F85" s="73"/>
      <c r="G85" s="222"/>
      <c r="H85" s="222"/>
      <c r="I85" s="223"/>
      <c r="J85" s="223"/>
      <c r="K85" s="223"/>
      <c r="L85" s="223"/>
      <c r="M85" s="224"/>
      <c r="N85" s="224"/>
      <c r="O85" s="225"/>
      <c r="P85" s="225"/>
      <c r="Q85" s="225"/>
      <c r="R85" s="226"/>
    </row>
    <row r="86" spans="1:18" x14ac:dyDescent="0.2">
      <c r="A86" s="166"/>
      <c r="B86" s="24"/>
      <c r="C86" s="24"/>
      <c r="D86" s="24"/>
      <c r="E86" s="24"/>
      <c r="F86" s="24"/>
      <c r="G86" s="105"/>
      <c r="H86" s="105"/>
      <c r="I86" s="80"/>
      <c r="J86" s="80"/>
      <c r="K86" s="80"/>
      <c r="L86" s="80"/>
      <c r="M86" s="106"/>
      <c r="N86" s="106"/>
      <c r="O86" s="167"/>
      <c r="P86" s="167"/>
      <c r="Q86" s="167"/>
      <c r="R86" s="168"/>
    </row>
    <row r="87" spans="1:18" x14ac:dyDescent="0.2">
      <c r="A87" s="116"/>
      <c r="B87" s="24"/>
      <c r="C87" s="24"/>
      <c r="D87" s="24"/>
      <c r="E87" s="117" t="s">
        <v>91</v>
      </c>
      <c r="F87" s="24"/>
      <c r="G87" s="105"/>
      <c r="H87" s="105"/>
      <c r="I87" s="80"/>
      <c r="J87" s="80"/>
      <c r="K87" s="80"/>
      <c r="L87" s="80"/>
      <c r="M87" s="117" t="s">
        <v>85</v>
      </c>
      <c r="N87" s="106"/>
      <c r="O87" s="167"/>
      <c r="P87" s="169"/>
      <c r="Q87" s="167"/>
      <c r="R87" s="168"/>
    </row>
    <row r="88" spans="1:18" x14ac:dyDescent="0.2">
      <c r="A88" s="166"/>
      <c r="B88" s="24"/>
      <c r="C88" s="24"/>
      <c r="D88" s="24"/>
      <c r="E88" s="24" t="s">
        <v>45</v>
      </c>
      <c r="F88" s="24"/>
      <c r="G88" s="105"/>
      <c r="H88" s="105"/>
      <c r="I88" s="80"/>
      <c r="J88" s="80"/>
      <c r="K88" s="80"/>
      <c r="L88" s="80"/>
      <c r="M88" s="106" t="s">
        <v>86</v>
      </c>
      <c r="N88" s="106"/>
      <c r="O88" s="167"/>
      <c r="P88" s="170"/>
      <c r="Q88" s="167"/>
      <c r="R88" s="168"/>
    </row>
    <row r="89" spans="1:18" ht="12.75" thickBot="1" x14ac:dyDescent="0.25">
      <c r="A89" s="171"/>
      <c r="B89" s="172"/>
      <c r="C89" s="172"/>
      <c r="D89" s="172"/>
      <c r="E89" s="172"/>
      <c r="F89" s="172"/>
      <c r="G89" s="121"/>
      <c r="H89" s="121"/>
      <c r="I89" s="122"/>
      <c r="J89" s="122"/>
      <c r="K89" s="122"/>
      <c r="L89" s="122"/>
      <c r="M89" s="123" t="s">
        <v>87</v>
      </c>
      <c r="N89" s="123"/>
      <c r="O89" s="173"/>
      <c r="P89" s="173"/>
      <c r="Q89" s="173"/>
      <c r="R89" s="174"/>
    </row>
  </sheetData>
  <mergeCells count="14">
    <mergeCell ref="U63:V63"/>
    <mergeCell ref="A1:R1"/>
    <mergeCell ref="A2:R2"/>
    <mergeCell ref="A3:R3"/>
    <mergeCell ref="A5:A6"/>
    <mergeCell ref="B5:B6"/>
    <mergeCell ref="C5:C6"/>
    <mergeCell ref="D5:D6"/>
    <mergeCell ref="E5:E6"/>
    <mergeCell ref="F5:F6"/>
    <mergeCell ref="G5:G6"/>
    <mergeCell ref="O5:R5"/>
    <mergeCell ref="M5:M6"/>
    <mergeCell ref="I5:L5"/>
  </mergeCells>
  <phoneticPr fontId="0" type="noConversion"/>
  <printOptions horizontalCentered="1" verticalCentered="1"/>
  <pageMargins left="0.31496062992125984" right="0.19685039370078741" top="0.15748031496062992" bottom="0.27559055118110237" header="0" footer="0.27559055118110237"/>
  <pageSetup paperSize="14" scale="70" orientation="landscape" r:id="rId1"/>
  <headerFooter alignWithMargins="0">
    <oddFooter>&amp;R
HOJA &amp;PDE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Y77"/>
  <sheetViews>
    <sheetView topLeftCell="A46" workbookViewId="0">
      <selection activeCell="M69" sqref="M69"/>
    </sheetView>
  </sheetViews>
  <sheetFormatPr baseColWidth="10" defaultColWidth="11.5703125" defaultRowHeight="12" x14ac:dyDescent="0.2"/>
  <cols>
    <col min="1" max="1" width="4.7109375" style="11" customWidth="1"/>
    <col min="2" max="2" width="5" style="11" customWidth="1"/>
    <col min="3" max="3" width="4.85546875" style="11" bestFit="1" customWidth="1"/>
    <col min="4" max="4" width="3.42578125" style="11" bestFit="1" customWidth="1"/>
    <col min="5" max="5" width="5.28515625" style="11" customWidth="1"/>
    <col min="6" max="6" width="35.140625" style="11" customWidth="1"/>
    <col min="7" max="7" width="18.28515625" style="185" bestFit="1" customWidth="1"/>
    <col min="8" max="8" width="1.7109375" style="176" customWidth="1"/>
    <col min="9" max="9" width="13.7109375" style="158" customWidth="1"/>
    <col min="10" max="10" width="11.85546875" style="158" customWidth="1"/>
    <col min="11" max="11" width="14.7109375" style="158" customWidth="1"/>
    <col min="12" max="12" width="9.5703125" style="158" customWidth="1"/>
    <col min="13" max="13" width="18.28515625" style="158" customWidth="1"/>
    <col min="14" max="14" width="1.7109375" style="177" customWidth="1"/>
    <col min="15" max="16" width="15.140625" style="158" customWidth="1"/>
    <col min="17" max="17" width="15.42578125" style="158" customWidth="1"/>
    <col min="18" max="18" width="15" style="158" customWidth="1"/>
    <col min="19" max="19" width="11.5703125" style="58" customWidth="1"/>
    <col min="20" max="20" width="10.7109375" style="58" customWidth="1"/>
    <col min="21" max="21" width="15.140625" style="58" customWidth="1"/>
    <col min="22" max="22" width="12.28515625" style="58" bestFit="1" customWidth="1"/>
    <col min="23" max="16384" width="11.5703125" style="11"/>
  </cols>
  <sheetData>
    <row r="1" spans="1:25" x14ac:dyDescent="0.2">
      <c r="A1" s="293" t="s">
        <v>0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</row>
    <row r="2" spans="1:25" x14ac:dyDescent="0.2">
      <c r="A2" s="294" t="s">
        <v>1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294"/>
    </row>
    <row r="3" spans="1:25" x14ac:dyDescent="0.2">
      <c r="A3" s="294" t="s">
        <v>65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294"/>
      <c r="Q3" s="294"/>
      <c r="R3" s="294"/>
      <c r="S3" s="179"/>
    </row>
    <row r="4" spans="1:25" ht="12.75" thickBot="1" x14ac:dyDescent="0.25">
      <c r="A4" s="75"/>
      <c r="B4" s="75"/>
      <c r="C4" s="75"/>
      <c r="D4" s="75"/>
      <c r="E4" s="75"/>
      <c r="F4" s="67"/>
      <c r="G4" s="199"/>
      <c r="H4" s="194"/>
      <c r="I4" s="195"/>
      <c r="J4" s="195"/>
      <c r="K4" s="196"/>
      <c r="L4" s="196"/>
      <c r="M4" s="195"/>
      <c r="N4" s="197"/>
      <c r="O4" s="195"/>
      <c r="P4" s="195"/>
      <c r="Q4" s="195"/>
      <c r="R4" s="232"/>
      <c r="S4" s="76"/>
      <c r="T4" s="76"/>
    </row>
    <row r="5" spans="1:25" s="164" customFormat="1" ht="12.75" customHeight="1" thickBot="1" x14ac:dyDescent="0.25">
      <c r="A5" s="295" t="s">
        <v>3</v>
      </c>
      <c r="B5" s="295" t="s">
        <v>4</v>
      </c>
      <c r="C5" s="295" t="s">
        <v>5</v>
      </c>
      <c r="D5" s="295" t="s">
        <v>6</v>
      </c>
      <c r="E5" s="295" t="s">
        <v>7</v>
      </c>
      <c r="F5" s="305" t="s">
        <v>8</v>
      </c>
      <c r="G5" s="300" t="s">
        <v>9</v>
      </c>
      <c r="H5" s="200"/>
      <c r="I5" s="302" t="s">
        <v>10</v>
      </c>
      <c r="J5" s="303"/>
      <c r="K5" s="303"/>
      <c r="L5" s="304"/>
      <c r="M5" s="300" t="s">
        <v>13</v>
      </c>
      <c r="N5" s="201"/>
      <c r="O5" s="300" t="str">
        <f>+'REC20'!O5:R5</f>
        <v>EJECUCION ACUMULADA DICIEMBRE DE 2015</v>
      </c>
      <c r="P5" s="300"/>
      <c r="Q5" s="300"/>
      <c r="R5" s="300"/>
      <c r="S5" s="163"/>
      <c r="T5" s="163"/>
      <c r="U5" s="58"/>
      <c r="V5" s="163"/>
    </row>
    <row r="6" spans="1:25" s="164" customFormat="1" ht="24.75" thickBot="1" x14ac:dyDescent="0.25">
      <c r="A6" s="296"/>
      <c r="B6" s="296"/>
      <c r="C6" s="296"/>
      <c r="D6" s="296"/>
      <c r="E6" s="296"/>
      <c r="F6" s="306"/>
      <c r="G6" s="301"/>
      <c r="H6" s="200"/>
      <c r="I6" s="202" t="s">
        <v>14</v>
      </c>
      <c r="J6" s="203" t="s">
        <v>15</v>
      </c>
      <c r="K6" s="204" t="s">
        <v>11</v>
      </c>
      <c r="L6" s="204" t="s">
        <v>12</v>
      </c>
      <c r="M6" s="301"/>
      <c r="N6" s="201"/>
      <c r="O6" s="205" t="s">
        <v>16</v>
      </c>
      <c r="P6" s="205" t="s">
        <v>17</v>
      </c>
      <c r="Q6" s="205" t="s">
        <v>18</v>
      </c>
      <c r="R6" s="205" t="s">
        <v>19</v>
      </c>
      <c r="S6" s="163"/>
      <c r="T6" s="163"/>
      <c r="U6" s="163"/>
      <c r="V6" s="163"/>
    </row>
    <row r="7" spans="1:25" x14ac:dyDescent="0.2">
      <c r="A7" s="68"/>
      <c r="B7" s="68"/>
      <c r="C7" s="68"/>
      <c r="D7" s="68"/>
      <c r="E7" s="68"/>
      <c r="F7" s="233"/>
      <c r="G7" s="234"/>
      <c r="H7" s="208"/>
      <c r="I7" s="209" t="s">
        <v>98</v>
      </c>
      <c r="J7" s="209">
        <f>+I8-J8</f>
        <v>0</v>
      </c>
      <c r="K7" s="209"/>
      <c r="L7" s="209"/>
      <c r="M7" s="209"/>
      <c r="N7" s="210"/>
      <c r="O7" s="209"/>
      <c r="P7" s="209"/>
      <c r="Q7" s="235"/>
      <c r="R7" s="235"/>
      <c r="U7" s="179"/>
      <c r="V7" s="180"/>
    </row>
    <row r="8" spans="1:25" x14ac:dyDescent="0.2">
      <c r="A8" s="33">
        <v>1</v>
      </c>
      <c r="B8" s="70"/>
      <c r="C8" s="70"/>
      <c r="D8" s="70"/>
      <c r="E8" s="70"/>
      <c r="F8" s="236" t="s">
        <v>20</v>
      </c>
      <c r="G8" s="237">
        <f>+G10+G47</f>
        <v>9353300000</v>
      </c>
      <c r="H8" s="208"/>
      <c r="I8" s="237">
        <f>+I10+I47+I68</f>
        <v>253702359</v>
      </c>
      <c r="J8" s="237">
        <f>+J10+J47</f>
        <v>253702359</v>
      </c>
      <c r="K8" s="237">
        <f>+K10+K47</f>
        <v>0</v>
      </c>
      <c r="L8" s="237">
        <f>+L10+L47</f>
        <v>0</v>
      </c>
      <c r="M8" s="237">
        <f>+G8+I8-J8</f>
        <v>9353300000</v>
      </c>
      <c r="N8" s="210"/>
      <c r="O8" s="210">
        <f>+O10+O47</f>
        <v>7117756011</v>
      </c>
      <c r="P8" s="210">
        <f>+P10+P47</f>
        <v>7117756011</v>
      </c>
      <c r="Q8" s="210">
        <f>+Q10+Q47</f>
        <v>7093663312</v>
      </c>
      <c r="R8" s="210">
        <f>+R10+R47</f>
        <v>7031501731</v>
      </c>
      <c r="W8" s="58"/>
      <c r="X8" s="58"/>
    </row>
    <row r="9" spans="1:25" x14ac:dyDescent="0.2">
      <c r="A9" s="70"/>
      <c r="B9" s="70"/>
      <c r="C9" s="70"/>
      <c r="D9" s="70"/>
      <c r="E9" s="70"/>
      <c r="F9" s="238"/>
      <c r="G9" s="237"/>
      <c r="H9" s="208"/>
      <c r="I9" s="210"/>
      <c r="J9" s="210"/>
      <c r="K9" s="210"/>
      <c r="L9" s="210"/>
      <c r="M9" s="237"/>
      <c r="N9" s="210"/>
      <c r="O9" s="210"/>
      <c r="P9" s="210"/>
      <c r="Q9" s="210"/>
      <c r="R9" s="210"/>
      <c r="W9" s="58"/>
      <c r="X9" s="58"/>
      <c r="Y9" s="58"/>
    </row>
    <row r="10" spans="1:25" s="165" customFormat="1" x14ac:dyDescent="0.2">
      <c r="A10" s="33">
        <v>1</v>
      </c>
      <c r="B10" s="33">
        <v>0</v>
      </c>
      <c r="C10" s="33"/>
      <c r="D10" s="33"/>
      <c r="E10" s="33"/>
      <c r="F10" s="239" t="s">
        <v>21</v>
      </c>
      <c r="G10" s="240">
        <f>+G12+G37+G40</f>
        <v>7458200000</v>
      </c>
      <c r="H10" s="211"/>
      <c r="I10" s="240">
        <f>+I12+I37+I40</f>
        <v>106451778</v>
      </c>
      <c r="J10" s="240">
        <f>+J12+J37+J40</f>
        <v>106451778</v>
      </c>
      <c r="K10" s="240">
        <f>+K12+K37+K40</f>
        <v>0</v>
      </c>
      <c r="L10" s="240">
        <f>+L12+L37+L40</f>
        <v>0</v>
      </c>
      <c r="M10" s="237">
        <f>+G10+I10-J10</f>
        <v>7458200000</v>
      </c>
      <c r="N10" s="213"/>
      <c r="O10" s="212">
        <f>+O12+O37+O40</f>
        <v>5447748463</v>
      </c>
      <c r="P10" s="212">
        <f>+P12+P37+P40</f>
        <v>5447748463</v>
      </c>
      <c r="Q10" s="212">
        <f>+Q12+Q37+Q40</f>
        <v>5435961462</v>
      </c>
      <c r="R10" s="212">
        <f>+R12+R37+R40</f>
        <v>5433450186</v>
      </c>
      <c r="S10" s="59"/>
      <c r="T10" s="182"/>
      <c r="U10" s="163"/>
      <c r="V10" s="59"/>
      <c r="W10" s="183"/>
      <c r="X10" s="183"/>
    </row>
    <row r="11" spans="1:25" x14ac:dyDescent="0.2">
      <c r="A11" s="95"/>
      <c r="B11" s="95"/>
      <c r="C11" s="95"/>
      <c r="D11" s="95"/>
      <c r="E11" s="95"/>
      <c r="F11" s="239"/>
      <c r="G11" s="240"/>
      <c r="H11" s="211"/>
      <c r="I11" s="214"/>
      <c r="J11" s="214"/>
      <c r="K11" s="214"/>
      <c r="L11" s="214"/>
      <c r="M11" s="240"/>
      <c r="N11" s="214"/>
      <c r="O11" s="214"/>
      <c r="P11" s="214"/>
      <c r="Q11" s="214"/>
      <c r="R11" s="214"/>
    </row>
    <row r="12" spans="1:25" s="165" customFormat="1" ht="24" x14ac:dyDescent="0.2">
      <c r="A12" s="33">
        <v>1</v>
      </c>
      <c r="B12" s="33">
        <v>0</v>
      </c>
      <c r="C12" s="33">
        <v>1</v>
      </c>
      <c r="D12" s="33"/>
      <c r="E12" s="33"/>
      <c r="F12" s="239" t="s">
        <v>22</v>
      </c>
      <c r="G12" s="240">
        <f>+G14+G18+G22++G33+G37+G40</f>
        <v>5787100000</v>
      </c>
      <c r="H12" s="211"/>
      <c r="I12" s="240">
        <f>+I14+I18+I22++I33+I37+I40</f>
        <v>96451778</v>
      </c>
      <c r="J12" s="240">
        <f>+J14+J18+J22++J33+J37+J40</f>
        <v>96451778</v>
      </c>
      <c r="K12" s="240">
        <f>+K14+K18+K22++K33+K37+K40</f>
        <v>0</v>
      </c>
      <c r="L12" s="240">
        <f>+L14+L18+L22++L33+L37+L40</f>
        <v>0</v>
      </c>
      <c r="M12" s="240">
        <f>+M14+M18+M22++M33+M37+M40</f>
        <v>5787100000</v>
      </c>
      <c r="N12" s="212"/>
      <c r="O12" s="212">
        <f>+O14+O18+O22++O33</f>
        <v>3924988966</v>
      </c>
      <c r="P12" s="212">
        <f>+P14+P18+P22++P33</f>
        <v>3924988966</v>
      </c>
      <c r="Q12" s="212">
        <f>+Q14+Q18+Q22++Q33</f>
        <v>3924988966</v>
      </c>
      <c r="R12" s="212">
        <f>+R14+R18+R22++R33</f>
        <v>3924988966</v>
      </c>
      <c r="S12" s="59"/>
      <c r="T12" s="59"/>
      <c r="U12" s="59"/>
      <c r="V12" s="59"/>
    </row>
    <row r="13" spans="1:25" s="165" customFormat="1" x14ac:dyDescent="0.2">
      <c r="A13" s="33"/>
      <c r="B13" s="33"/>
      <c r="C13" s="33"/>
      <c r="D13" s="33"/>
      <c r="E13" s="33"/>
      <c r="F13" s="239"/>
      <c r="G13" s="240"/>
      <c r="H13" s="211"/>
      <c r="I13" s="212"/>
      <c r="J13" s="212"/>
      <c r="K13" s="212"/>
      <c r="L13" s="212"/>
      <c r="M13" s="240"/>
      <c r="N13" s="212"/>
      <c r="O13" s="212"/>
      <c r="P13" s="212"/>
      <c r="Q13" s="212"/>
      <c r="R13" s="212"/>
      <c r="S13" s="59"/>
      <c r="T13" s="59"/>
      <c r="U13" s="59"/>
      <c r="V13" s="59"/>
    </row>
    <row r="14" spans="1:25" s="165" customFormat="1" x14ac:dyDescent="0.2">
      <c r="A14" s="33">
        <v>1</v>
      </c>
      <c r="B14" s="33">
        <v>0</v>
      </c>
      <c r="C14" s="33">
        <v>1</v>
      </c>
      <c r="D14" s="33">
        <v>1</v>
      </c>
      <c r="E14" s="33"/>
      <c r="F14" s="239" t="s">
        <v>23</v>
      </c>
      <c r="G14" s="240">
        <f>SUM(G15:G16)</f>
        <v>2983000000</v>
      </c>
      <c r="H14" s="211"/>
      <c r="I14" s="240">
        <f>SUM(I15:I16)</f>
        <v>5000000</v>
      </c>
      <c r="J14" s="240">
        <f>SUM(J15:J16)</f>
        <v>66451778</v>
      </c>
      <c r="K14" s="240">
        <f>SUM(K15:K16)</f>
        <v>0</v>
      </c>
      <c r="L14" s="240">
        <f>SUM(L15:L16)</f>
        <v>0</v>
      </c>
      <c r="M14" s="237">
        <f>+G14+I14-J14</f>
        <v>2921548222</v>
      </c>
      <c r="N14" s="212"/>
      <c r="O14" s="212">
        <f>SUM(O15:O16)</f>
        <v>2808001906</v>
      </c>
      <c r="P14" s="212">
        <f>SUM(P15:P16)</f>
        <v>2808001906</v>
      </c>
      <c r="Q14" s="212">
        <f>SUM(Q15:Q16)</f>
        <v>2808001906</v>
      </c>
      <c r="R14" s="212">
        <f>SUM(R15:R16)</f>
        <v>2808001906</v>
      </c>
      <c r="S14" s="59"/>
      <c r="T14" s="59"/>
      <c r="U14" s="59"/>
      <c r="V14" s="59"/>
    </row>
    <row r="15" spans="1:25" x14ac:dyDescent="0.2">
      <c r="A15" s="95">
        <v>1</v>
      </c>
      <c r="B15" s="95">
        <v>0</v>
      </c>
      <c r="C15" s="95">
        <v>1</v>
      </c>
      <c r="D15" s="95">
        <v>1</v>
      </c>
      <c r="E15" s="95">
        <v>1</v>
      </c>
      <c r="F15" s="186" t="s">
        <v>46</v>
      </c>
      <c r="G15" s="241">
        <v>2833000000</v>
      </c>
      <c r="H15" s="216"/>
      <c r="I15" s="214"/>
      <c r="J15" s="214">
        <v>66451778</v>
      </c>
      <c r="K15" s="214"/>
      <c r="L15" s="214"/>
      <c r="M15" s="241">
        <f>+G15+I15-J15</f>
        <v>2766548222</v>
      </c>
      <c r="N15" s="214"/>
      <c r="O15" s="214">
        <v>2653237588</v>
      </c>
      <c r="P15" s="214">
        <v>2653237588</v>
      </c>
      <c r="Q15" s="214">
        <v>2653237588</v>
      </c>
      <c r="R15" s="214">
        <v>2653237588</v>
      </c>
    </row>
    <row r="16" spans="1:25" x14ac:dyDescent="0.2">
      <c r="A16" s="95">
        <v>1</v>
      </c>
      <c r="B16" s="95">
        <v>0</v>
      </c>
      <c r="C16" s="95">
        <v>1</v>
      </c>
      <c r="D16" s="95">
        <v>1</v>
      </c>
      <c r="E16" s="95">
        <v>2</v>
      </c>
      <c r="F16" s="186" t="s">
        <v>47</v>
      </c>
      <c r="G16" s="241">
        <v>150000000</v>
      </c>
      <c r="H16" s="216"/>
      <c r="I16" s="214">
        <v>5000000</v>
      </c>
      <c r="J16" s="214"/>
      <c r="K16" s="214"/>
      <c r="L16" s="214"/>
      <c r="M16" s="242">
        <f>+G16+I16-J16</f>
        <v>155000000</v>
      </c>
      <c r="N16" s="214"/>
      <c r="O16" s="242">
        <v>154764318</v>
      </c>
      <c r="P16" s="242">
        <v>154764318</v>
      </c>
      <c r="Q16" s="242">
        <v>154764318</v>
      </c>
      <c r="R16" s="242">
        <v>154764318</v>
      </c>
    </row>
    <row r="17" spans="1:22" x14ac:dyDescent="0.2">
      <c r="A17" s="95"/>
      <c r="B17" s="95"/>
      <c r="C17" s="95"/>
      <c r="D17" s="95"/>
      <c r="E17" s="95"/>
      <c r="F17" s="186"/>
      <c r="G17" s="241"/>
      <c r="H17" s="216"/>
      <c r="I17" s="214"/>
      <c r="J17" s="214"/>
      <c r="K17" s="214"/>
      <c r="L17" s="214"/>
      <c r="M17" s="241"/>
      <c r="N17" s="214"/>
      <c r="O17" s="214"/>
      <c r="P17" s="214"/>
      <c r="Q17" s="214"/>
      <c r="R17" s="214"/>
    </row>
    <row r="18" spans="1:22" s="165" customFormat="1" x14ac:dyDescent="0.2">
      <c r="A18" s="33">
        <v>1</v>
      </c>
      <c r="B18" s="33">
        <v>0</v>
      </c>
      <c r="C18" s="33">
        <v>1</v>
      </c>
      <c r="D18" s="33">
        <v>4</v>
      </c>
      <c r="E18" s="33"/>
      <c r="F18" s="239" t="s">
        <v>24</v>
      </c>
      <c r="G18" s="240">
        <f>+G19+G20</f>
        <v>377000000</v>
      </c>
      <c r="H18" s="211"/>
      <c r="I18" s="240">
        <f>+I19+I20</f>
        <v>20000000</v>
      </c>
      <c r="J18" s="240">
        <f>+J19+J20</f>
        <v>20000000</v>
      </c>
      <c r="K18" s="240">
        <f>+K19+K20</f>
        <v>0</v>
      </c>
      <c r="L18" s="240">
        <f>+L19+L20</f>
        <v>0</v>
      </c>
      <c r="M18" s="240">
        <f>+G18+I18-J18</f>
        <v>377000000</v>
      </c>
      <c r="N18" s="212"/>
      <c r="O18" s="212">
        <f>SUM(O19:O20)</f>
        <v>338489712</v>
      </c>
      <c r="P18" s="212">
        <f>SUM(P19:P20)</f>
        <v>338489712</v>
      </c>
      <c r="Q18" s="212">
        <f>SUM(Q19:Q20)</f>
        <v>338489712</v>
      </c>
      <c r="R18" s="212">
        <f>SUM(R19:R20)</f>
        <v>338489712</v>
      </c>
      <c r="S18" s="59"/>
      <c r="T18" s="59"/>
      <c r="U18" s="58"/>
      <c r="V18" s="59"/>
    </row>
    <row r="19" spans="1:22" x14ac:dyDescent="0.2">
      <c r="A19" s="95">
        <v>1</v>
      </c>
      <c r="B19" s="95">
        <v>0</v>
      </c>
      <c r="C19" s="95">
        <v>1</v>
      </c>
      <c r="D19" s="95">
        <v>4</v>
      </c>
      <c r="E19" s="95">
        <v>1</v>
      </c>
      <c r="F19" s="186" t="s">
        <v>48</v>
      </c>
      <c r="G19" s="241">
        <v>40000000</v>
      </c>
      <c r="H19" s="216"/>
      <c r="I19" s="214"/>
      <c r="J19" s="214">
        <v>20000000</v>
      </c>
      <c r="K19" s="214"/>
      <c r="L19" s="214"/>
      <c r="M19" s="241">
        <f>+G19+I19-J19</f>
        <v>20000000</v>
      </c>
      <c r="N19" s="214"/>
      <c r="O19" s="214">
        <v>1947507</v>
      </c>
      <c r="P19" s="214">
        <v>1947507</v>
      </c>
      <c r="Q19" s="214">
        <v>1947507</v>
      </c>
      <c r="R19" s="214">
        <v>1947507</v>
      </c>
    </row>
    <row r="20" spans="1:22" x14ac:dyDescent="0.2">
      <c r="A20" s="95">
        <v>1</v>
      </c>
      <c r="B20" s="95">
        <v>0</v>
      </c>
      <c r="C20" s="95">
        <v>1</v>
      </c>
      <c r="D20" s="95">
        <v>4</v>
      </c>
      <c r="E20" s="95">
        <v>2</v>
      </c>
      <c r="F20" s="186" t="s">
        <v>49</v>
      </c>
      <c r="G20" s="241">
        <v>337000000</v>
      </c>
      <c r="H20" s="216"/>
      <c r="I20" s="214">
        <v>20000000</v>
      </c>
      <c r="J20" s="214"/>
      <c r="K20" s="214"/>
      <c r="L20" s="214"/>
      <c r="M20" s="241">
        <f>+G20+I20-J20</f>
        <v>357000000</v>
      </c>
      <c r="N20" s="214"/>
      <c r="O20" s="214">
        <v>336542205</v>
      </c>
      <c r="P20" s="214">
        <v>336542205</v>
      </c>
      <c r="Q20" s="214">
        <v>336542205</v>
      </c>
      <c r="R20" s="214">
        <v>336542205</v>
      </c>
    </row>
    <row r="21" spans="1:22" x14ac:dyDescent="0.2">
      <c r="A21" s="95"/>
      <c r="B21" s="95"/>
      <c r="C21" s="95"/>
      <c r="D21" s="95"/>
      <c r="E21" s="95"/>
      <c r="F21" s="186"/>
      <c r="G21" s="241"/>
      <c r="H21" s="216"/>
      <c r="I21" s="214"/>
      <c r="J21" s="214"/>
      <c r="K21" s="214"/>
      <c r="L21" s="214"/>
      <c r="M21" s="241"/>
      <c r="N21" s="214"/>
      <c r="O21" s="214"/>
      <c r="P21" s="214"/>
      <c r="Q21" s="214"/>
      <c r="R21" s="214"/>
    </row>
    <row r="22" spans="1:22" x14ac:dyDescent="0.2">
      <c r="A22" s="95">
        <v>1</v>
      </c>
      <c r="B22" s="95">
        <v>0</v>
      </c>
      <c r="C22" s="95">
        <v>1</v>
      </c>
      <c r="D22" s="95">
        <v>5</v>
      </c>
      <c r="E22" s="95"/>
      <c r="F22" s="239" t="s">
        <v>25</v>
      </c>
      <c r="G22" s="240">
        <f>SUM(G23:G30)</f>
        <v>748000000</v>
      </c>
      <c r="H22" s="211"/>
      <c r="I22" s="240">
        <f>SUM(I23:I30)</f>
        <v>0</v>
      </c>
      <c r="J22" s="240">
        <f>SUM(J23:J30)</f>
        <v>0</v>
      </c>
      <c r="K22" s="240">
        <f>SUM(K23:K30)</f>
        <v>0</v>
      </c>
      <c r="L22" s="240">
        <f>SUM(L23:L30)</f>
        <v>0</v>
      </c>
      <c r="M22" s="240">
        <f t="shared" ref="M22:M30" si="0">+G22+I22-J22</f>
        <v>748000000</v>
      </c>
      <c r="N22" s="212"/>
      <c r="O22" s="212">
        <f>SUM(O23:O30)</f>
        <v>709823417</v>
      </c>
      <c r="P22" s="212">
        <f>SUM(P23:P30)</f>
        <v>709823417</v>
      </c>
      <c r="Q22" s="212">
        <f>SUM(Q23:Q30)</f>
        <v>709823417</v>
      </c>
      <c r="R22" s="212">
        <f>SUM(R23:R30)</f>
        <v>709823417</v>
      </c>
    </row>
    <row r="23" spans="1:22" ht="24" x14ac:dyDescent="0.2">
      <c r="A23" s="95">
        <v>1</v>
      </c>
      <c r="B23" s="95">
        <v>0</v>
      </c>
      <c r="C23" s="95">
        <v>1</v>
      </c>
      <c r="D23" s="95">
        <v>5</v>
      </c>
      <c r="E23" s="95">
        <v>2</v>
      </c>
      <c r="F23" s="186" t="s">
        <v>50</v>
      </c>
      <c r="G23" s="241">
        <v>91000000</v>
      </c>
      <c r="H23" s="216"/>
      <c r="I23" s="214"/>
      <c r="J23" s="214"/>
      <c r="K23" s="214"/>
      <c r="L23" s="214"/>
      <c r="M23" s="241">
        <f t="shared" si="0"/>
        <v>91000000</v>
      </c>
      <c r="N23" s="214"/>
      <c r="O23" s="214">
        <v>87771930</v>
      </c>
      <c r="P23" s="214">
        <v>87771930</v>
      </c>
      <c r="Q23" s="214">
        <v>87771930</v>
      </c>
      <c r="R23" s="214">
        <v>87771930</v>
      </c>
    </row>
    <row r="24" spans="1:22" ht="24" x14ac:dyDescent="0.2">
      <c r="A24" s="95">
        <v>1</v>
      </c>
      <c r="B24" s="95">
        <v>0</v>
      </c>
      <c r="C24" s="95">
        <v>1</v>
      </c>
      <c r="D24" s="95">
        <v>5</v>
      </c>
      <c r="E24" s="95">
        <v>5</v>
      </c>
      <c r="F24" s="186" t="s">
        <v>51</v>
      </c>
      <c r="G24" s="241">
        <v>17000000</v>
      </c>
      <c r="H24" s="216"/>
      <c r="I24" s="214"/>
      <c r="J24" s="214"/>
      <c r="K24" s="214"/>
      <c r="L24" s="214"/>
      <c r="M24" s="242">
        <f t="shared" si="0"/>
        <v>17000000</v>
      </c>
      <c r="N24" s="214"/>
      <c r="O24" s="242">
        <v>16486226</v>
      </c>
      <c r="P24" s="242">
        <v>16486226</v>
      </c>
      <c r="Q24" s="242">
        <v>16486226</v>
      </c>
      <c r="R24" s="242">
        <v>16486226</v>
      </c>
    </row>
    <row r="25" spans="1:22" x14ac:dyDescent="0.2">
      <c r="A25" s="95">
        <v>1</v>
      </c>
      <c r="B25" s="95">
        <v>0</v>
      </c>
      <c r="C25" s="95">
        <v>1</v>
      </c>
      <c r="D25" s="95">
        <v>5</v>
      </c>
      <c r="E25" s="95">
        <v>12</v>
      </c>
      <c r="F25" s="186" t="s">
        <v>52</v>
      </c>
      <c r="G25" s="241">
        <v>7644000</v>
      </c>
      <c r="H25" s="216"/>
      <c r="I25" s="214"/>
      <c r="J25" s="214"/>
      <c r="K25" s="214"/>
      <c r="L25" s="214"/>
      <c r="M25" s="241">
        <f t="shared" si="0"/>
        <v>7644000</v>
      </c>
      <c r="N25" s="214"/>
      <c r="O25" s="214">
        <v>7194956</v>
      </c>
      <c r="P25" s="214">
        <v>7194956</v>
      </c>
      <c r="Q25" s="214">
        <v>7194956</v>
      </c>
      <c r="R25" s="214">
        <v>7194956</v>
      </c>
    </row>
    <row r="26" spans="1:22" x14ac:dyDescent="0.2">
      <c r="A26" s="95">
        <v>1</v>
      </c>
      <c r="B26" s="95">
        <v>0</v>
      </c>
      <c r="C26" s="95">
        <v>1</v>
      </c>
      <c r="D26" s="95">
        <v>5</v>
      </c>
      <c r="E26" s="95">
        <v>13</v>
      </c>
      <c r="F26" s="186" t="s">
        <v>53</v>
      </c>
      <c r="G26" s="241">
        <v>8880000</v>
      </c>
      <c r="H26" s="216"/>
      <c r="I26" s="214"/>
      <c r="J26" s="214"/>
      <c r="K26" s="214"/>
      <c r="L26" s="214"/>
      <c r="M26" s="241">
        <f t="shared" si="0"/>
        <v>8880000</v>
      </c>
      <c r="N26" s="214"/>
      <c r="O26" s="214">
        <v>8313456</v>
      </c>
      <c r="P26" s="242">
        <v>8313456</v>
      </c>
      <c r="Q26" s="242">
        <v>8313456</v>
      </c>
      <c r="R26" s="242">
        <v>8313456</v>
      </c>
    </row>
    <row r="27" spans="1:22" x14ac:dyDescent="0.2">
      <c r="A27" s="95">
        <v>1</v>
      </c>
      <c r="B27" s="95">
        <v>0</v>
      </c>
      <c r="C27" s="95">
        <v>1</v>
      </c>
      <c r="D27" s="95">
        <v>5</v>
      </c>
      <c r="E27" s="95">
        <v>14</v>
      </c>
      <c r="F27" s="186" t="s">
        <v>54</v>
      </c>
      <c r="G27" s="241">
        <v>133000000</v>
      </c>
      <c r="H27" s="216"/>
      <c r="I27" s="214"/>
      <c r="J27" s="214"/>
      <c r="K27" s="214"/>
      <c r="L27" s="214"/>
      <c r="M27" s="241">
        <f t="shared" si="0"/>
        <v>133000000</v>
      </c>
      <c r="N27" s="214"/>
      <c r="O27" s="242">
        <v>126049307</v>
      </c>
      <c r="P27" s="242">
        <v>126049307</v>
      </c>
      <c r="Q27" s="242">
        <v>126049307</v>
      </c>
      <c r="R27" s="242">
        <v>126049307</v>
      </c>
    </row>
    <row r="28" spans="1:22" x14ac:dyDescent="0.2">
      <c r="A28" s="95">
        <v>1</v>
      </c>
      <c r="B28" s="95">
        <v>0</v>
      </c>
      <c r="C28" s="95">
        <v>1</v>
      </c>
      <c r="D28" s="95">
        <v>5</v>
      </c>
      <c r="E28" s="95">
        <v>15</v>
      </c>
      <c r="F28" s="186" t="s">
        <v>55</v>
      </c>
      <c r="G28" s="241">
        <v>139000000</v>
      </c>
      <c r="H28" s="216"/>
      <c r="I28" s="214"/>
      <c r="J28" s="214"/>
      <c r="K28" s="214"/>
      <c r="L28" s="214"/>
      <c r="M28" s="242">
        <f t="shared" si="0"/>
        <v>139000000</v>
      </c>
      <c r="N28" s="214"/>
      <c r="O28" s="242">
        <v>136383366</v>
      </c>
      <c r="P28" s="242">
        <v>136383366</v>
      </c>
      <c r="Q28" s="242">
        <v>136383366</v>
      </c>
      <c r="R28" s="242">
        <v>136383366</v>
      </c>
    </row>
    <row r="29" spans="1:22" x14ac:dyDescent="0.2">
      <c r="A29" s="95">
        <v>1</v>
      </c>
      <c r="B29" s="95">
        <v>0</v>
      </c>
      <c r="C29" s="95">
        <v>1</v>
      </c>
      <c r="D29" s="95">
        <v>5</v>
      </c>
      <c r="E29" s="95">
        <v>16</v>
      </c>
      <c r="F29" s="186" t="s">
        <v>56</v>
      </c>
      <c r="G29" s="241">
        <v>288476000</v>
      </c>
      <c r="H29" s="216"/>
      <c r="I29" s="214"/>
      <c r="J29" s="214"/>
      <c r="K29" s="214"/>
      <c r="L29" s="214"/>
      <c r="M29" s="242">
        <f t="shared" si="0"/>
        <v>288476000</v>
      </c>
      <c r="N29" s="214"/>
      <c r="O29" s="242">
        <v>271431959</v>
      </c>
      <c r="P29" s="242">
        <v>271431959</v>
      </c>
      <c r="Q29" s="242">
        <v>271431959</v>
      </c>
      <c r="R29" s="242">
        <v>271431959</v>
      </c>
    </row>
    <row r="30" spans="1:22" x14ac:dyDescent="0.2">
      <c r="A30" s="95">
        <v>1</v>
      </c>
      <c r="B30" s="95">
        <v>0</v>
      </c>
      <c r="C30" s="95">
        <v>1</v>
      </c>
      <c r="D30" s="95">
        <v>5</v>
      </c>
      <c r="E30" s="95">
        <v>47</v>
      </c>
      <c r="F30" s="186" t="s">
        <v>57</v>
      </c>
      <c r="G30" s="241">
        <v>63000000</v>
      </c>
      <c r="H30" s="216"/>
      <c r="I30" s="214"/>
      <c r="J30" s="214"/>
      <c r="K30" s="214"/>
      <c r="L30" s="214"/>
      <c r="M30" s="241">
        <f t="shared" si="0"/>
        <v>63000000</v>
      </c>
      <c r="N30" s="214"/>
      <c r="O30" s="214">
        <v>56192217</v>
      </c>
      <c r="P30" s="214">
        <v>56192217</v>
      </c>
      <c r="Q30" s="214">
        <v>56192217</v>
      </c>
      <c r="R30" s="214">
        <v>56192217</v>
      </c>
    </row>
    <row r="31" spans="1:22" x14ac:dyDescent="0.2">
      <c r="A31" s="95"/>
      <c r="B31" s="95"/>
      <c r="C31" s="95"/>
      <c r="D31" s="95"/>
      <c r="E31" s="95"/>
      <c r="F31" s="186"/>
      <c r="G31" s="241"/>
      <c r="H31" s="216"/>
      <c r="I31" s="214"/>
      <c r="J31" s="214"/>
      <c r="K31" s="214"/>
      <c r="L31" s="214"/>
      <c r="M31" s="241"/>
      <c r="N31" s="214"/>
      <c r="O31" s="214"/>
      <c r="P31" s="214"/>
      <c r="Q31" s="214"/>
      <c r="R31" s="214"/>
    </row>
    <row r="32" spans="1:22" x14ac:dyDescent="0.2">
      <c r="A32" s="95"/>
      <c r="B32" s="95"/>
      <c r="C32" s="95"/>
      <c r="D32" s="95"/>
      <c r="E32" s="95"/>
      <c r="F32" s="186"/>
      <c r="G32" s="241"/>
      <c r="H32" s="216"/>
      <c r="I32" s="214"/>
      <c r="J32" s="214"/>
      <c r="K32" s="214"/>
      <c r="L32" s="214"/>
      <c r="M32" s="241"/>
      <c r="N32" s="214"/>
      <c r="O32" s="214"/>
      <c r="P32" s="214"/>
      <c r="Q32" s="214"/>
      <c r="R32" s="214"/>
    </row>
    <row r="33" spans="1:22" ht="24" x14ac:dyDescent="0.2">
      <c r="A33" s="33">
        <v>1</v>
      </c>
      <c r="B33" s="33">
        <v>0</v>
      </c>
      <c r="C33" s="33">
        <v>1</v>
      </c>
      <c r="D33" s="33">
        <v>9</v>
      </c>
      <c r="E33" s="33"/>
      <c r="F33" s="239" t="s">
        <v>26</v>
      </c>
      <c r="G33" s="240">
        <f>+G34</f>
        <v>8000000</v>
      </c>
      <c r="H33" s="211"/>
      <c r="I33" s="240">
        <f>+I34+I35</f>
        <v>61451778</v>
      </c>
      <c r="J33" s="240">
        <f>+J34+J35</f>
        <v>0</v>
      </c>
      <c r="K33" s="240">
        <f>+K34</f>
        <v>0</v>
      </c>
      <c r="L33" s="240">
        <f>+L34</f>
        <v>0</v>
      </c>
      <c r="M33" s="240">
        <f>+M34+M35</f>
        <v>69451778</v>
      </c>
      <c r="N33" s="213"/>
      <c r="O33" s="212">
        <f>+O34+O35</f>
        <v>68673931</v>
      </c>
      <c r="P33" s="212">
        <f>+P34+P35</f>
        <v>68673931</v>
      </c>
      <c r="Q33" s="212">
        <f>+Q34+Q35</f>
        <v>68673931</v>
      </c>
      <c r="R33" s="212">
        <f>+R34+R35</f>
        <v>68673931</v>
      </c>
    </row>
    <row r="34" spans="1:22" x14ac:dyDescent="0.2">
      <c r="A34" s="95">
        <v>1</v>
      </c>
      <c r="B34" s="95">
        <v>0</v>
      </c>
      <c r="C34" s="95">
        <v>1</v>
      </c>
      <c r="D34" s="95">
        <v>9</v>
      </c>
      <c r="E34" s="95">
        <v>1</v>
      </c>
      <c r="F34" s="186" t="s">
        <v>58</v>
      </c>
      <c r="G34" s="241">
        <v>8000000</v>
      </c>
      <c r="H34" s="216"/>
      <c r="I34" s="214">
        <f>4034001+30082</f>
        <v>4064083</v>
      </c>
      <c r="J34" s="214"/>
      <c r="K34" s="214"/>
      <c r="L34" s="214"/>
      <c r="M34" s="241">
        <f>+G34+I34-J34</f>
        <v>12064083</v>
      </c>
      <c r="N34" s="214"/>
      <c r="O34" s="242">
        <v>11286236</v>
      </c>
      <c r="P34" s="242">
        <v>11286236</v>
      </c>
      <c r="Q34" s="242">
        <v>11286236</v>
      </c>
      <c r="R34" s="242">
        <v>11286236</v>
      </c>
    </row>
    <row r="35" spans="1:22" x14ac:dyDescent="0.2">
      <c r="A35" s="95">
        <v>1</v>
      </c>
      <c r="B35" s="95">
        <v>0</v>
      </c>
      <c r="C35" s="95">
        <v>1</v>
      </c>
      <c r="D35" s="95">
        <v>9</v>
      </c>
      <c r="E35" s="95">
        <v>3</v>
      </c>
      <c r="F35" s="186" t="s">
        <v>59</v>
      </c>
      <c r="G35" s="241">
        <v>0</v>
      </c>
      <c r="H35" s="216"/>
      <c r="I35" s="214">
        <v>57387695</v>
      </c>
      <c r="J35" s="214"/>
      <c r="K35" s="214"/>
      <c r="L35" s="214"/>
      <c r="M35" s="242">
        <f>+G35+I35-J35</f>
        <v>57387695</v>
      </c>
      <c r="N35" s="214"/>
      <c r="O35" s="242">
        <v>57387695</v>
      </c>
      <c r="P35" s="242">
        <v>57387695</v>
      </c>
      <c r="Q35" s="242">
        <v>57387695</v>
      </c>
      <c r="R35" s="242">
        <v>57387695</v>
      </c>
    </row>
    <row r="36" spans="1:22" x14ac:dyDescent="0.2">
      <c r="A36" s="95"/>
      <c r="B36" s="95"/>
      <c r="C36" s="95"/>
      <c r="D36" s="95"/>
      <c r="E36" s="95"/>
      <c r="F36" s="186"/>
      <c r="G36" s="241"/>
      <c r="H36" s="216"/>
      <c r="I36" s="214"/>
      <c r="J36" s="214"/>
      <c r="K36" s="214"/>
      <c r="L36" s="214"/>
      <c r="M36" s="241"/>
      <c r="N36" s="214"/>
      <c r="O36" s="214"/>
      <c r="P36" s="214"/>
      <c r="Q36" s="214"/>
      <c r="R36" s="214"/>
    </row>
    <row r="37" spans="1:22" s="165" customFormat="1" x14ac:dyDescent="0.2">
      <c r="A37" s="33">
        <v>1</v>
      </c>
      <c r="B37" s="33">
        <v>0</v>
      </c>
      <c r="C37" s="33">
        <v>2</v>
      </c>
      <c r="D37" s="33"/>
      <c r="E37" s="33"/>
      <c r="F37" s="239" t="s">
        <v>27</v>
      </c>
      <c r="G37" s="240">
        <f>+G38</f>
        <v>395100000</v>
      </c>
      <c r="H37" s="211"/>
      <c r="I37" s="212"/>
      <c r="J37" s="212"/>
      <c r="K37" s="212"/>
      <c r="L37" s="212"/>
      <c r="M37" s="240">
        <f>+G37+I37-J37</f>
        <v>395100000</v>
      </c>
      <c r="N37" s="212"/>
      <c r="O37" s="212">
        <f>+O38</f>
        <v>324225607</v>
      </c>
      <c r="P37" s="212">
        <f>+P38</f>
        <v>324225607</v>
      </c>
      <c r="Q37" s="212">
        <f>+Q38</f>
        <v>312438606</v>
      </c>
      <c r="R37" s="212">
        <f>+R38</f>
        <v>309927330</v>
      </c>
      <c r="S37" s="58"/>
      <c r="T37" s="59"/>
      <c r="U37" s="58"/>
      <c r="V37" s="59"/>
    </row>
    <row r="38" spans="1:22" x14ac:dyDescent="0.2">
      <c r="A38" s="95">
        <v>1</v>
      </c>
      <c r="B38" s="95">
        <v>0</v>
      </c>
      <c r="C38" s="95">
        <v>2</v>
      </c>
      <c r="D38" s="95">
        <v>14</v>
      </c>
      <c r="E38" s="95"/>
      <c r="F38" s="186" t="s">
        <v>60</v>
      </c>
      <c r="G38" s="241">
        <v>395100000</v>
      </c>
      <c r="H38" s="216"/>
      <c r="I38" s="214"/>
      <c r="J38" s="214"/>
      <c r="K38" s="214"/>
      <c r="L38" s="214"/>
      <c r="M38" s="241">
        <f>+G38+I38-J38</f>
        <v>395100000</v>
      </c>
      <c r="N38" s="214"/>
      <c r="O38" s="242">
        <v>324225607</v>
      </c>
      <c r="P38" s="242">
        <v>324225607</v>
      </c>
      <c r="Q38" s="242">
        <v>312438606</v>
      </c>
      <c r="R38" s="242">
        <v>309927330</v>
      </c>
      <c r="S38" s="82" t="s">
        <v>98</v>
      </c>
    </row>
    <row r="39" spans="1:22" x14ac:dyDescent="0.2">
      <c r="A39" s="95"/>
      <c r="B39" s="95"/>
      <c r="C39" s="95"/>
      <c r="D39" s="95"/>
      <c r="E39" s="95"/>
      <c r="F39" s="186"/>
      <c r="G39" s="241"/>
      <c r="H39" s="216"/>
      <c r="I39" s="214"/>
      <c r="J39" s="214"/>
      <c r="K39" s="214"/>
      <c r="L39" s="214"/>
      <c r="M39" s="241"/>
      <c r="N39" s="214"/>
      <c r="O39" s="214"/>
      <c r="P39" s="214"/>
      <c r="Q39" s="214"/>
      <c r="R39" s="214"/>
    </row>
    <row r="40" spans="1:22" s="165" customFormat="1" ht="24" x14ac:dyDescent="0.2">
      <c r="A40" s="33">
        <v>1</v>
      </c>
      <c r="B40" s="33">
        <v>0</v>
      </c>
      <c r="C40" s="33">
        <v>5</v>
      </c>
      <c r="D40" s="33"/>
      <c r="E40" s="33"/>
      <c r="F40" s="239" t="s">
        <v>28</v>
      </c>
      <c r="G40" s="240">
        <f>SUM(G42:G45)</f>
        <v>1276000000</v>
      </c>
      <c r="H40" s="211"/>
      <c r="I40" s="240">
        <f>SUM(I42:I45)</f>
        <v>10000000</v>
      </c>
      <c r="J40" s="240">
        <f>SUM(J42:J45)</f>
        <v>10000000</v>
      </c>
      <c r="K40" s="240">
        <f>SUM(K42:K45)</f>
        <v>0</v>
      </c>
      <c r="L40" s="240">
        <f>SUM(L42:L45)</f>
        <v>0</v>
      </c>
      <c r="M40" s="240">
        <f>+G40+I40-J40</f>
        <v>1276000000</v>
      </c>
      <c r="N40" s="212"/>
      <c r="O40" s="240">
        <f>SUM(O42:O45)</f>
        <v>1198533890</v>
      </c>
      <c r="P40" s="240">
        <f>SUM(P42:P45)</f>
        <v>1198533890</v>
      </c>
      <c r="Q40" s="240">
        <f>SUM(Q42:Q45)</f>
        <v>1198533890</v>
      </c>
      <c r="R40" s="240">
        <f>SUM(R42:R45)</f>
        <v>1198533890</v>
      </c>
      <c r="S40" s="58"/>
      <c r="T40" s="59"/>
      <c r="U40" s="58"/>
      <c r="V40" s="59"/>
    </row>
    <row r="41" spans="1:22" x14ac:dyDescent="0.2">
      <c r="A41" s="33"/>
      <c r="B41" s="33"/>
      <c r="C41" s="33"/>
      <c r="D41" s="33"/>
      <c r="E41" s="33"/>
      <c r="F41" s="239"/>
      <c r="G41" s="240"/>
      <c r="H41" s="211"/>
      <c r="I41" s="214"/>
      <c r="J41" s="214"/>
      <c r="K41" s="214"/>
      <c r="L41" s="214"/>
      <c r="M41" s="240"/>
      <c r="N41" s="214"/>
      <c r="O41" s="214"/>
      <c r="P41" s="214"/>
      <c r="Q41" s="214"/>
      <c r="R41" s="214"/>
    </row>
    <row r="42" spans="1:22" s="165" customFormat="1" ht="24" x14ac:dyDescent="0.2">
      <c r="A42" s="95">
        <v>1</v>
      </c>
      <c r="B42" s="95">
        <v>0</v>
      </c>
      <c r="C42" s="95">
        <v>5</v>
      </c>
      <c r="D42" s="95">
        <v>1</v>
      </c>
      <c r="E42" s="95"/>
      <c r="F42" s="186" t="s">
        <v>29</v>
      </c>
      <c r="G42" s="241">
        <f>137000000+190000000+260000000</f>
        <v>587000000</v>
      </c>
      <c r="H42" s="211"/>
      <c r="I42" s="212"/>
      <c r="J42" s="217">
        <v>10000000</v>
      </c>
      <c r="K42" s="212"/>
      <c r="L42" s="212"/>
      <c r="M42" s="241">
        <f>+G42+I42-J42</f>
        <v>577000000</v>
      </c>
      <c r="N42" s="212"/>
      <c r="O42" s="217">
        <v>530834993</v>
      </c>
      <c r="P42" s="217">
        <v>530834993</v>
      </c>
      <c r="Q42" s="217">
        <v>530834993</v>
      </c>
      <c r="R42" s="217">
        <v>530834993</v>
      </c>
      <c r="S42" s="58"/>
      <c r="T42" s="59"/>
      <c r="U42" s="58"/>
      <c r="V42" s="59"/>
    </row>
    <row r="43" spans="1:22" s="165" customFormat="1" ht="24" x14ac:dyDescent="0.2">
      <c r="A43" s="95">
        <v>1</v>
      </c>
      <c r="B43" s="95">
        <v>0</v>
      </c>
      <c r="C43" s="95">
        <v>5</v>
      </c>
      <c r="D43" s="95">
        <v>2</v>
      </c>
      <c r="E43" s="95"/>
      <c r="F43" s="186" t="s">
        <v>30</v>
      </c>
      <c r="G43" s="241">
        <v>509000000</v>
      </c>
      <c r="H43" s="211"/>
      <c r="I43" s="217">
        <v>10000000</v>
      </c>
      <c r="J43" s="212"/>
      <c r="K43" s="212"/>
      <c r="L43" s="212"/>
      <c r="M43" s="241">
        <f>+G43+I43-J43</f>
        <v>519000000</v>
      </c>
      <c r="N43" s="212"/>
      <c r="O43" s="217">
        <v>507629345</v>
      </c>
      <c r="P43" s="217">
        <v>507629345</v>
      </c>
      <c r="Q43" s="217">
        <v>507629345</v>
      </c>
      <c r="R43" s="217">
        <v>507629345</v>
      </c>
      <c r="S43" s="58"/>
      <c r="T43" s="59"/>
      <c r="U43" s="58"/>
      <c r="V43" s="59"/>
    </row>
    <row r="44" spans="1:22" x14ac:dyDescent="0.2">
      <c r="A44" s="95">
        <v>1</v>
      </c>
      <c r="B44" s="95">
        <v>0</v>
      </c>
      <c r="C44" s="95">
        <v>5</v>
      </c>
      <c r="D44" s="95">
        <v>6</v>
      </c>
      <c r="E44" s="187"/>
      <c r="F44" s="186" t="s">
        <v>61</v>
      </c>
      <c r="G44" s="241">
        <v>105000000</v>
      </c>
      <c r="H44" s="216"/>
      <c r="I44" s="210"/>
      <c r="J44" s="210"/>
      <c r="K44" s="210"/>
      <c r="L44" s="210"/>
      <c r="M44" s="241">
        <f>+G44+I44-J44</f>
        <v>105000000</v>
      </c>
      <c r="N44" s="210"/>
      <c r="O44" s="217">
        <v>96034987</v>
      </c>
      <c r="P44" s="217">
        <v>96034987</v>
      </c>
      <c r="Q44" s="217">
        <v>96034987</v>
      </c>
      <c r="R44" s="217">
        <v>96034987</v>
      </c>
    </row>
    <row r="45" spans="1:22" x14ac:dyDescent="0.2">
      <c r="A45" s="95">
        <v>1</v>
      </c>
      <c r="B45" s="95">
        <v>0</v>
      </c>
      <c r="C45" s="95">
        <v>5</v>
      </c>
      <c r="D45" s="95">
        <v>7</v>
      </c>
      <c r="E45" s="187"/>
      <c r="F45" s="186" t="s">
        <v>62</v>
      </c>
      <c r="G45" s="241">
        <v>75000000</v>
      </c>
      <c r="H45" s="216"/>
      <c r="I45" s="210"/>
      <c r="J45" s="210"/>
      <c r="K45" s="210"/>
      <c r="L45" s="210"/>
      <c r="M45" s="241">
        <f>+G45+I45-J45</f>
        <v>75000000</v>
      </c>
      <c r="N45" s="210"/>
      <c r="O45" s="243">
        <v>64034565</v>
      </c>
      <c r="P45" s="243">
        <v>64034565</v>
      </c>
      <c r="Q45" s="243">
        <v>64034565</v>
      </c>
      <c r="R45" s="243">
        <v>64034565</v>
      </c>
    </row>
    <row r="46" spans="1:22" x14ac:dyDescent="0.2">
      <c r="A46" s="70"/>
      <c r="B46" s="70"/>
      <c r="C46" s="70"/>
      <c r="D46" s="70"/>
      <c r="E46" s="70"/>
      <c r="F46" s="238"/>
      <c r="G46" s="241"/>
      <c r="H46" s="216"/>
      <c r="I46" s="210"/>
      <c r="J46" s="210"/>
      <c r="K46" s="210"/>
      <c r="L46" s="210"/>
      <c r="M46" s="241"/>
      <c r="N46" s="210"/>
      <c r="O46" s="210"/>
      <c r="P46" s="210"/>
      <c r="Q46" s="210"/>
      <c r="R46" s="210"/>
    </row>
    <row r="47" spans="1:22" s="165" customFormat="1" x14ac:dyDescent="0.2">
      <c r="A47" s="33">
        <v>2</v>
      </c>
      <c r="B47" s="33">
        <v>0</v>
      </c>
      <c r="C47" s="33"/>
      <c r="D47" s="33"/>
      <c r="E47" s="33"/>
      <c r="F47" s="239" t="s">
        <v>31</v>
      </c>
      <c r="G47" s="240">
        <f>+G49+G52</f>
        <v>1895100000</v>
      </c>
      <c r="H47" s="211"/>
      <c r="I47" s="240">
        <f>+I49+I52</f>
        <v>138579937</v>
      </c>
      <c r="J47" s="240">
        <f>+J49+J52</f>
        <v>147250581</v>
      </c>
      <c r="K47" s="240">
        <f>+K49+K52</f>
        <v>0</v>
      </c>
      <c r="L47" s="240">
        <f>+L49+L52</f>
        <v>0</v>
      </c>
      <c r="M47" s="240">
        <f>+G47+I47-J47</f>
        <v>1886429356</v>
      </c>
      <c r="N47" s="212"/>
      <c r="O47" s="212">
        <f>+O49+O52</f>
        <v>1670007548</v>
      </c>
      <c r="P47" s="212">
        <f>+P49+P52</f>
        <v>1670007548</v>
      </c>
      <c r="Q47" s="212">
        <f>+Q49+Q52</f>
        <v>1657701850</v>
      </c>
      <c r="R47" s="212">
        <f>+R49+R52</f>
        <v>1598051545</v>
      </c>
      <c r="S47" s="58"/>
      <c r="T47" s="59"/>
      <c r="U47" s="58"/>
      <c r="V47" s="59"/>
    </row>
    <row r="48" spans="1:22" x14ac:dyDescent="0.2">
      <c r="A48" s="33"/>
      <c r="B48" s="33"/>
      <c r="C48" s="33"/>
      <c r="D48" s="33"/>
      <c r="E48" s="33"/>
      <c r="F48" s="239"/>
      <c r="G48" s="240"/>
      <c r="H48" s="211"/>
      <c r="I48" s="212"/>
      <c r="J48" s="212"/>
      <c r="K48" s="212"/>
      <c r="L48" s="212"/>
      <c r="M48" s="240"/>
      <c r="N48" s="212"/>
      <c r="O48" s="212"/>
      <c r="P48" s="212"/>
      <c r="Q48" s="212"/>
      <c r="R48" s="212"/>
    </row>
    <row r="49" spans="1:22" s="165" customFormat="1" x14ac:dyDescent="0.2">
      <c r="A49" s="33">
        <v>2</v>
      </c>
      <c r="B49" s="33">
        <v>0</v>
      </c>
      <c r="C49" s="33">
        <v>3</v>
      </c>
      <c r="D49" s="33"/>
      <c r="E49" s="33"/>
      <c r="F49" s="239" t="s">
        <v>32</v>
      </c>
      <c r="G49" s="240">
        <f>+G50</f>
        <v>0</v>
      </c>
      <c r="H49" s="211"/>
      <c r="I49" s="212">
        <f>+I50</f>
        <v>10191000</v>
      </c>
      <c r="J49" s="212"/>
      <c r="K49" s="212"/>
      <c r="L49" s="212"/>
      <c r="M49" s="240">
        <f>+G49+I49-J49</f>
        <v>10191000</v>
      </c>
      <c r="N49" s="212"/>
      <c r="O49" s="212">
        <f>+O50</f>
        <v>10191000</v>
      </c>
      <c r="P49" s="212">
        <f>+P50</f>
        <v>10191000</v>
      </c>
      <c r="Q49" s="212">
        <f>+Q50</f>
        <v>10191000</v>
      </c>
      <c r="R49" s="212">
        <f>+R50</f>
        <v>10191000</v>
      </c>
      <c r="S49" s="58"/>
      <c r="T49" s="59"/>
      <c r="U49" s="58"/>
      <c r="V49" s="59"/>
    </row>
    <row r="50" spans="1:22" x14ac:dyDescent="0.2">
      <c r="A50" s="95">
        <v>2</v>
      </c>
      <c r="B50" s="95">
        <v>0</v>
      </c>
      <c r="C50" s="95">
        <v>3</v>
      </c>
      <c r="D50" s="95">
        <v>50</v>
      </c>
      <c r="E50" s="95"/>
      <c r="F50" s="186" t="s">
        <v>63</v>
      </c>
      <c r="G50" s="241">
        <v>0</v>
      </c>
      <c r="H50" s="216"/>
      <c r="I50" s="214">
        <v>10191000</v>
      </c>
      <c r="J50" s="214"/>
      <c r="K50" s="214"/>
      <c r="L50" s="214"/>
      <c r="M50" s="242">
        <f>+G50+I50-J50</f>
        <v>10191000</v>
      </c>
      <c r="N50" s="214"/>
      <c r="O50" s="242">
        <v>10191000</v>
      </c>
      <c r="P50" s="242">
        <v>10191000</v>
      </c>
      <c r="Q50" s="242">
        <v>10191000</v>
      </c>
      <c r="R50" s="242">
        <v>10191000</v>
      </c>
    </row>
    <row r="51" spans="1:22" x14ac:dyDescent="0.2">
      <c r="A51" s="95"/>
      <c r="B51" s="95"/>
      <c r="C51" s="95"/>
      <c r="D51" s="95"/>
      <c r="E51" s="95"/>
      <c r="F51" s="186"/>
      <c r="G51" s="241"/>
      <c r="H51" s="216"/>
      <c r="I51" s="217"/>
      <c r="J51" s="217" t="s">
        <v>98</v>
      </c>
      <c r="K51" s="217"/>
      <c r="L51" s="217"/>
      <c r="M51" s="241"/>
      <c r="N51" s="217"/>
      <c r="O51" s="217"/>
      <c r="P51" s="217"/>
      <c r="Q51" s="217"/>
      <c r="R51" s="217"/>
    </row>
    <row r="52" spans="1:22" s="165" customFormat="1" x14ac:dyDescent="0.2">
      <c r="A52" s="33">
        <v>2</v>
      </c>
      <c r="B52" s="33">
        <v>0</v>
      </c>
      <c r="C52" s="33">
        <v>4</v>
      </c>
      <c r="D52" s="33"/>
      <c r="E52" s="33"/>
      <c r="F52" s="239" t="s">
        <v>33</v>
      </c>
      <c r="G52" s="240">
        <f>SUM(G54:G70)</f>
        <v>1895100000</v>
      </c>
      <c r="H52" s="211"/>
      <c r="I52" s="240">
        <f>SUM(I54:I64)</f>
        <v>128388937</v>
      </c>
      <c r="J52" s="240">
        <f>SUM(J54:J70)</f>
        <v>147250581</v>
      </c>
      <c r="K52" s="240">
        <f>SUM(K54:K70)</f>
        <v>0</v>
      </c>
      <c r="L52" s="240">
        <f>SUM(L54:L70)</f>
        <v>0</v>
      </c>
      <c r="M52" s="240">
        <f>+G52+I52-J52</f>
        <v>1876238356</v>
      </c>
      <c r="N52" s="212"/>
      <c r="O52" s="244">
        <f>SUM(O54:O70)</f>
        <v>1659816548</v>
      </c>
      <c r="P52" s="244">
        <f>SUM(P54:P70)</f>
        <v>1659816548</v>
      </c>
      <c r="Q52" s="244">
        <f>SUM(Q54:Q70)</f>
        <v>1647510850</v>
      </c>
      <c r="R52" s="244">
        <f>SUM(R54:R70)</f>
        <v>1587860545</v>
      </c>
      <c r="S52" s="82" t="s">
        <v>98</v>
      </c>
      <c r="T52" s="59"/>
      <c r="U52" s="58"/>
      <c r="V52" s="59"/>
    </row>
    <row r="53" spans="1:22" s="165" customFormat="1" x14ac:dyDescent="0.2">
      <c r="A53" s="33"/>
      <c r="B53" s="33"/>
      <c r="C53" s="33"/>
      <c r="D53" s="33"/>
      <c r="E53" s="33"/>
      <c r="F53" s="239"/>
      <c r="G53" s="240"/>
      <c r="H53" s="211"/>
      <c r="I53" s="212"/>
      <c r="J53" s="212"/>
      <c r="K53" s="212"/>
      <c r="L53" s="212"/>
      <c r="M53" s="240"/>
      <c r="N53" s="212"/>
      <c r="O53" s="212"/>
      <c r="P53" s="212"/>
      <c r="Q53" s="212"/>
      <c r="R53" s="212"/>
      <c r="S53" s="58"/>
      <c r="T53" s="59"/>
      <c r="U53" s="58"/>
      <c r="V53" s="59"/>
    </row>
    <row r="54" spans="1:22" s="165" customFormat="1" ht="15" customHeight="1" x14ac:dyDescent="0.2">
      <c r="A54" s="95">
        <v>2</v>
      </c>
      <c r="B54" s="95">
        <v>0</v>
      </c>
      <c r="C54" s="95">
        <v>4</v>
      </c>
      <c r="D54" s="95">
        <v>1</v>
      </c>
      <c r="E54" s="33"/>
      <c r="F54" s="22" t="s">
        <v>80</v>
      </c>
      <c r="G54" s="241">
        <v>0</v>
      </c>
      <c r="H54" s="216"/>
      <c r="I54" s="217">
        <f>12531297+1899000</f>
        <v>14430297</v>
      </c>
      <c r="J54" s="212"/>
      <c r="K54" s="212"/>
      <c r="L54" s="212"/>
      <c r="M54" s="241">
        <f t="shared" ref="M54:M65" si="1">+G54+I54-J54</f>
        <v>14430297</v>
      </c>
      <c r="N54" s="212"/>
      <c r="O54" s="242">
        <v>14046599</v>
      </c>
      <c r="P54" s="242">
        <v>14046599</v>
      </c>
      <c r="Q54" s="242">
        <v>14046599</v>
      </c>
      <c r="R54" s="242">
        <v>14046599</v>
      </c>
      <c r="S54" s="58"/>
      <c r="T54" s="59"/>
      <c r="U54" s="58"/>
      <c r="V54" s="59"/>
    </row>
    <row r="55" spans="1:22" s="165" customFormat="1" ht="15" customHeight="1" x14ac:dyDescent="0.2">
      <c r="A55" s="95">
        <v>2</v>
      </c>
      <c r="B55" s="95">
        <v>0</v>
      </c>
      <c r="C55" s="95">
        <v>4</v>
      </c>
      <c r="D55" s="95">
        <v>2</v>
      </c>
      <c r="E55" s="33"/>
      <c r="F55" s="22" t="s">
        <v>82</v>
      </c>
      <c r="G55" s="241">
        <v>21500000</v>
      </c>
      <c r="H55" s="216"/>
      <c r="I55" s="212"/>
      <c r="J55" s="217">
        <v>1160276</v>
      </c>
      <c r="K55" s="212"/>
      <c r="L55" s="212"/>
      <c r="M55" s="241">
        <f t="shared" si="1"/>
        <v>20339724</v>
      </c>
      <c r="N55" s="212"/>
      <c r="O55" s="242">
        <v>19566800</v>
      </c>
      <c r="P55" s="242">
        <v>19566800</v>
      </c>
      <c r="Q55" s="242">
        <v>19566800</v>
      </c>
      <c r="R55" s="242">
        <v>19566800</v>
      </c>
      <c r="S55" s="58"/>
      <c r="T55" s="59"/>
      <c r="U55" s="58"/>
      <c r="V55" s="59"/>
    </row>
    <row r="56" spans="1:22" s="165" customFormat="1" ht="15" customHeight="1" x14ac:dyDescent="0.2">
      <c r="A56" s="95">
        <v>2</v>
      </c>
      <c r="B56" s="95">
        <v>0</v>
      </c>
      <c r="C56" s="95">
        <v>4</v>
      </c>
      <c r="D56" s="95">
        <v>4</v>
      </c>
      <c r="E56" s="33"/>
      <c r="F56" s="186" t="s">
        <v>34</v>
      </c>
      <c r="G56" s="241">
        <v>71200000</v>
      </c>
      <c r="H56" s="216"/>
      <c r="I56" s="217">
        <v>35908800</v>
      </c>
      <c r="J56" s="217">
        <v>2900000</v>
      </c>
      <c r="K56" s="212"/>
      <c r="L56" s="212"/>
      <c r="M56" s="241">
        <f>+G56+I56-J56</f>
        <v>104208800</v>
      </c>
      <c r="N56" s="212"/>
      <c r="O56" s="242">
        <v>98237840</v>
      </c>
      <c r="P56" s="242">
        <v>98237840</v>
      </c>
      <c r="Q56" s="242">
        <v>98237840</v>
      </c>
      <c r="R56" s="242">
        <v>62329040</v>
      </c>
      <c r="S56" s="58"/>
      <c r="T56" s="59"/>
      <c r="U56" s="58"/>
      <c r="V56" s="59"/>
    </row>
    <row r="57" spans="1:22" s="165" customFormat="1" ht="15" customHeight="1" x14ac:dyDescent="0.2">
      <c r="A57" s="95">
        <v>2</v>
      </c>
      <c r="B57" s="95">
        <v>0</v>
      </c>
      <c r="C57" s="95">
        <v>4</v>
      </c>
      <c r="D57" s="95" t="s">
        <v>98</v>
      </c>
      <c r="E57" s="33"/>
      <c r="F57" s="186" t="s">
        <v>35</v>
      </c>
      <c r="G57" s="241">
        <v>642960000</v>
      </c>
      <c r="H57" s="216"/>
      <c r="I57" s="217">
        <v>45432000</v>
      </c>
      <c r="J57" s="217">
        <v>133935305</v>
      </c>
      <c r="K57" s="212"/>
      <c r="L57" s="212"/>
      <c r="M57" s="242">
        <f>+G57+I57-J57</f>
        <v>554456695</v>
      </c>
      <c r="N57" s="212"/>
      <c r="O57" s="242">
        <v>543247169</v>
      </c>
      <c r="P57" s="242">
        <v>543247169</v>
      </c>
      <c r="Q57" s="242">
        <v>543247169</v>
      </c>
      <c r="R57" s="242">
        <v>523201164</v>
      </c>
      <c r="S57" s="58"/>
      <c r="T57" s="59"/>
      <c r="U57" s="58"/>
      <c r="V57" s="59"/>
    </row>
    <row r="58" spans="1:22" s="165" customFormat="1" ht="15" customHeight="1" x14ac:dyDescent="0.2">
      <c r="A58" s="95">
        <v>2</v>
      </c>
      <c r="B58" s="95">
        <v>0</v>
      </c>
      <c r="C58" s="95">
        <v>4</v>
      </c>
      <c r="D58" s="95">
        <v>6</v>
      </c>
      <c r="E58" s="33"/>
      <c r="F58" s="186" t="s">
        <v>36</v>
      </c>
      <c r="G58" s="241">
        <v>95000000</v>
      </c>
      <c r="H58" s="216"/>
      <c r="I58" s="217">
        <v>0</v>
      </c>
      <c r="J58" s="217">
        <v>9255000</v>
      </c>
      <c r="K58" s="212"/>
      <c r="L58" s="212"/>
      <c r="M58" s="242">
        <f t="shared" si="1"/>
        <v>85745000</v>
      </c>
      <c r="N58" s="242"/>
      <c r="O58" s="242">
        <v>47717360</v>
      </c>
      <c r="P58" s="242">
        <v>47717360</v>
      </c>
      <c r="Q58" s="242">
        <v>47717360</v>
      </c>
      <c r="R58" s="242">
        <v>47717360</v>
      </c>
      <c r="S58" s="58"/>
      <c r="T58" s="59"/>
      <c r="U58" s="62"/>
      <c r="V58" s="59"/>
    </row>
    <row r="59" spans="1:22" s="165" customFormat="1" ht="15" customHeight="1" x14ac:dyDescent="0.2">
      <c r="A59" s="95">
        <v>2</v>
      </c>
      <c r="B59" s="95">
        <v>0</v>
      </c>
      <c r="C59" s="95">
        <v>4</v>
      </c>
      <c r="D59" s="95">
        <v>7</v>
      </c>
      <c r="E59" s="33"/>
      <c r="F59" s="186" t="s">
        <v>37</v>
      </c>
      <c r="G59" s="241">
        <v>9000000</v>
      </c>
      <c r="H59" s="216"/>
      <c r="I59" s="217">
        <v>12306000</v>
      </c>
      <c r="J59" s="212"/>
      <c r="K59" s="212"/>
      <c r="L59" s="212"/>
      <c r="M59" s="241">
        <f t="shared" si="1"/>
        <v>21306000</v>
      </c>
      <c r="N59" s="212"/>
      <c r="O59" s="217">
        <v>21081804</v>
      </c>
      <c r="P59" s="217">
        <v>21081804</v>
      </c>
      <c r="Q59" s="217">
        <v>20258304</v>
      </c>
      <c r="R59" s="217">
        <v>16562804</v>
      </c>
      <c r="S59" s="58"/>
      <c r="T59" s="59"/>
      <c r="U59" s="263"/>
      <c r="V59" s="59"/>
    </row>
    <row r="60" spans="1:22" s="165" customFormat="1" ht="15" customHeight="1" x14ac:dyDescent="0.2">
      <c r="A60" s="95">
        <v>2</v>
      </c>
      <c r="B60" s="95">
        <v>0</v>
      </c>
      <c r="C60" s="95">
        <v>4</v>
      </c>
      <c r="D60" s="95">
        <v>8</v>
      </c>
      <c r="E60" s="33"/>
      <c r="F60" s="186" t="s">
        <v>38</v>
      </c>
      <c r="G60" s="241">
        <v>278720000</v>
      </c>
      <c r="H60" s="216"/>
      <c r="I60" s="212"/>
      <c r="J60" s="212"/>
      <c r="K60" s="212"/>
      <c r="L60" s="212"/>
      <c r="M60" s="241">
        <f t="shared" si="1"/>
        <v>278720000</v>
      </c>
      <c r="N60" s="212"/>
      <c r="O60" s="217">
        <v>262597298</v>
      </c>
      <c r="P60" s="217">
        <v>262597298</v>
      </c>
      <c r="Q60" s="217">
        <v>262597298</v>
      </c>
      <c r="R60" s="217">
        <v>262597298</v>
      </c>
      <c r="S60" s="58"/>
      <c r="T60" s="37" t="s">
        <v>98</v>
      </c>
      <c r="U60" s="62"/>
      <c r="V60" s="59"/>
    </row>
    <row r="61" spans="1:22" s="165" customFormat="1" ht="15" customHeight="1" x14ac:dyDescent="0.2">
      <c r="A61" s="95">
        <v>2</v>
      </c>
      <c r="B61" s="95">
        <v>0</v>
      </c>
      <c r="C61" s="95">
        <v>4</v>
      </c>
      <c r="D61" s="95">
        <v>9</v>
      </c>
      <c r="E61" s="33"/>
      <c r="F61" s="186" t="s">
        <v>39</v>
      </c>
      <c r="G61" s="241">
        <v>50000000</v>
      </c>
      <c r="H61" s="216"/>
      <c r="I61" s="212"/>
      <c r="J61" s="212"/>
      <c r="K61" s="212"/>
      <c r="L61" s="212"/>
      <c r="M61" s="241">
        <f t="shared" si="1"/>
        <v>50000000</v>
      </c>
      <c r="N61" s="212"/>
      <c r="O61" s="217">
        <v>33131844</v>
      </c>
      <c r="P61" s="217">
        <v>33131844</v>
      </c>
      <c r="Q61" s="217">
        <v>33131844</v>
      </c>
      <c r="R61" s="217">
        <v>33131844</v>
      </c>
      <c r="S61" s="58"/>
      <c r="T61" s="59"/>
      <c r="U61" s="58"/>
      <c r="V61" s="59"/>
    </row>
    <row r="62" spans="1:22" s="165" customFormat="1" ht="15" customHeight="1" x14ac:dyDescent="0.2">
      <c r="A62" s="95">
        <v>2</v>
      </c>
      <c r="B62" s="95">
        <v>0</v>
      </c>
      <c r="C62" s="95">
        <v>4</v>
      </c>
      <c r="D62" s="95">
        <v>11</v>
      </c>
      <c r="E62" s="33"/>
      <c r="F62" s="186" t="s">
        <v>40</v>
      </c>
      <c r="G62" s="241">
        <v>270000000</v>
      </c>
      <c r="H62" s="216"/>
      <c r="I62" s="217">
        <v>20000000</v>
      </c>
      <c r="J62" s="212"/>
      <c r="K62" s="212"/>
      <c r="L62" s="212"/>
      <c r="M62" s="242">
        <f t="shared" si="1"/>
        <v>290000000</v>
      </c>
      <c r="N62" s="212"/>
      <c r="O62" s="242">
        <v>279368456</v>
      </c>
      <c r="P62" s="242">
        <v>279368456</v>
      </c>
      <c r="Q62" s="242">
        <v>279368456</v>
      </c>
      <c r="R62" s="242">
        <v>279368456</v>
      </c>
      <c r="S62" s="59"/>
      <c r="T62" s="59"/>
      <c r="U62" s="58"/>
      <c r="V62" s="59"/>
    </row>
    <row r="63" spans="1:22" ht="15" customHeight="1" x14ac:dyDescent="0.2">
      <c r="A63" s="95">
        <v>2</v>
      </c>
      <c r="B63" s="95">
        <v>0</v>
      </c>
      <c r="C63" s="95">
        <v>4</v>
      </c>
      <c r="D63" s="95">
        <v>14</v>
      </c>
      <c r="E63" s="95"/>
      <c r="F63" s="186" t="s">
        <v>83</v>
      </c>
      <c r="G63" s="241">
        <v>30000000</v>
      </c>
      <c r="H63" s="216"/>
      <c r="I63" s="217">
        <v>311840</v>
      </c>
      <c r="J63" s="217">
        <v>0</v>
      </c>
      <c r="K63" s="212"/>
      <c r="L63" s="212"/>
      <c r="M63" s="242">
        <f t="shared" si="1"/>
        <v>30311840</v>
      </c>
      <c r="N63" s="212"/>
      <c r="O63" s="242">
        <v>30311840</v>
      </c>
      <c r="P63" s="242">
        <v>30311840</v>
      </c>
      <c r="Q63" s="242">
        <v>19210342</v>
      </c>
      <c r="R63" s="242">
        <v>19210342</v>
      </c>
    </row>
    <row r="64" spans="1:22" s="165" customFormat="1" ht="15" customHeight="1" x14ac:dyDescent="0.2">
      <c r="A64" s="95">
        <v>2</v>
      </c>
      <c r="B64" s="95">
        <v>0</v>
      </c>
      <c r="C64" s="95">
        <v>4</v>
      </c>
      <c r="D64" s="95">
        <v>21</v>
      </c>
      <c r="E64" s="33"/>
      <c r="F64" s="188" t="s">
        <v>64</v>
      </c>
      <c r="G64" s="241">
        <v>153720000</v>
      </c>
      <c r="H64" s="216"/>
      <c r="I64" s="212"/>
      <c r="J64" s="212"/>
      <c r="K64" s="212"/>
      <c r="L64" s="212"/>
      <c r="M64" s="242">
        <f t="shared" si="1"/>
        <v>153720000</v>
      </c>
      <c r="N64" s="212"/>
      <c r="O64" s="242">
        <v>135894425</v>
      </c>
      <c r="P64" s="242">
        <v>135894425</v>
      </c>
      <c r="Q64" s="242">
        <v>135513725</v>
      </c>
      <c r="R64" s="242">
        <v>135513725</v>
      </c>
      <c r="S64" s="59"/>
      <c r="T64" s="59"/>
      <c r="U64" s="58"/>
      <c r="V64" s="59"/>
    </row>
    <row r="65" spans="1:22" s="165" customFormat="1" ht="15" customHeight="1" x14ac:dyDescent="0.2">
      <c r="A65" s="95">
        <v>2</v>
      </c>
      <c r="B65" s="95">
        <v>0</v>
      </c>
      <c r="C65" s="95">
        <v>4</v>
      </c>
      <c r="D65" s="95">
        <v>40</v>
      </c>
      <c r="E65" s="33"/>
      <c r="F65" s="186" t="s">
        <v>43</v>
      </c>
      <c r="G65" s="241">
        <v>3000000</v>
      </c>
      <c r="H65" s="216"/>
      <c r="I65" s="212"/>
      <c r="J65" s="212"/>
      <c r="K65" s="212"/>
      <c r="L65" s="212"/>
      <c r="M65" s="242">
        <f t="shared" si="1"/>
        <v>3000000</v>
      </c>
      <c r="N65" s="213"/>
      <c r="O65" s="242">
        <v>189100</v>
      </c>
      <c r="P65" s="242">
        <v>189100</v>
      </c>
      <c r="Q65" s="242">
        <v>189100</v>
      </c>
      <c r="R65" s="242">
        <v>189100</v>
      </c>
      <c r="S65" s="59"/>
      <c r="T65" s="59"/>
      <c r="U65" s="58"/>
      <c r="V65" s="59"/>
    </row>
    <row r="66" spans="1:22" s="165" customFormat="1" ht="15" customHeight="1" x14ac:dyDescent="0.2">
      <c r="A66" s="95">
        <v>2</v>
      </c>
      <c r="B66" s="95">
        <v>0</v>
      </c>
      <c r="C66" s="95">
        <v>4</v>
      </c>
      <c r="D66" s="95">
        <v>41</v>
      </c>
      <c r="E66" s="33"/>
      <c r="F66" s="186" t="s">
        <v>44</v>
      </c>
      <c r="G66" s="241">
        <v>270000000</v>
      </c>
      <c r="H66" s="216"/>
      <c r="I66" s="212"/>
      <c r="J66" s="212"/>
      <c r="K66" s="212"/>
      <c r="L66" s="212"/>
      <c r="M66" s="242">
        <f>+G66+I66-J66</f>
        <v>270000000</v>
      </c>
      <c r="N66" s="213"/>
      <c r="O66" s="242">
        <v>157084725</v>
      </c>
      <c r="P66" s="242">
        <v>157084725</v>
      </c>
      <c r="Q66" s="242">
        <v>157084725</v>
      </c>
      <c r="R66" s="242">
        <v>157084725</v>
      </c>
      <c r="S66" s="59"/>
      <c r="T66" s="59"/>
      <c r="U66" s="58"/>
      <c r="V66" s="59"/>
    </row>
    <row r="67" spans="1:22" s="165" customFormat="1" ht="15" customHeight="1" x14ac:dyDescent="0.2">
      <c r="A67" s="95"/>
      <c r="B67" s="95"/>
      <c r="C67" s="95"/>
      <c r="D67" s="95"/>
      <c r="E67" s="33"/>
      <c r="F67" s="186"/>
      <c r="G67" s="241"/>
      <c r="H67" s="216"/>
      <c r="I67" s="212"/>
      <c r="J67" s="212"/>
      <c r="K67" s="212"/>
      <c r="L67" s="212"/>
      <c r="M67" s="242"/>
      <c r="N67" s="213"/>
      <c r="O67" s="242"/>
      <c r="P67" s="242"/>
      <c r="Q67" s="242"/>
      <c r="R67" s="242"/>
      <c r="S67" s="59"/>
      <c r="T67" s="59"/>
      <c r="U67" s="58"/>
      <c r="V67" s="59"/>
    </row>
    <row r="68" spans="1:22" ht="15" customHeight="1" x14ac:dyDescent="0.2">
      <c r="A68" s="64">
        <v>3</v>
      </c>
      <c r="B68" s="41"/>
      <c r="C68" s="41"/>
      <c r="D68" s="41"/>
      <c r="E68" s="41"/>
      <c r="F68" s="65" t="s">
        <v>73</v>
      </c>
      <c r="G68" s="218">
        <v>0</v>
      </c>
      <c r="H68" s="216"/>
      <c r="I68" s="218">
        <f>+I69+I70</f>
        <v>8670644</v>
      </c>
      <c r="J68" s="218">
        <f>+J69+J70</f>
        <v>0</v>
      </c>
      <c r="K68" s="218">
        <f>+K69+K70</f>
        <v>0</v>
      </c>
      <c r="L68" s="218">
        <f>+L69+L70</f>
        <v>0</v>
      </c>
      <c r="M68" s="218">
        <f>+G68+I68-J68</f>
        <v>8670644</v>
      </c>
      <c r="N68" s="216"/>
      <c r="O68" s="218">
        <f>+O69+O70</f>
        <v>8670644</v>
      </c>
      <c r="P68" s="218">
        <f>+P69+P70</f>
        <v>8670644</v>
      </c>
      <c r="Q68" s="218">
        <f>+Q69+Q70</f>
        <v>8670644</v>
      </c>
      <c r="R68" s="218">
        <f>+R69+R70</f>
        <v>8670644</v>
      </c>
      <c r="T68" s="264"/>
      <c r="U68" s="264"/>
      <c r="V68" s="264"/>
    </row>
    <row r="69" spans="1:22" ht="15" customHeight="1" x14ac:dyDescent="0.2">
      <c r="A69" s="22">
        <v>3</v>
      </c>
      <c r="B69" s="22">
        <v>2</v>
      </c>
      <c r="C69" s="22">
        <v>1</v>
      </c>
      <c r="D69" s="22">
        <v>1</v>
      </c>
      <c r="E69" s="22">
        <v>20</v>
      </c>
      <c r="F69" s="22" t="s">
        <v>74</v>
      </c>
      <c r="G69" s="216">
        <v>0</v>
      </c>
      <c r="H69" s="216"/>
      <c r="I69" s="217">
        <v>8670644</v>
      </c>
      <c r="J69" s="216"/>
      <c r="K69" s="216"/>
      <c r="L69" s="216"/>
      <c r="M69" s="242">
        <f>+G69+I69-J69</f>
        <v>8670644</v>
      </c>
      <c r="N69" s="216"/>
      <c r="O69" s="217">
        <v>8670644</v>
      </c>
      <c r="P69" s="217">
        <v>8670644</v>
      </c>
      <c r="Q69" s="217">
        <v>8670644</v>
      </c>
      <c r="R69" s="217">
        <v>8670644</v>
      </c>
      <c r="T69" s="264"/>
      <c r="U69" s="264"/>
      <c r="V69" s="264"/>
    </row>
    <row r="70" spans="1:22" s="165" customFormat="1" ht="15" customHeight="1" thickBot="1" x14ac:dyDescent="0.25">
      <c r="A70" s="95"/>
      <c r="B70" s="95"/>
      <c r="C70" s="95"/>
      <c r="D70" s="95"/>
      <c r="E70" s="33"/>
      <c r="F70" s="186"/>
      <c r="G70" s="241"/>
      <c r="H70" s="216"/>
      <c r="I70" s="212"/>
      <c r="J70" s="212"/>
      <c r="K70" s="212"/>
      <c r="L70" s="212"/>
      <c r="M70" s="242"/>
      <c r="N70" s="213"/>
      <c r="O70" s="242"/>
      <c r="P70" s="242"/>
      <c r="Q70" s="242"/>
      <c r="R70" s="242"/>
      <c r="S70" s="59"/>
      <c r="T70" s="59"/>
      <c r="U70" s="58"/>
      <c r="V70" s="59"/>
    </row>
    <row r="71" spans="1:22" ht="6" customHeight="1" thickBot="1" x14ac:dyDescent="0.25">
      <c r="A71" s="245"/>
      <c r="B71" s="72"/>
      <c r="C71" s="72"/>
      <c r="D71" s="72"/>
      <c r="E71" s="72"/>
      <c r="F71" s="72"/>
      <c r="G71" s="246"/>
      <c r="H71" s="227"/>
      <c r="I71" s="197"/>
      <c r="J71" s="197"/>
      <c r="K71" s="197"/>
      <c r="L71" s="197"/>
      <c r="M71" s="228"/>
      <c r="N71" s="228"/>
      <c r="O71" s="247"/>
      <c r="P71" s="248"/>
      <c r="Q71" s="248"/>
      <c r="R71" s="249"/>
    </row>
    <row r="72" spans="1:22" x14ac:dyDescent="0.2">
      <c r="A72" s="107"/>
      <c r="B72" s="73"/>
      <c r="C72" s="73"/>
      <c r="D72" s="73"/>
      <c r="E72" s="73"/>
      <c r="F72" s="73"/>
      <c r="G72" s="250"/>
      <c r="H72" s="222"/>
      <c r="I72" s="223"/>
      <c r="J72" s="223"/>
      <c r="K72" s="223"/>
      <c r="L72" s="223"/>
      <c r="M72" s="224"/>
      <c r="N72" s="224"/>
      <c r="O72" s="223"/>
      <c r="P72" s="223"/>
      <c r="Q72" s="223"/>
      <c r="R72" s="251"/>
    </row>
    <row r="73" spans="1:22" x14ac:dyDescent="0.2">
      <c r="A73" s="114"/>
      <c r="B73" s="72"/>
      <c r="C73" s="72"/>
      <c r="D73" s="72"/>
      <c r="E73" s="72"/>
      <c r="F73" s="72"/>
      <c r="G73" s="252"/>
      <c r="H73" s="227"/>
      <c r="I73" s="197"/>
      <c r="J73" s="197"/>
      <c r="K73" s="197"/>
      <c r="L73" s="197"/>
      <c r="M73" s="228"/>
      <c r="N73" s="228"/>
      <c r="O73" s="197"/>
      <c r="P73" s="197"/>
      <c r="Q73" s="197"/>
      <c r="R73" s="253"/>
    </row>
    <row r="74" spans="1:22" x14ac:dyDescent="0.2">
      <c r="A74" s="114"/>
      <c r="B74" s="72"/>
      <c r="C74" s="72"/>
      <c r="D74" s="72"/>
      <c r="E74" s="72"/>
      <c r="F74" s="72"/>
      <c r="G74" s="252"/>
      <c r="H74" s="227"/>
      <c r="I74" s="197"/>
      <c r="J74" s="197"/>
      <c r="K74" s="197"/>
      <c r="L74" s="197"/>
      <c r="M74" s="228"/>
      <c r="N74" s="228"/>
      <c r="O74" s="197"/>
      <c r="P74" s="197"/>
      <c r="Q74" s="197"/>
      <c r="R74" s="253"/>
    </row>
    <row r="75" spans="1:22" x14ac:dyDescent="0.2">
      <c r="A75" s="116"/>
      <c r="B75" s="72"/>
      <c r="C75" s="72"/>
      <c r="D75" s="72"/>
      <c r="E75" s="117" t="s">
        <v>91</v>
      </c>
      <c r="F75" s="72"/>
      <c r="G75" s="252"/>
      <c r="H75" s="227"/>
      <c r="I75" s="197"/>
      <c r="J75" s="197"/>
      <c r="K75" s="197"/>
      <c r="L75" s="197"/>
      <c r="M75" s="117" t="s">
        <v>85</v>
      </c>
      <c r="N75" s="228"/>
      <c r="O75" s="197"/>
      <c r="P75" s="254"/>
      <c r="Q75" s="197"/>
      <c r="R75" s="253"/>
    </row>
    <row r="76" spans="1:22" x14ac:dyDescent="0.2">
      <c r="A76" s="114"/>
      <c r="B76" s="72"/>
      <c r="C76" s="72"/>
      <c r="D76" s="72"/>
      <c r="E76" s="72" t="s">
        <v>45</v>
      </c>
      <c r="F76" s="72"/>
      <c r="G76" s="252"/>
      <c r="H76" s="227"/>
      <c r="I76" s="197"/>
      <c r="J76" s="197"/>
      <c r="K76" s="197"/>
      <c r="L76" s="197"/>
      <c r="M76" s="106" t="s">
        <v>86</v>
      </c>
      <c r="N76" s="228"/>
      <c r="O76" s="197"/>
      <c r="P76" s="228"/>
      <c r="Q76" s="197"/>
      <c r="R76" s="253"/>
    </row>
    <row r="77" spans="1:22" ht="12.75" thickBot="1" x14ac:dyDescent="0.25">
      <c r="A77" s="119"/>
      <c r="B77" s="74"/>
      <c r="C77" s="74"/>
      <c r="D77" s="74"/>
      <c r="E77" s="74"/>
      <c r="F77" s="74"/>
      <c r="G77" s="255"/>
      <c r="H77" s="229"/>
      <c r="I77" s="230"/>
      <c r="J77" s="230"/>
      <c r="K77" s="230"/>
      <c r="L77" s="230"/>
      <c r="M77" s="123" t="s">
        <v>87</v>
      </c>
      <c r="N77" s="231"/>
      <c r="O77" s="230"/>
      <c r="P77" s="230"/>
      <c r="Q77" s="230"/>
      <c r="R77" s="256"/>
    </row>
  </sheetData>
  <mergeCells count="13">
    <mergeCell ref="A1:R1"/>
    <mergeCell ref="A2:R2"/>
    <mergeCell ref="A3:R3"/>
    <mergeCell ref="A5:A6"/>
    <mergeCell ref="B5:B6"/>
    <mergeCell ref="C5:C6"/>
    <mergeCell ref="D5:D6"/>
    <mergeCell ref="E5:E6"/>
    <mergeCell ref="F5:F6"/>
    <mergeCell ref="G5:G6"/>
    <mergeCell ref="O5:R5"/>
    <mergeCell ref="M5:M6"/>
    <mergeCell ref="I5:L5"/>
  </mergeCells>
  <phoneticPr fontId="12" type="noConversion"/>
  <printOptions horizontalCentered="1" verticalCentered="1"/>
  <pageMargins left="0.23622047244094491" right="0.19685039370078741" top="0.59055118110236227" bottom="0.78740157480314965" header="0.15748031496062992" footer="0.27559055118110237"/>
  <pageSetup paperSize="14" scale="70" orientation="landscape" r:id="rId1"/>
  <headerFooter alignWithMargins="0">
    <oddFooter>&amp;R
HOJA &amp;PDE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1"/>
  </sheetPr>
  <dimension ref="A1:Y110"/>
  <sheetViews>
    <sheetView topLeftCell="G1" workbookViewId="0">
      <selection activeCell="M17" sqref="M17"/>
    </sheetView>
  </sheetViews>
  <sheetFormatPr baseColWidth="10" defaultColWidth="11.5703125" defaultRowHeight="12" x14ac:dyDescent="0.2"/>
  <cols>
    <col min="1" max="1" width="4.7109375" style="75" customWidth="1"/>
    <col min="2" max="2" width="5" style="75" customWidth="1"/>
    <col min="3" max="3" width="4.85546875" style="75" bestFit="1" customWidth="1"/>
    <col min="4" max="4" width="3.42578125" style="75" bestFit="1" customWidth="1"/>
    <col min="5" max="5" width="5.28515625" style="75" customWidth="1"/>
    <col min="6" max="6" width="45.5703125" style="75" customWidth="1"/>
    <col min="7" max="7" width="15" style="76" customWidth="1"/>
    <col min="8" max="8" width="1.7109375" style="77" customWidth="1"/>
    <col min="9" max="9" width="12.85546875" style="78" customWidth="1"/>
    <col min="10" max="10" width="11.85546875" style="78" customWidth="1"/>
    <col min="11" max="11" width="12.42578125" style="78" customWidth="1"/>
    <col min="12" max="12" width="13.28515625" style="78" customWidth="1"/>
    <col min="13" max="13" width="13.85546875" style="78" customWidth="1"/>
    <col min="14" max="14" width="1.7109375" style="80" customWidth="1"/>
    <col min="15" max="15" width="15.28515625" style="78" customWidth="1"/>
    <col min="16" max="16" width="15.140625" style="78" customWidth="1"/>
    <col min="17" max="17" width="14.140625" style="78" customWidth="1"/>
    <col min="18" max="18" width="14.5703125" style="78" customWidth="1"/>
    <col min="19" max="19" width="1.7109375" style="82" customWidth="1"/>
    <col min="20" max="20" width="15" style="82" customWidth="1"/>
    <col min="21" max="21" width="13.28515625" style="82" customWidth="1"/>
    <col min="22" max="22" width="13.85546875" style="82" customWidth="1"/>
    <col min="23" max="23" width="13.140625" style="75" customWidth="1"/>
    <col min="24" max="24" width="13.140625" style="75" bestFit="1" customWidth="1"/>
    <col min="25" max="25" width="18.85546875" style="275" customWidth="1"/>
    <col min="26" max="16384" width="11.5703125" style="75"/>
  </cols>
  <sheetData>
    <row r="1" spans="1:25" x14ac:dyDescent="0.2">
      <c r="A1" s="293" t="s">
        <v>0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</row>
    <row r="2" spans="1:25" x14ac:dyDescent="0.2">
      <c r="A2" s="293" t="s">
        <v>1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  <c r="W2" s="293"/>
    </row>
    <row r="3" spans="1:25" x14ac:dyDescent="0.2">
      <c r="A3" s="293" t="s">
        <v>67</v>
      </c>
      <c r="B3" s="293"/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  <c r="Q3" s="293"/>
      <c r="R3" s="293"/>
      <c r="S3" s="293"/>
      <c r="T3" s="293"/>
      <c r="U3" s="293"/>
      <c r="V3" s="293"/>
      <c r="W3" s="293"/>
    </row>
    <row r="4" spans="1:25" ht="12.75" thickBot="1" x14ac:dyDescent="0.25">
      <c r="F4" s="67"/>
      <c r="K4" s="79"/>
      <c r="L4" s="79"/>
      <c r="P4" s="159"/>
      <c r="Q4" s="81"/>
      <c r="S4" s="76"/>
      <c r="T4" s="76"/>
    </row>
    <row r="5" spans="1:25" s="86" customFormat="1" ht="13.5" customHeight="1" thickBot="1" x14ac:dyDescent="0.25">
      <c r="A5" s="295" t="s">
        <v>3</v>
      </c>
      <c r="B5" s="295" t="s">
        <v>4</v>
      </c>
      <c r="C5" s="295" t="s">
        <v>5</v>
      </c>
      <c r="D5" s="295" t="s">
        <v>6</v>
      </c>
      <c r="E5" s="295" t="s">
        <v>7</v>
      </c>
      <c r="F5" s="295" t="s">
        <v>8</v>
      </c>
      <c r="G5" s="307" t="s">
        <v>9</v>
      </c>
      <c r="H5" s="83"/>
      <c r="I5" s="309" t="s">
        <v>10</v>
      </c>
      <c r="J5" s="309"/>
      <c r="K5" s="307" t="s">
        <v>11</v>
      </c>
      <c r="L5" s="307" t="s">
        <v>12</v>
      </c>
      <c r="M5" s="307" t="s">
        <v>13</v>
      </c>
      <c r="N5" s="84"/>
      <c r="O5" s="307" t="str">
        <f>+'REC21'!O5:R5</f>
        <v>EJECUCION ACUMULADA DICIEMBRE DE 2015</v>
      </c>
      <c r="P5" s="307"/>
      <c r="Q5" s="307"/>
      <c r="R5" s="307"/>
      <c r="S5" s="85"/>
      <c r="T5" s="307" t="s">
        <v>66</v>
      </c>
      <c r="U5" s="307"/>
      <c r="V5" s="307"/>
      <c r="W5" s="307"/>
      <c r="Y5" s="276"/>
    </row>
    <row r="6" spans="1:25" s="86" customFormat="1" ht="24.75" thickBot="1" x14ac:dyDescent="0.25">
      <c r="A6" s="296"/>
      <c r="B6" s="296"/>
      <c r="C6" s="296"/>
      <c r="D6" s="296"/>
      <c r="E6" s="296"/>
      <c r="F6" s="296"/>
      <c r="G6" s="308"/>
      <c r="H6" s="83"/>
      <c r="I6" s="87" t="s">
        <v>14</v>
      </c>
      <c r="J6" s="88" t="s">
        <v>15</v>
      </c>
      <c r="K6" s="308"/>
      <c r="L6" s="308"/>
      <c r="M6" s="308"/>
      <c r="N6" s="84"/>
      <c r="O6" s="15" t="s">
        <v>16</v>
      </c>
      <c r="P6" s="15" t="s">
        <v>17</v>
      </c>
      <c r="Q6" s="15" t="s">
        <v>18</v>
      </c>
      <c r="R6" s="15" t="s">
        <v>19</v>
      </c>
      <c r="S6" s="85"/>
      <c r="T6" s="15" t="s">
        <v>68</v>
      </c>
      <c r="U6" s="15" t="s">
        <v>69</v>
      </c>
      <c r="V6" s="15" t="s">
        <v>70</v>
      </c>
      <c r="W6" s="15" t="s">
        <v>71</v>
      </c>
      <c r="Y6" s="276"/>
    </row>
    <row r="7" spans="1:25" x14ac:dyDescent="0.2">
      <c r="A7" s="68"/>
      <c r="B7" s="68"/>
      <c r="C7" s="68"/>
      <c r="D7" s="68"/>
      <c r="E7" s="68"/>
      <c r="F7" s="68"/>
      <c r="G7" s="89"/>
      <c r="H7" s="90"/>
      <c r="I7" s="89"/>
      <c r="J7" s="89">
        <f>+I8-J8</f>
        <v>0</v>
      </c>
      <c r="K7" s="89"/>
      <c r="L7" s="89"/>
      <c r="M7" s="91"/>
      <c r="N7" s="38"/>
      <c r="O7" s="91"/>
      <c r="P7" s="91"/>
      <c r="Q7" s="92"/>
      <c r="R7" s="92"/>
      <c r="T7" s="91"/>
      <c r="U7" s="91"/>
      <c r="V7" s="92"/>
      <c r="W7" s="92"/>
    </row>
    <row r="8" spans="1:25" x14ac:dyDescent="0.2">
      <c r="A8" s="70"/>
      <c r="B8" s="70"/>
      <c r="C8" s="70"/>
      <c r="D8" s="70"/>
      <c r="E8" s="70"/>
      <c r="F8" s="69" t="s">
        <v>81</v>
      </c>
      <c r="G8" s="208">
        <f>+G10+G79</f>
        <v>24209200000</v>
      </c>
      <c r="H8" s="208"/>
      <c r="I8" s="208">
        <f>+I10+I79</f>
        <v>243702359</v>
      </c>
      <c r="J8" s="210">
        <f>+J10+J79</f>
        <v>243702359</v>
      </c>
      <c r="K8" s="210">
        <f>+K10+K79</f>
        <v>0</v>
      </c>
      <c r="L8" s="210">
        <f>+L10+L79</f>
        <v>0</v>
      </c>
      <c r="M8" s="208">
        <f>+M10+M79</f>
        <v>24209200000</v>
      </c>
      <c r="N8" s="210"/>
      <c r="O8" s="208">
        <f>+O10+O79</f>
        <v>13205138635</v>
      </c>
      <c r="P8" s="208">
        <f>+P10+P79</f>
        <v>13205138635</v>
      </c>
      <c r="Q8" s="208">
        <f>+Q10+Q79</f>
        <v>13046292464</v>
      </c>
      <c r="R8" s="208">
        <f>+R10+R79</f>
        <v>11697768477</v>
      </c>
      <c r="T8" s="38">
        <f>+M8-O8</f>
        <v>11004061365</v>
      </c>
      <c r="U8" s="38">
        <f>+O8-P8</f>
        <v>0</v>
      </c>
      <c r="V8" s="38">
        <f>+P8-Q8</f>
        <v>158846171</v>
      </c>
      <c r="W8" s="38">
        <f>+Q8-R8</f>
        <v>1348523987</v>
      </c>
      <c r="X8" s="271"/>
      <c r="Y8" s="290"/>
    </row>
    <row r="9" spans="1:25" x14ac:dyDescent="0.2">
      <c r="A9" s="70"/>
      <c r="B9" s="70"/>
      <c r="C9" s="70"/>
      <c r="D9" s="70"/>
      <c r="E9" s="70"/>
      <c r="F9" s="70"/>
      <c r="G9" s="93"/>
      <c r="H9" s="90"/>
      <c r="I9" s="93"/>
      <c r="J9" s="93"/>
      <c r="K9" s="93"/>
      <c r="L9" s="93"/>
      <c r="M9" s="38"/>
      <c r="N9" s="38"/>
      <c r="O9" s="38"/>
      <c r="P9" s="38"/>
      <c r="Q9" s="96"/>
      <c r="R9" s="96"/>
      <c r="T9" s="38"/>
      <c r="U9" s="38"/>
      <c r="V9" s="96"/>
      <c r="W9" s="96"/>
      <c r="X9" s="271"/>
    </row>
    <row r="10" spans="1:25" x14ac:dyDescent="0.2">
      <c r="A10" s="33">
        <v>1</v>
      </c>
      <c r="B10" s="70"/>
      <c r="C10" s="70"/>
      <c r="D10" s="70"/>
      <c r="E10" s="70"/>
      <c r="F10" s="69" t="s">
        <v>20</v>
      </c>
      <c r="G10" s="93">
        <f>+G12+G51+G72</f>
        <v>13364200000</v>
      </c>
      <c r="H10" s="90"/>
      <c r="I10" s="93">
        <f>+I12+I51+I72</f>
        <v>243702359</v>
      </c>
      <c r="J10" s="93">
        <f>+J12+J51+J72</f>
        <v>243702359</v>
      </c>
      <c r="K10" s="93">
        <f>+K12+K51+K72</f>
        <v>0</v>
      </c>
      <c r="L10" s="93">
        <f>+L12+L51+L72</f>
        <v>0</v>
      </c>
      <c r="M10" s="181">
        <f>+G10-I10+J10+L10-K10</f>
        <v>13364200000</v>
      </c>
      <c r="N10" s="38"/>
      <c r="O10" s="93">
        <f>+O12+O51+O72</f>
        <v>7381821178</v>
      </c>
      <c r="P10" s="93">
        <f>+P12+P51+P72</f>
        <v>7381821178</v>
      </c>
      <c r="Q10" s="93">
        <f>+Q12+Q51+Q72</f>
        <v>7353250035</v>
      </c>
      <c r="R10" s="93">
        <f>+R12+R51+R72</f>
        <v>7291088454</v>
      </c>
      <c r="T10" s="38">
        <f>+M10-O10</f>
        <v>5982378822</v>
      </c>
      <c r="U10" s="38">
        <f>+O10-P10</f>
        <v>0</v>
      </c>
      <c r="V10" s="38">
        <f>+P10-Q10</f>
        <v>28571143</v>
      </c>
      <c r="W10" s="38">
        <f>+Q10-R10</f>
        <v>62161581</v>
      </c>
      <c r="X10" s="67"/>
    </row>
    <row r="11" spans="1:25" x14ac:dyDescent="0.2">
      <c r="A11" s="70"/>
      <c r="B11" s="70"/>
      <c r="C11" s="70"/>
      <c r="D11" s="70"/>
      <c r="E11" s="70"/>
      <c r="F11" s="70"/>
      <c r="G11" s="93"/>
      <c r="H11" s="90"/>
      <c r="I11" s="38"/>
      <c r="J11" s="38"/>
      <c r="K11" s="38"/>
      <c r="L11" s="38"/>
      <c r="M11" s="93"/>
      <c r="N11" s="38"/>
      <c r="O11" s="38"/>
      <c r="P11" s="38"/>
      <c r="Q11" s="38"/>
      <c r="R11" s="38"/>
      <c r="T11" s="38"/>
      <c r="U11" s="38"/>
      <c r="V11" s="38"/>
      <c r="W11" s="38"/>
      <c r="X11" s="67"/>
    </row>
    <row r="12" spans="1:25" s="39" customFormat="1" x14ac:dyDescent="0.2">
      <c r="A12" s="33">
        <v>1</v>
      </c>
      <c r="B12" s="33">
        <v>0</v>
      </c>
      <c r="C12" s="33"/>
      <c r="D12" s="33"/>
      <c r="E12" s="33"/>
      <c r="F12" s="31" t="s">
        <v>21</v>
      </c>
      <c r="G12" s="54">
        <f>+G14+G41+G44</f>
        <v>10425100000</v>
      </c>
      <c r="H12" s="35"/>
      <c r="I12" s="54">
        <f>+I14+I41+I44</f>
        <v>96451778</v>
      </c>
      <c r="J12" s="54">
        <f>+J14+J41+J44</f>
        <v>96451778</v>
      </c>
      <c r="K12" s="34">
        <f>+K14+K41+K44</f>
        <v>0</v>
      </c>
      <c r="L12" s="34">
        <f>+L14+L41+L44</f>
        <v>0</v>
      </c>
      <c r="M12" s="181">
        <f>+G12-I12+J12+L12-K12</f>
        <v>10425100000</v>
      </c>
      <c r="N12" s="94"/>
      <c r="O12" s="36">
        <f>+O14+O41+O44</f>
        <v>5447748463</v>
      </c>
      <c r="P12" s="36">
        <f>+P14+P41+P44</f>
        <v>5447748463</v>
      </c>
      <c r="Q12" s="36">
        <f>+Q14+Q41+Q44</f>
        <v>5435961462</v>
      </c>
      <c r="R12" s="36">
        <f>+R14+R41+R44</f>
        <v>5433450186</v>
      </c>
      <c r="S12" s="37"/>
      <c r="T12" s="38">
        <f>+M12-O12</f>
        <v>4977351537</v>
      </c>
      <c r="U12" s="38">
        <f>+O12-P12</f>
        <v>0</v>
      </c>
      <c r="V12" s="38">
        <f>+P12-Q12</f>
        <v>11787001</v>
      </c>
      <c r="W12" s="38">
        <f>+Q12-R12</f>
        <v>2511276</v>
      </c>
      <c r="X12" s="67"/>
      <c r="Y12" s="277"/>
    </row>
    <row r="13" spans="1:25" x14ac:dyDescent="0.2">
      <c r="A13" s="95"/>
      <c r="B13" s="95"/>
      <c r="C13" s="95"/>
      <c r="D13" s="95"/>
      <c r="E13" s="95"/>
      <c r="F13" s="31"/>
      <c r="G13" s="34"/>
      <c r="H13" s="35"/>
      <c r="I13" s="96"/>
      <c r="J13" s="96"/>
      <c r="K13" s="96"/>
      <c r="L13" s="96"/>
      <c r="M13" s="34"/>
      <c r="N13" s="96"/>
      <c r="O13" s="96"/>
      <c r="P13" s="96"/>
      <c r="Q13" s="96"/>
      <c r="R13" s="96"/>
      <c r="T13" s="96"/>
      <c r="U13" s="96"/>
      <c r="V13" s="96"/>
      <c r="W13" s="96"/>
    </row>
    <row r="14" spans="1:25" s="39" customFormat="1" x14ac:dyDescent="0.2">
      <c r="A14" s="33">
        <v>1</v>
      </c>
      <c r="B14" s="33">
        <v>0</v>
      </c>
      <c r="C14" s="33">
        <v>1</v>
      </c>
      <c r="D14" s="33"/>
      <c r="E14" s="33"/>
      <c r="F14" s="31" t="s">
        <v>22</v>
      </c>
      <c r="G14" s="54">
        <f>+G16+G20+G24++G37+G35</f>
        <v>8754000000</v>
      </c>
      <c r="H14" s="35"/>
      <c r="I14" s="54">
        <f>+I16+I20+I24++I37+I35</f>
        <v>86451778</v>
      </c>
      <c r="J14" s="54">
        <f t="shared" ref="J14:R14" si="0">+J16+J20+J24++J37+J35</f>
        <v>86451778</v>
      </c>
      <c r="K14" s="54">
        <f t="shared" si="0"/>
        <v>0</v>
      </c>
      <c r="L14" s="54">
        <f t="shared" si="0"/>
        <v>0</v>
      </c>
      <c r="M14" s="54">
        <f t="shared" si="0"/>
        <v>8754000000</v>
      </c>
      <c r="N14" s="36"/>
      <c r="O14" s="54">
        <f t="shared" si="0"/>
        <v>3924988966</v>
      </c>
      <c r="P14" s="54">
        <f>+P16+P20+P24++P37+P35</f>
        <v>3924988966</v>
      </c>
      <c r="Q14" s="54">
        <f t="shared" si="0"/>
        <v>3924988966</v>
      </c>
      <c r="R14" s="54">
        <f t="shared" si="0"/>
        <v>3924988966</v>
      </c>
      <c r="S14" s="37"/>
      <c r="T14" s="36">
        <f>+M14-O14</f>
        <v>4829011034</v>
      </c>
      <c r="U14" s="38">
        <f>+O14-P14</f>
        <v>0</v>
      </c>
      <c r="V14" s="38">
        <f>+P14-Q14</f>
        <v>0</v>
      </c>
      <c r="W14" s="38">
        <f>+Q14-R14</f>
        <v>0</v>
      </c>
      <c r="Y14" s="277"/>
    </row>
    <row r="15" spans="1:25" s="39" customFormat="1" x14ac:dyDescent="0.2">
      <c r="A15" s="33"/>
      <c r="B15" s="33"/>
      <c r="C15" s="33"/>
      <c r="D15" s="33"/>
      <c r="E15" s="33"/>
      <c r="F15" s="31"/>
      <c r="G15" s="190"/>
      <c r="H15" s="35"/>
      <c r="I15" s="36"/>
      <c r="J15" s="36"/>
      <c r="K15" s="36"/>
      <c r="L15" s="36"/>
      <c r="M15" s="34"/>
      <c r="N15" s="36"/>
      <c r="O15" s="36"/>
      <c r="P15" s="36"/>
      <c r="Q15" s="36"/>
      <c r="R15" s="36"/>
      <c r="S15" s="37"/>
      <c r="T15" s="36"/>
      <c r="U15" s="36"/>
      <c r="V15" s="36"/>
      <c r="W15" s="36"/>
      <c r="Y15" s="277"/>
    </row>
    <row r="16" spans="1:25" s="39" customFormat="1" x14ac:dyDescent="0.2">
      <c r="A16" s="33">
        <v>1</v>
      </c>
      <c r="B16" s="33">
        <v>0</v>
      </c>
      <c r="C16" s="33">
        <v>1</v>
      </c>
      <c r="D16" s="33">
        <v>1</v>
      </c>
      <c r="E16" s="33"/>
      <c r="F16" s="31" t="s">
        <v>23</v>
      </c>
      <c r="G16" s="61">
        <f>+G17+G18</f>
        <v>2983000000</v>
      </c>
      <c r="H16" s="35"/>
      <c r="I16" s="34">
        <f>+I17+I18</f>
        <v>5000000</v>
      </c>
      <c r="J16" s="34">
        <f>+J17+J18</f>
        <v>66451778</v>
      </c>
      <c r="K16" s="34">
        <f>+K17+K18</f>
        <v>0</v>
      </c>
      <c r="L16" s="34">
        <f>+L17+L18</f>
        <v>0</v>
      </c>
      <c r="M16" s="181">
        <f>+M17+M18</f>
        <v>2921548222</v>
      </c>
      <c r="N16" s="36"/>
      <c r="O16" s="36">
        <f>SUM(O17:O18)</f>
        <v>2808001906</v>
      </c>
      <c r="P16" s="36">
        <f>SUM(P17:P18)</f>
        <v>2808001906</v>
      </c>
      <c r="Q16" s="36">
        <f>SUM(Q17:Q18)</f>
        <v>2808001906</v>
      </c>
      <c r="R16" s="36">
        <f>SUM(R17:R18)</f>
        <v>2808001906</v>
      </c>
      <c r="S16" s="37"/>
      <c r="T16" s="38">
        <f>+M16-O16</f>
        <v>113546316</v>
      </c>
      <c r="U16" s="38">
        <f>+O16-P16</f>
        <v>0</v>
      </c>
      <c r="V16" s="38">
        <f>+P16-Q16</f>
        <v>0</v>
      </c>
      <c r="W16" s="38">
        <f>+Q16-R16</f>
        <v>0</v>
      </c>
      <c r="Y16" s="277"/>
    </row>
    <row r="17" spans="1:25" x14ac:dyDescent="0.2">
      <c r="A17" s="95">
        <v>1</v>
      </c>
      <c r="B17" s="95">
        <v>0</v>
      </c>
      <c r="C17" s="95">
        <v>1</v>
      </c>
      <c r="D17" s="95">
        <v>1</v>
      </c>
      <c r="E17" s="95">
        <v>1</v>
      </c>
      <c r="F17" s="22" t="s">
        <v>46</v>
      </c>
      <c r="G17" s="97">
        <f>+'REC20'!G17+'REC21'!G15</f>
        <v>2833000000</v>
      </c>
      <c r="H17" s="71"/>
      <c r="I17" s="97">
        <f>+'REC20'!I15+'REC21'!I15</f>
        <v>0</v>
      </c>
      <c r="J17" s="97">
        <f>+'REC21'!J15</f>
        <v>66451778</v>
      </c>
      <c r="K17" s="97">
        <f>+'REC20'!K15+'REC21'!K15</f>
        <v>0</v>
      </c>
      <c r="L17" s="97">
        <f>+'REC20'!L15+'REC21'!L15</f>
        <v>0</v>
      </c>
      <c r="M17" s="184">
        <f>+G17+I17-J17+L17-K17</f>
        <v>2766548222</v>
      </c>
      <c r="N17" s="96"/>
      <c r="O17" s="189">
        <f>'REC20'!O17+'REC21'!O15</f>
        <v>2653237588</v>
      </c>
      <c r="P17" s="97">
        <f>+'REC20'!P17+'REC21'!P15</f>
        <v>2653237588</v>
      </c>
      <c r="Q17" s="189">
        <f>'REC20'!Q17+'REC21'!Q15</f>
        <v>2653237588</v>
      </c>
      <c r="R17" s="189">
        <f>'REC20'!R17+'REC21'!R15</f>
        <v>2653237588</v>
      </c>
      <c r="T17" s="98">
        <f>+M17-O17</f>
        <v>113310634</v>
      </c>
      <c r="U17" s="98">
        <f t="shared" ref="U17:W18" si="1">+O17-P17</f>
        <v>0</v>
      </c>
      <c r="V17" s="98">
        <f t="shared" si="1"/>
        <v>0</v>
      </c>
      <c r="W17" s="98">
        <f t="shared" si="1"/>
        <v>0</v>
      </c>
    </row>
    <row r="18" spans="1:25" x14ac:dyDescent="0.2">
      <c r="A18" s="95">
        <v>1</v>
      </c>
      <c r="B18" s="95">
        <v>0</v>
      </c>
      <c r="C18" s="95">
        <v>1</v>
      </c>
      <c r="D18" s="95">
        <v>1</v>
      </c>
      <c r="E18" s="95">
        <v>2</v>
      </c>
      <c r="F18" s="22" t="s">
        <v>47</v>
      </c>
      <c r="G18" s="97">
        <f>+'REC20'!G18+'REC21'!G16</f>
        <v>150000000</v>
      </c>
      <c r="H18" s="71"/>
      <c r="I18" s="97">
        <f>+'REC20'!I16+'REC21'!I16</f>
        <v>5000000</v>
      </c>
      <c r="J18" s="97">
        <f>+'REC20'!J18</f>
        <v>0</v>
      </c>
      <c r="K18" s="97">
        <f>+'REC20'!K16+'REC21'!K16</f>
        <v>0</v>
      </c>
      <c r="L18" s="97">
        <f>+'REC20'!L16+'REC21'!L16</f>
        <v>0</v>
      </c>
      <c r="M18" s="184">
        <f>+G18+I18-J18+L18-K18</f>
        <v>155000000</v>
      </c>
      <c r="N18" s="96"/>
      <c r="O18" s="189">
        <f>'REC20'!O18+'REC21'!O16</f>
        <v>154764318</v>
      </c>
      <c r="P18" s="97">
        <f>+'REC20'!P18+'REC21'!P16</f>
        <v>154764318</v>
      </c>
      <c r="Q18" s="97">
        <f>+'REC20'!Q18+'REC21'!Q16</f>
        <v>154764318</v>
      </c>
      <c r="R18" s="97">
        <f>+'REC20'!R18+'REC21'!R16</f>
        <v>154764318</v>
      </c>
      <c r="T18" s="98">
        <f>+M18-O18</f>
        <v>235682</v>
      </c>
      <c r="U18" s="98">
        <f t="shared" si="1"/>
        <v>0</v>
      </c>
      <c r="V18" s="98">
        <f t="shared" si="1"/>
        <v>0</v>
      </c>
      <c r="W18" s="98">
        <f t="shared" si="1"/>
        <v>0</v>
      </c>
    </row>
    <row r="19" spans="1:25" x14ac:dyDescent="0.2">
      <c r="A19" s="95"/>
      <c r="B19" s="95"/>
      <c r="C19" s="95"/>
      <c r="D19" s="95"/>
      <c r="E19" s="95"/>
      <c r="F19" s="22"/>
      <c r="G19" s="97"/>
      <c r="H19" s="71"/>
      <c r="I19" s="96"/>
      <c r="J19" s="96"/>
      <c r="K19" s="96"/>
      <c r="L19" s="96"/>
      <c r="M19" s="97"/>
      <c r="N19" s="96"/>
      <c r="O19" s="96"/>
      <c r="P19" s="96"/>
      <c r="Q19" s="96"/>
      <c r="R19" s="96"/>
      <c r="T19" s="96"/>
      <c r="U19" s="96"/>
      <c r="V19" s="96"/>
      <c r="W19" s="96"/>
    </row>
    <row r="20" spans="1:25" s="39" customFormat="1" x14ac:dyDescent="0.2">
      <c r="A20" s="33">
        <v>1</v>
      </c>
      <c r="B20" s="33">
        <v>0</v>
      </c>
      <c r="C20" s="33">
        <v>1</v>
      </c>
      <c r="D20" s="33">
        <v>4</v>
      </c>
      <c r="E20" s="33"/>
      <c r="F20" s="31" t="s">
        <v>24</v>
      </c>
      <c r="G20" s="61">
        <f>+G21+G22</f>
        <v>377000000</v>
      </c>
      <c r="H20" s="35"/>
      <c r="I20" s="34">
        <f>+I21+I22</f>
        <v>20000000</v>
      </c>
      <c r="J20" s="34">
        <f>+J21+J22</f>
        <v>20000000</v>
      </c>
      <c r="K20" s="34">
        <f>+K21+K22</f>
        <v>0</v>
      </c>
      <c r="L20" s="34">
        <f>+L21+L22</f>
        <v>0</v>
      </c>
      <c r="M20" s="181">
        <f>+G20-I20+J20+L20-K20</f>
        <v>377000000</v>
      </c>
      <c r="N20" s="36"/>
      <c r="O20" s="36">
        <f>SUM(O21:O22)</f>
        <v>338489712</v>
      </c>
      <c r="P20" s="36">
        <f>SUM(P21:P22)</f>
        <v>338489712</v>
      </c>
      <c r="Q20" s="36">
        <f>SUM(Q21:Q22)</f>
        <v>338489712</v>
      </c>
      <c r="R20" s="36">
        <f>SUM(R21:R22)</f>
        <v>338489712</v>
      </c>
      <c r="S20" s="37"/>
      <c r="T20" s="38">
        <f>+M20-O20</f>
        <v>38510288</v>
      </c>
      <c r="U20" s="38">
        <f>+O20-P20</f>
        <v>0</v>
      </c>
      <c r="V20" s="38">
        <f>+P20-Q20</f>
        <v>0</v>
      </c>
      <c r="W20" s="38">
        <f>+Q20-R20</f>
        <v>0</v>
      </c>
      <c r="Y20" s="277"/>
    </row>
    <row r="21" spans="1:25" x14ac:dyDescent="0.2">
      <c r="A21" s="95">
        <v>1</v>
      </c>
      <c r="B21" s="95">
        <v>0</v>
      </c>
      <c r="C21" s="95">
        <v>1</v>
      </c>
      <c r="D21" s="95">
        <v>4</v>
      </c>
      <c r="E21" s="95">
        <v>1</v>
      </c>
      <c r="F21" s="22" t="s">
        <v>48</v>
      </c>
      <c r="G21" s="97">
        <f>+'REC20'!G21+'REC21'!G19</f>
        <v>40000000</v>
      </c>
      <c r="H21" s="71"/>
      <c r="I21" s="97">
        <f>+'REC20'!I21</f>
        <v>0</v>
      </c>
      <c r="J21" s="97">
        <f>+'REC20'!J21+'REC21'!J19</f>
        <v>20000000</v>
      </c>
      <c r="K21" s="97">
        <f>+'REC20'!K21+'REC21'!K19</f>
        <v>0</v>
      </c>
      <c r="L21" s="97">
        <f>+'REC20'!L19+'REC21'!L19</f>
        <v>0</v>
      </c>
      <c r="M21" s="184">
        <f>+G21+I21-J21+L21-K21</f>
        <v>20000000</v>
      </c>
      <c r="N21" s="96"/>
      <c r="O21" s="97">
        <f>+'REC20'!O21+'REC21'!O19</f>
        <v>1947507</v>
      </c>
      <c r="P21" s="97">
        <f>+'REC20'!P21+'REC21'!P19</f>
        <v>1947507</v>
      </c>
      <c r="Q21" s="97">
        <f>+'REC20'!Q21+'REC21'!Q19</f>
        <v>1947507</v>
      </c>
      <c r="R21" s="97">
        <f>+'REC20'!R21+'REC21'!R19</f>
        <v>1947507</v>
      </c>
      <c r="T21" s="98">
        <f>+M21-O21</f>
        <v>18052493</v>
      </c>
      <c r="U21" s="98">
        <f t="shared" ref="U21:W22" si="2">+O21-P21</f>
        <v>0</v>
      </c>
      <c r="V21" s="98">
        <f t="shared" si="2"/>
        <v>0</v>
      </c>
      <c r="W21" s="98">
        <f t="shared" si="2"/>
        <v>0</v>
      </c>
    </row>
    <row r="22" spans="1:25" x14ac:dyDescent="0.2">
      <c r="A22" s="95">
        <v>1</v>
      </c>
      <c r="B22" s="95">
        <v>0</v>
      </c>
      <c r="C22" s="95">
        <v>1</v>
      </c>
      <c r="D22" s="95">
        <v>4</v>
      </c>
      <c r="E22" s="95">
        <v>2</v>
      </c>
      <c r="F22" s="22" t="s">
        <v>49</v>
      </c>
      <c r="G22" s="97">
        <f>+'REC20'!G22+'REC21'!G20</f>
        <v>337000000</v>
      </c>
      <c r="H22" s="71"/>
      <c r="I22" s="97">
        <f>+'REC21'!I20</f>
        <v>20000000</v>
      </c>
      <c r="J22" s="97">
        <f>+'REC20'!J20+'REC21'!J20</f>
        <v>0</v>
      </c>
      <c r="K22" s="97">
        <f>+'REC20'!K20+'REC21'!K20</f>
        <v>0</v>
      </c>
      <c r="L22" s="97">
        <f>+'REC20'!L20+'REC21'!L20</f>
        <v>0</v>
      </c>
      <c r="M22" s="184">
        <f>+G22+I22-J22+L22-K22</f>
        <v>357000000</v>
      </c>
      <c r="N22" s="96"/>
      <c r="O22" s="97">
        <f>+'REC20'!O22+'REC21'!O20</f>
        <v>336542205</v>
      </c>
      <c r="P22" s="97">
        <f>+'REC20'!P22+'REC21'!P20</f>
        <v>336542205</v>
      </c>
      <c r="Q22" s="97">
        <f>+'REC20'!Q22+'REC21'!Q20</f>
        <v>336542205</v>
      </c>
      <c r="R22" s="97">
        <f>+'REC20'!R22+'REC21'!R20</f>
        <v>336542205</v>
      </c>
      <c r="T22" s="98">
        <f>+M22-O22</f>
        <v>20457795</v>
      </c>
      <c r="U22" s="98">
        <f t="shared" si="2"/>
        <v>0</v>
      </c>
      <c r="V22" s="98">
        <f t="shared" si="2"/>
        <v>0</v>
      </c>
      <c r="W22" s="98">
        <f t="shared" si="2"/>
        <v>0</v>
      </c>
    </row>
    <row r="23" spans="1:25" x14ac:dyDescent="0.2">
      <c r="A23" s="95"/>
      <c r="B23" s="95"/>
      <c r="C23" s="95"/>
      <c r="D23" s="95"/>
      <c r="E23" s="95"/>
      <c r="F23" s="22"/>
      <c r="G23" s="97"/>
      <c r="H23" s="71"/>
      <c r="I23" s="96"/>
      <c r="J23" s="96"/>
      <c r="K23" s="96"/>
      <c r="L23" s="96"/>
      <c r="M23" s="97"/>
      <c r="N23" s="96"/>
      <c r="O23" s="96"/>
      <c r="P23" s="96"/>
      <c r="Q23" s="96"/>
      <c r="R23" s="96"/>
      <c r="T23" s="96"/>
      <c r="U23" s="96"/>
      <c r="V23" s="96"/>
      <c r="W23" s="96"/>
    </row>
    <row r="24" spans="1:25" x14ac:dyDescent="0.2">
      <c r="A24" s="95">
        <v>1</v>
      </c>
      <c r="B24" s="95">
        <v>0</v>
      </c>
      <c r="C24" s="95">
        <v>1</v>
      </c>
      <c r="D24" s="95">
        <v>5</v>
      </c>
      <c r="E24" s="95"/>
      <c r="F24" s="31" t="s">
        <v>25</v>
      </c>
      <c r="G24" s="54">
        <f>SUM(G25:G32)</f>
        <v>748000000</v>
      </c>
      <c r="H24" s="35"/>
      <c r="I24" s="34">
        <f>SUM(I25:I32)</f>
        <v>0</v>
      </c>
      <c r="J24" s="34">
        <f>SUM(J25:J32)</f>
        <v>0</v>
      </c>
      <c r="K24" s="34">
        <f>SUM(K25:K32)</f>
        <v>0</v>
      </c>
      <c r="L24" s="34">
        <f>SUM(L25:L32)</f>
        <v>0</v>
      </c>
      <c r="M24" s="181">
        <f>+G24-I24+J24+L24-K24</f>
        <v>748000000</v>
      </c>
      <c r="N24" s="36"/>
      <c r="O24" s="36">
        <f>SUM(O25:O32)</f>
        <v>709823417</v>
      </c>
      <c r="P24" s="36">
        <f>SUM(P25:P32)</f>
        <v>709823417</v>
      </c>
      <c r="Q24" s="36">
        <f>SUM(Q25:Q32)</f>
        <v>709823417</v>
      </c>
      <c r="R24" s="36">
        <f>SUM(R25:R32)</f>
        <v>709823417</v>
      </c>
      <c r="T24" s="38">
        <f>+M24-O24</f>
        <v>38176583</v>
      </c>
      <c r="U24" s="38">
        <f>+O24-P24</f>
        <v>0</v>
      </c>
      <c r="V24" s="38">
        <f>+P24-Q24</f>
        <v>0</v>
      </c>
      <c r="W24" s="38">
        <f>+Q24-R24</f>
        <v>0</v>
      </c>
    </row>
    <row r="25" spans="1:25" x14ac:dyDescent="0.2">
      <c r="A25" s="95">
        <v>1</v>
      </c>
      <c r="B25" s="95">
        <v>0</v>
      </c>
      <c r="C25" s="95">
        <v>1</v>
      </c>
      <c r="D25" s="95">
        <v>5</v>
      </c>
      <c r="E25" s="95">
        <v>2</v>
      </c>
      <c r="F25" s="22" t="s">
        <v>50</v>
      </c>
      <c r="G25" s="97">
        <f>+'REC20'!G25+'REC21'!G23</f>
        <v>91000000</v>
      </c>
      <c r="H25" s="71"/>
      <c r="I25" s="97">
        <f>+'REC20'!I23+'REC21'!I23</f>
        <v>0</v>
      </c>
      <c r="J25" s="97">
        <f>+'REC20'!J23+'REC21'!J23</f>
        <v>0</v>
      </c>
      <c r="K25" s="97">
        <f>+'REC20'!K23+'REC21'!K23</f>
        <v>0</v>
      </c>
      <c r="L25" s="97">
        <f>+'REC20'!L23+'REC21'!L23</f>
        <v>0</v>
      </c>
      <c r="M25" s="184">
        <f t="shared" ref="M25:M32" si="3">+G25-I25+J25+L25-K25</f>
        <v>91000000</v>
      </c>
      <c r="N25" s="96"/>
      <c r="O25" s="97">
        <f>+'REC20'!O25+'REC21'!O23</f>
        <v>87771930</v>
      </c>
      <c r="P25" s="97">
        <f>+'REC20'!P25+'REC21'!P23</f>
        <v>87771930</v>
      </c>
      <c r="Q25" s="97">
        <f>+'REC20'!Q25+'REC21'!Q23</f>
        <v>87771930</v>
      </c>
      <c r="R25" s="97">
        <f>+'REC20'!R25+'REC21'!R23</f>
        <v>87771930</v>
      </c>
      <c r="T25" s="98">
        <f t="shared" ref="T25:T32" si="4">+M25-O25</f>
        <v>3228070</v>
      </c>
      <c r="U25" s="98">
        <f t="shared" ref="U25:W32" si="5">+O25-P25</f>
        <v>0</v>
      </c>
      <c r="V25" s="98">
        <f t="shared" si="5"/>
        <v>0</v>
      </c>
      <c r="W25" s="98">
        <f t="shared" si="5"/>
        <v>0</v>
      </c>
    </row>
    <row r="26" spans="1:25" x14ac:dyDescent="0.2">
      <c r="A26" s="95">
        <v>1</v>
      </c>
      <c r="B26" s="95">
        <v>0</v>
      </c>
      <c r="C26" s="95">
        <v>1</v>
      </c>
      <c r="D26" s="95">
        <v>5</v>
      </c>
      <c r="E26" s="95">
        <v>5</v>
      </c>
      <c r="F26" s="22" t="s">
        <v>51</v>
      </c>
      <c r="G26" s="97">
        <f>+'REC20'!G26+'REC21'!G24</f>
        <v>17000000</v>
      </c>
      <c r="H26" s="71"/>
      <c r="I26" s="97">
        <f>+'REC20'!I26+'REC21'!I26</f>
        <v>0</v>
      </c>
      <c r="J26" s="97">
        <v>0</v>
      </c>
      <c r="K26" s="97">
        <f>+'REC20'!K24+'REC21'!K24</f>
        <v>0</v>
      </c>
      <c r="L26" s="97">
        <f>+'REC20'!L24+'REC21'!L24</f>
        <v>0</v>
      </c>
      <c r="M26" s="184">
        <f t="shared" si="3"/>
        <v>17000000</v>
      </c>
      <c r="N26" s="96"/>
      <c r="O26" s="97">
        <f>+'REC20'!O26+'REC21'!O24</f>
        <v>16486226</v>
      </c>
      <c r="P26" s="97">
        <f>+'REC20'!P26+'REC21'!P24</f>
        <v>16486226</v>
      </c>
      <c r="Q26" s="97">
        <f>+'REC20'!Q26+'REC21'!Q24</f>
        <v>16486226</v>
      </c>
      <c r="R26" s="97">
        <f>+'REC20'!R26+'REC21'!R24</f>
        <v>16486226</v>
      </c>
      <c r="T26" s="98">
        <f t="shared" si="4"/>
        <v>513774</v>
      </c>
      <c r="U26" s="98">
        <f t="shared" si="5"/>
        <v>0</v>
      </c>
      <c r="V26" s="98">
        <f t="shared" si="5"/>
        <v>0</v>
      </c>
      <c r="W26" s="98">
        <f t="shared" si="5"/>
        <v>0</v>
      </c>
    </row>
    <row r="27" spans="1:25" x14ac:dyDescent="0.2">
      <c r="A27" s="95">
        <v>1</v>
      </c>
      <c r="B27" s="95">
        <v>0</v>
      </c>
      <c r="C27" s="95">
        <v>1</v>
      </c>
      <c r="D27" s="95">
        <v>5</v>
      </c>
      <c r="E27" s="95">
        <v>12</v>
      </c>
      <c r="F27" s="22" t="s">
        <v>52</v>
      </c>
      <c r="G27" s="97">
        <f>+'REC20'!G27+'REC21'!G25</f>
        <v>7644000</v>
      </c>
      <c r="H27" s="71"/>
      <c r="I27" s="97">
        <f>+'REC20'!I25+'REC21'!I25</f>
        <v>0</v>
      </c>
      <c r="J27" s="97">
        <f>+'REC20'!J25+'REC21'!J25</f>
        <v>0</v>
      </c>
      <c r="K27" s="97">
        <f>+'REC20'!K25+'REC21'!K25</f>
        <v>0</v>
      </c>
      <c r="L27" s="97">
        <f>+'REC20'!L25+'REC21'!L25</f>
        <v>0</v>
      </c>
      <c r="M27" s="184">
        <f t="shared" si="3"/>
        <v>7644000</v>
      </c>
      <c r="N27" s="96"/>
      <c r="O27" s="97">
        <f>+'REC20'!O27+'REC21'!O25</f>
        <v>7194956</v>
      </c>
      <c r="P27" s="97">
        <f>+'REC20'!P27+'REC21'!P25</f>
        <v>7194956</v>
      </c>
      <c r="Q27" s="97">
        <f>+'REC20'!Q27+'REC21'!Q25</f>
        <v>7194956</v>
      </c>
      <c r="R27" s="97">
        <f>+'REC20'!R27+'REC21'!R25</f>
        <v>7194956</v>
      </c>
      <c r="T27" s="98">
        <f t="shared" si="4"/>
        <v>449044</v>
      </c>
      <c r="U27" s="98">
        <f t="shared" si="5"/>
        <v>0</v>
      </c>
      <c r="V27" s="98">
        <f t="shared" si="5"/>
        <v>0</v>
      </c>
      <c r="W27" s="98">
        <f t="shared" si="5"/>
        <v>0</v>
      </c>
    </row>
    <row r="28" spans="1:25" x14ac:dyDescent="0.2">
      <c r="A28" s="95">
        <v>1</v>
      </c>
      <c r="B28" s="95">
        <v>0</v>
      </c>
      <c r="C28" s="95">
        <v>1</v>
      </c>
      <c r="D28" s="95">
        <v>5</v>
      </c>
      <c r="E28" s="95">
        <v>13</v>
      </c>
      <c r="F28" s="22" t="s">
        <v>53</v>
      </c>
      <c r="G28" s="97">
        <f>+'REC20'!G28+'REC21'!G26</f>
        <v>8880000</v>
      </c>
      <c r="H28" s="71"/>
      <c r="I28" s="97">
        <f>+'REC20'!I28+'REC21'!I28</f>
        <v>0</v>
      </c>
      <c r="J28" s="97">
        <f>+'REC20'!J28+'REC21'!J28</f>
        <v>0</v>
      </c>
      <c r="K28" s="97">
        <f>+'REC20'!K26+'REC21'!K26</f>
        <v>0</v>
      </c>
      <c r="L28" s="97">
        <f>+'REC20'!L26+'REC21'!L26</f>
        <v>0</v>
      </c>
      <c r="M28" s="184">
        <f t="shared" si="3"/>
        <v>8880000</v>
      </c>
      <c r="N28" s="96"/>
      <c r="O28" s="97">
        <f>+'REC20'!O28+'REC21'!O26</f>
        <v>8313456</v>
      </c>
      <c r="P28" s="97">
        <f>+'REC20'!P28+'REC21'!P26</f>
        <v>8313456</v>
      </c>
      <c r="Q28" s="97">
        <f>+'REC20'!Q28+'REC21'!Q26</f>
        <v>8313456</v>
      </c>
      <c r="R28" s="97">
        <f>+'REC20'!R28+'REC21'!R26</f>
        <v>8313456</v>
      </c>
      <c r="T28" s="98">
        <f t="shared" si="4"/>
        <v>566544</v>
      </c>
      <c r="U28" s="98">
        <f t="shared" si="5"/>
        <v>0</v>
      </c>
      <c r="V28" s="98">
        <f t="shared" si="5"/>
        <v>0</v>
      </c>
      <c r="W28" s="98">
        <f t="shared" si="5"/>
        <v>0</v>
      </c>
    </row>
    <row r="29" spans="1:25" x14ac:dyDescent="0.2">
      <c r="A29" s="95">
        <v>1</v>
      </c>
      <c r="B29" s="95">
        <v>0</v>
      </c>
      <c r="C29" s="95">
        <v>1</v>
      </c>
      <c r="D29" s="95">
        <v>5</v>
      </c>
      <c r="E29" s="95">
        <v>14</v>
      </c>
      <c r="F29" s="22" t="s">
        <v>54</v>
      </c>
      <c r="G29" s="97">
        <f>+'REC20'!G29+'REC21'!G27</f>
        <v>133000000</v>
      </c>
      <c r="H29" s="71"/>
      <c r="I29" s="97">
        <f>+'REC20'!I27+'REC21'!I27</f>
        <v>0</v>
      </c>
      <c r="J29" s="97">
        <f>+'REC20'!J27+'REC21'!J27</f>
        <v>0</v>
      </c>
      <c r="K29" s="97">
        <f>+'REC20'!K27+'REC21'!K27</f>
        <v>0</v>
      </c>
      <c r="L29" s="97">
        <f>+'REC20'!L27+'REC21'!L27</f>
        <v>0</v>
      </c>
      <c r="M29" s="184">
        <f t="shared" si="3"/>
        <v>133000000</v>
      </c>
      <c r="N29" s="96"/>
      <c r="O29" s="97">
        <f>+'REC21'!O27+'REC20'!O29</f>
        <v>126049307</v>
      </c>
      <c r="P29" s="97">
        <f>+'REC21'!P27+'REC20'!P29</f>
        <v>126049307</v>
      </c>
      <c r="Q29" s="97">
        <f>+'REC21'!Q27+'REC20'!Q29</f>
        <v>126049307</v>
      </c>
      <c r="R29" s="97">
        <f>+'REC21'!R27+'REC20'!R29</f>
        <v>126049307</v>
      </c>
      <c r="T29" s="98">
        <f t="shared" si="4"/>
        <v>6950693</v>
      </c>
      <c r="U29" s="98">
        <f t="shared" si="5"/>
        <v>0</v>
      </c>
      <c r="V29" s="98">
        <f t="shared" si="5"/>
        <v>0</v>
      </c>
      <c r="W29" s="98">
        <f t="shared" si="5"/>
        <v>0</v>
      </c>
    </row>
    <row r="30" spans="1:25" x14ac:dyDescent="0.2">
      <c r="A30" s="95">
        <v>1</v>
      </c>
      <c r="B30" s="95">
        <v>0</v>
      </c>
      <c r="C30" s="95">
        <v>1</v>
      </c>
      <c r="D30" s="95">
        <v>5</v>
      </c>
      <c r="E30" s="95">
        <v>15</v>
      </c>
      <c r="F30" s="22" t="s">
        <v>55</v>
      </c>
      <c r="G30" s="97">
        <f>+'REC20'!G30+'REC21'!G28</f>
        <v>139000000</v>
      </c>
      <c r="H30" s="71"/>
      <c r="I30" s="97">
        <f>+'REC20'!I30+'REC21'!I30</f>
        <v>0</v>
      </c>
      <c r="J30" s="97">
        <f>+'REC20'!J30</f>
        <v>0</v>
      </c>
      <c r="K30" s="97">
        <f>+'REC20'!K28+'REC21'!K28</f>
        <v>0</v>
      </c>
      <c r="L30" s="97">
        <f>+'REC20'!L28+'REC21'!L28</f>
        <v>0</v>
      </c>
      <c r="M30" s="184">
        <f t="shared" si="3"/>
        <v>139000000</v>
      </c>
      <c r="N30" s="96"/>
      <c r="O30" s="97">
        <f>+'REC20'!O30+'REC21'!O28</f>
        <v>136383366</v>
      </c>
      <c r="P30" s="97">
        <f>+'REC20'!P30+'REC21'!P28</f>
        <v>136383366</v>
      </c>
      <c r="Q30" s="97">
        <f>+'REC20'!Q30+'REC21'!Q28</f>
        <v>136383366</v>
      </c>
      <c r="R30" s="97">
        <f>+'REC20'!R30+'REC21'!R28</f>
        <v>136383366</v>
      </c>
      <c r="T30" s="98">
        <f t="shared" si="4"/>
        <v>2616634</v>
      </c>
      <c r="U30" s="98">
        <f t="shared" si="5"/>
        <v>0</v>
      </c>
      <c r="V30" s="98">
        <f t="shared" si="5"/>
        <v>0</v>
      </c>
      <c r="W30" s="98">
        <f t="shared" si="5"/>
        <v>0</v>
      </c>
    </row>
    <row r="31" spans="1:25" x14ac:dyDescent="0.2">
      <c r="A31" s="95">
        <v>1</v>
      </c>
      <c r="B31" s="95">
        <v>0</v>
      </c>
      <c r="C31" s="95">
        <v>1</v>
      </c>
      <c r="D31" s="95">
        <v>5</v>
      </c>
      <c r="E31" s="95">
        <v>16</v>
      </c>
      <c r="F31" s="22" t="s">
        <v>56</v>
      </c>
      <c r="G31" s="97">
        <f>+'REC20'!G31+'REC21'!G29</f>
        <v>288476000</v>
      </c>
      <c r="H31" s="71"/>
      <c r="I31" s="97">
        <f>+'REC20'!I29+'REC21'!I29</f>
        <v>0</v>
      </c>
      <c r="J31" s="97">
        <f>+'REC20'!J31</f>
        <v>0</v>
      </c>
      <c r="K31" s="97">
        <f>+'REC20'!K29+'REC21'!K29</f>
        <v>0</v>
      </c>
      <c r="L31" s="97">
        <f>+'REC20'!L29+'REC21'!L29</f>
        <v>0</v>
      </c>
      <c r="M31" s="184">
        <f t="shared" si="3"/>
        <v>288476000</v>
      </c>
      <c r="N31" s="96"/>
      <c r="O31" s="97">
        <f>+'REC20'!O31+'REC21'!O29</f>
        <v>271431959</v>
      </c>
      <c r="P31" s="97">
        <f>+'REC20'!P31+'REC21'!P29</f>
        <v>271431959</v>
      </c>
      <c r="Q31" s="97">
        <f>+'REC20'!Q31+'REC21'!Q29</f>
        <v>271431959</v>
      </c>
      <c r="R31" s="97">
        <f>+'REC20'!R31+'REC21'!R29</f>
        <v>271431959</v>
      </c>
      <c r="T31" s="98">
        <f t="shared" si="4"/>
        <v>17044041</v>
      </c>
      <c r="U31" s="98">
        <f t="shared" si="5"/>
        <v>0</v>
      </c>
      <c r="V31" s="98">
        <f t="shared" si="5"/>
        <v>0</v>
      </c>
      <c r="W31" s="98">
        <f t="shared" si="5"/>
        <v>0</v>
      </c>
    </row>
    <row r="32" spans="1:25" x14ac:dyDescent="0.2">
      <c r="A32" s="95">
        <v>1</v>
      </c>
      <c r="B32" s="95">
        <v>0</v>
      </c>
      <c r="C32" s="95">
        <v>1</v>
      </c>
      <c r="D32" s="95">
        <v>5</v>
      </c>
      <c r="E32" s="95">
        <v>47</v>
      </c>
      <c r="F32" s="22" t="s">
        <v>57</v>
      </c>
      <c r="G32" s="97">
        <f>+'REC20'!G32+'REC21'!G30</f>
        <v>63000000</v>
      </c>
      <c r="H32" s="71"/>
      <c r="I32" s="97">
        <f>+'REC20'!I30+'REC21'!I30</f>
        <v>0</v>
      </c>
      <c r="J32" s="97">
        <f>+'REC20'!J32</f>
        <v>0</v>
      </c>
      <c r="K32" s="97">
        <f>+'REC20'!K30+'REC21'!K30</f>
        <v>0</v>
      </c>
      <c r="L32" s="97">
        <f>+'REC20'!L30+'REC21'!L30</f>
        <v>0</v>
      </c>
      <c r="M32" s="184">
        <f t="shared" si="3"/>
        <v>63000000</v>
      </c>
      <c r="N32" s="96"/>
      <c r="O32" s="97">
        <f>+'REC20'!O32+'REC21'!O30</f>
        <v>56192217</v>
      </c>
      <c r="P32" s="97">
        <f>+'REC20'!P32+'REC21'!P30</f>
        <v>56192217</v>
      </c>
      <c r="Q32" s="97">
        <f>+'REC20'!Q32+'REC21'!Q30</f>
        <v>56192217</v>
      </c>
      <c r="R32" s="97">
        <f>+'REC20'!R32+'REC21'!R30</f>
        <v>56192217</v>
      </c>
      <c r="T32" s="98">
        <f t="shared" si="4"/>
        <v>6807783</v>
      </c>
      <c r="U32" s="98">
        <f t="shared" si="5"/>
        <v>0</v>
      </c>
      <c r="V32" s="98">
        <f t="shared" si="5"/>
        <v>0</v>
      </c>
      <c r="W32" s="98">
        <f t="shared" si="5"/>
        <v>0</v>
      </c>
    </row>
    <row r="33" spans="1:25" x14ac:dyDescent="0.2">
      <c r="A33" s="95"/>
      <c r="B33" s="95"/>
      <c r="C33" s="95"/>
      <c r="D33" s="95"/>
      <c r="E33" s="95"/>
      <c r="F33" s="22"/>
      <c r="G33" s="97"/>
      <c r="H33" s="71"/>
      <c r="I33" s="96"/>
      <c r="J33" s="96"/>
      <c r="K33" s="96"/>
      <c r="L33" s="96"/>
      <c r="M33" s="97"/>
      <c r="N33" s="96"/>
      <c r="O33" s="96"/>
      <c r="P33" s="96"/>
      <c r="Q33" s="96"/>
      <c r="R33" s="96"/>
      <c r="T33" s="96"/>
      <c r="U33" s="96"/>
      <c r="V33" s="96"/>
      <c r="W33" s="96"/>
    </row>
    <row r="34" spans="1:25" x14ac:dyDescent="0.2">
      <c r="A34" s="95"/>
      <c r="B34" s="95"/>
      <c r="C34" s="95"/>
      <c r="D34" s="95"/>
      <c r="E34" s="95"/>
      <c r="F34" s="22"/>
      <c r="G34" s="97"/>
      <c r="H34" s="71"/>
      <c r="I34" s="96"/>
      <c r="J34" s="96"/>
      <c r="K34" s="96"/>
      <c r="L34" s="96"/>
      <c r="M34" s="97"/>
      <c r="N34" s="96"/>
      <c r="O34" s="96"/>
      <c r="P34" s="96"/>
      <c r="Q34" s="96"/>
      <c r="R34" s="96"/>
      <c r="T34" s="96"/>
      <c r="U34" s="96"/>
      <c r="V34" s="96"/>
      <c r="W34" s="96"/>
    </row>
    <row r="35" spans="1:25" s="11" customFormat="1" ht="24" x14ac:dyDescent="0.2">
      <c r="A35" s="95">
        <v>1</v>
      </c>
      <c r="B35" s="95">
        <v>0</v>
      </c>
      <c r="C35" s="95">
        <v>1</v>
      </c>
      <c r="D35" s="95">
        <v>10</v>
      </c>
      <c r="E35" s="95"/>
      <c r="F35" s="31" t="s">
        <v>97</v>
      </c>
      <c r="G35" s="240">
        <v>4638000000</v>
      </c>
      <c r="H35" s="211"/>
      <c r="I35" s="240">
        <v>0</v>
      </c>
      <c r="J35" s="240">
        <v>0</v>
      </c>
      <c r="K35" s="240">
        <v>0</v>
      </c>
      <c r="L35" s="240">
        <v>0</v>
      </c>
      <c r="M35" s="240">
        <f>+G35+I35-J35</f>
        <v>4638000000</v>
      </c>
      <c r="N35" s="212"/>
      <c r="O35" s="212">
        <f>+'REC20'!O34</f>
        <v>0</v>
      </c>
      <c r="P35" s="212">
        <f>+'REC20'!P34</f>
        <v>0</v>
      </c>
      <c r="Q35" s="212">
        <f>+'REC20'!Q34</f>
        <v>0</v>
      </c>
      <c r="R35" s="212">
        <f>+'REC20'!R34</f>
        <v>0</v>
      </c>
      <c r="S35" s="58"/>
      <c r="T35" s="34">
        <f>+M35-O35</f>
        <v>4638000000</v>
      </c>
      <c r="U35" s="98">
        <f>+O35-P35</f>
        <v>0</v>
      </c>
      <c r="V35" s="98">
        <f>+P35-Q35</f>
        <v>0</v>
      </c>
      <c r="W35" s="98">
        <f>+Q35-R35</f>
        <v>0</v>
      </c>
    </row>
    <row r="36" spans="1:25" x14ac:dyDescent="0.2">
      <c r="A36" s="95"/>
      <c r="B36" s="95"/>
      <c r="C36" s="95"/>
      <c r="D36" s="95"/>
      <c r="E36" s="95"/>
      <c r="F36" s="22"/>
      <c r="G36" s="97"/>
      <c r="H36" s="71"/>
      <c r="I36" s="96"/>
      <c r="J36" s="96"/>
      <c r="K36" s="96"/>
      <c r="L36" s="96"/>
      <c r="M36" s="97"/>
      <c r="N36" s="96"/>
      <c r="O36" s="96"/>
      <c r="P36" s="96"/>
      <c r="Q36" s="96"/>
      <c r="R36" s="96"/>
      <c r="T36" s="96"/>
      <c r="U36" s="96"/>
      <c r="V36" s="96"/>
      <c r="W36" s="96"/>
    </row>
    <row r="37" spans="1:25" ht="24" x14ac:dyDescent="0.2">
      <c r="A37" s="33">
        <v>1</v>
      </c>
      <c r="B37" s="33">
        <v>0</v>
      </c>
      <c r="C37" s="33">
        <v>1</v>
      </c>
      <c r="D37" s="33">
        <v>9</v>
      </c>
      <c r="E37" s="33"/>
      <c r="F37" s="31" t="s">
        <v>26</v>
      </c>
      <c r="G37" s="54">
        <f>+G38+G39</f>
        <v>8000000</v>
      </c>
      <c r="H37" s="35"/>
      <c r="I37" s="54">
        <f>+I38+I39</f>
        <v>61451778</v>
      </c>
      <c r="J37" s="54">
        <f>+J38+J39</f>
        <v>0</v>
      </c>
      <c r="K37" s="34">
        <f>+K38+K39</f>
        <v>0</v>
      </c>
      <c r="L37" s="34">
        <f>+L38+L39</f>
        <v>0</v>
      </c>
      <c r="M37" s="34">
        <f>+M38+M39</f>
        <v>69451778</v>
      </c>
      <c r="N37" s="94"/>
      <c r="O37" s="36">
        <f>+O38+O39</f>
        <v>68673931</v>
      </c>
      <c r="P37" s="36">
        <f>+P38+P39</f>
        <v>68673931</v>
      </c>
      <c r="Q37" s="36">
        <f>+Q38+Q39</f>
        <v>68673931</v>
      </c>
      <c r="R37" s="36">
        <f>+R38+R39</f>
        <v>68673931</v>
      </c>
      <c r="T37" s="34">
        <f>+M37-O37</f>
        <v>777847</v>
      </c>
      <c r="U37" s="34">
        <f>+O37-P37</f>
        <v>0</v>
      </c>
      <c r="V37" s="34">
        <f>+P37-Q37</f>
        <v>0</v>
      </c>
      <c r="W37" s="34">
        <f>+Q37-R37</f>
        <v>0</v>
      </c>
    </row>
    <row r="38" spans="1:25" x14ac:dyDescent="0.2">
      <c r="A38" s="95">
        <v>1</v>
      </c>
      <c r="B38" s="95">
        <v>0</v>
      </c>
      <c r="C38" s="95">
        <v>1</v>
      </c>
      <c r="D38" s="95">
        <v>9</v>
      </c>
      <c r="E38" s="95">
        <v>1</v>
      </c>
      <c r="F38" s="22" t="s">
        <v>58</v>
      </c>
      <c r="G38" s="97">
        <f>+'REC20'!G37+'REC21'!G34</f>
        <v>8000000</v>
      </c>
      <c r="H38" s="71"/>
      <c r="I38" s="97">
        <f>+'REC21'!I34</f>
        <v>4064083</v>
      </c>
      <c r="J38" s="97">
        <f>+'REC20'!J37</f>
        <v>0</v>
      </c>
      <c r="K38" s="97">
        <v>0</v>
      </c>
      <c r="L38" s="97">
        <v>0</v>
      </c>
      <c r="M38" s="184">
        <f>+G38+I38</f>
        <v>12064083</v>
      </c>
      <c r="N38" s="96"/>
      <c r="O38" s="97">
        <f>+'REC21'!O34</f>
        <v>11286236</v>
      </c>
      <c r="P38" s="97">
        <f>+'REC20'!P37+'REC21'!P34</f>
        <v>11286236</v>
      </c>
      <c r="Q38" s="97">
        <f>+'REC20'!Q37+'REC21'!Q34</f>
        <v>11286236</v>
      </c>
      <c r="R38" s="97">
        <f>+'REC20'!R37+'REC21'!R34</f>
        <v>11286236</v>
      </c>
      <c r="T38" s="98">
        <f>+M38-O38</f>
        <v>777847</v>
      </c>
      <c r="U38" s="98">
        <f t="shared" ref="U38:W39" si="6">+O38-P38</f>
        <v>0</v>
      </c>
      <c r="V38" s="98">
        <f t="shared" si="6"/>
        <v>0</v>
      </c>
      <c r="W38" s="98">
        <f t="shared" si="6"/>
        <v>0</v>
      </c>
    </row>
    <row r="39" spans="1:25" x14ac:dyDescent="0.2">
      <c r="A39" s="95">
        <v>1</v>
      </c>
      <c r="B39" s="95">
        <v>0</v>
      </c>
      <c r="C39" s="95">
        <v>1</v>
      </c>
      <c r="D39" s="95">
        <v>9</v>
      </c>
      <c r="E39" s="95">
        <v>3</v>
      </c>
      <c r="F39" s="22" t="s">
        <v>59</v>
      </c>
      <c r="G39" s="97">
        <f>+'REC20'!G38+'REC21'!G35</f>
        <v>0</v>
      </c>
      <c r="H39" s="71"/>
      <c r="I39" s="97">
        <f>+'REC20'!I38+'REC21'!I35</f>
        <v>57387695</v>
      </c>
      <c r="J39" s="97">
        <f>+'REC20'!J38</f>
        <v>0</v>
      </c>
      <c r="K39" s="97">
        <f>+'REC20'!K38+'REC21'!K35</f>
        <v>0</v>
      </c>
      <c r="L39" s="97">
        <f>+'REC20'!L36+'REC21'!L35</f>
        <v>0</v>
      </c>
      <c r="M39" s="184">
        <f>+I39-J39-K39+L39</f>
        <v>57387695</v>
      </c>
      <c r="N39" s="96"/>
      <c r="O39" s="97">
        <f>+'REC20'!O38+'REC21'!O35</f>
        <v>57387695</v>
      </c>
      <c r="P39" s="97">
        <f>+'REC20'!P38+'REC21'!P35</f>
        <v>57387695</v>
      </c>
      <c r="Q39" s="97">
        <f>+'REC20'!Q38+'REC21'!Q35</f>
        <v>57387695</v>
      </c>
      <c r="R39" s="97">
        <f>+'REC20'!R38+'REC21'!R35</f>
        <v>57387695</v>
      </c>
      <c r="T39" s="98">
        <f>+M39-O39</f>
        <v>0</v>
      </c>
      <c r="U39" s="98">
        <f t="shared" si="6"/>
        <v>0</v>
      </c>
      <c r="V39" s="98">
        <f t="shared" si="6"/>
        <v>0</v>
      </c>
      <c r="W39" s="98">
        <f t="shared" si="6"/>
        <v>0</v>
      </c>
    </row>
    <row r="40" spans="1:25" x14ac:dyDescent="0.2">
      <c r="A40" s="95"/>
      <c r="B40" s="95"/>
      <c r="C40" s="95"/>
      <c r="D40" s="95"/>
      <c r="E40" s="95"/>
      <c r="F40" s="22"/>
      <c r="G40" s="97"/>
      <c r="H40" s="71"/>
      <c r="I40" s="96"/>
      <c r="J40" s="96"/>
      <c r="K40" s="96"/>
      <c r="L40" s="96"/>
      <c r="M40" s="97"/>
      <c r="N40" s="96"/>
      <c r="O40" s="96"/>
      <c r="P40" s="96"/>
      <c r="Q40" s="96"/>
      <c r="R40" s="96"/>
      <c r="T40" s="96"/>
      <c r="U40" s="96"/>
      <c r="V40" s="96"/>
      <c r="W40" s="96"/>
    </row>
    <row r="41" spans="1:25" s="39" customFormat="1" x14ac:dyDescent="0.2">
      <c r="A41" s="33">
        <v>1</v>
      </c>
      <c r="B41" s="33">
        <v>0</v>
      </c>
      <c r="C41" s="33">
        <v>2</v>
      </c>
      <c r="D41" s="33"/>
      <c r="E41" s="33"/>
      <c r="F41" s="31" t="s">
        <v>27</v>
      </c>
      <c r="G41" s="54">
        <f>+G42</f>
        <v>395100000</v>
      </c>
      <c r="H41" s="35"/>
      <c r="I41" s="34">
        <f>+I42</f>
        <v>0</v>
      </c>
      <c r="J41" s="34">
        <f>+J42</f>
        <v>0</v>
      </c>
      <c r="K41" s="34">
        <f>+K42</f>
        <v>0</v>
      </c>
      <c r="L41" s="34">
        <f>+L42</f>
        <v>0</v>
      </c>
      <c r="M41" s="181">
        <f>+G41-I41+J41+L41-K41</f>
        <v>395100000</v>
      </c>
      <c r="N41" s="36"/>
      <c r="O41" s="36">
        <f>+O42</f>
        <v>324225607</v>
      </c>
      <c r="P41" s="36">
        <f>+P42</f>
        <v>324225607</v>
      </c>
      <c r="Q41" s="36">
        <f>+Q42</f>
        <v>312438606</v>
      </c>
      <c r="R41" s="36">
        <f>+R42</f>
        <v>309927330</v>
      </c>
      <c r="S41" s="37"/>
      <c r="T41" s="38">
        <f>+M41-O41</f>
        <v>70874393</v>
      </c>
      <c r="U41" s="38">
        <f t="shared" ref="U41:W42" si="7">+O41-P41</f>
        <v>0</v>
      </c>
      <c r="V41" s="38">
        <f t="shared" si="7"/>
        <v>11787001</v>
      </c>
      <c r="W41" s="38">
        <f t="shared" si="7"/>
        <v>2511276</v>
      </c>
      <c r="Y41" s="277"/>
    </row>
    <row r="42" spans="1:25" x14ac:dyDescent="0.2">
      <c r="A42" s="95">
        <v>1</v>
      </c>
      <c r="B42" s="95">
        <v>0</v>
      </c>
      <c r="C42" s="95">
        <v>2</v>
      </c>
      <c r="D42" s="95">
        <v>14</v>
      </c>
      <c r="E42" s="95"/>
      <c r="F42" s="22" t="s">
        <v>60</v>
      </c>
      <c r="G42" s="97">
        <f>+'REC20'!G41+'REC21'!G38</f>
        <v>395100000</v>
      </c>
      <c r="H42" s="71"/>
      <c r="I42" s="97">
        <f>+'REC20'!I39+'REC21'!I38</f>
        <v>0</v>
      </c>
      <c r="J42" s="97">
        <f>+'REC20'!J41+'REC21'!J38</f>
        <v>0</v>
      </c>
      <c r="K42" s="97">
        <f>+'REC20'!K41+'REC21'!K40</f>
        <v>0</v>
      </c>
      <c r="L42" s="97">
        <f>+'REC20'!L41+'REC21'!L40</f>
        <v>0</v>
      </c>
      <c r="M42" s="184">
        <f>+G42-I42+J42+L42-K42</f>
        <v>395100000</v>
      </c>
      <c r="N42" s="96"/>
      <c r="O42" s="97">
        <f>+'REC20'!O41+'REC21'!O38</f>
        <v>324225607</v>
      </c>
      <c r="P42" s="97">
        <f>+'REC20'!P41+'REC21'!P38</f>
        <v>324225607</v>
      </c>
      <c r="Q42" s="97">
        <f>+'REC20'!Q41+'REC21'!Q38</f>
        <v>312438606</v>
      </c>
      <c r="R42" s="97">
        <f>+'REC20'!R41+'REC21'!R38</f>
        <v>309927330</v>
      </c>
      <c r="T42" s="98">
        <f>+M42-O42</f>
        <v>70874393</v>
      </c>
      <c r="U42" s="98">
        <f t="shared" si="7"/>
        <v>0</v>
      </c>
      <c r="V42" s="98">
        <f t="shared" si="7"/>
        <v>11787001</v>
      </c>
      <c r="W42" s="98">
        <f t="shared" si="7"/>
        <v>2511276</v>
      </c>
    </row>
    <row r="43" spans="1:25" x14ac:dyDescent="0.2">
      <c r="A43" s="95"/>
      <c r="B43" s="95"/>
      <c r="C43" s="95"/>
      <c r="D43" s="95"/>
      <c r="E43" s="95"/>
      <c r="F43" s="22"/>
      <c r="G43" s="97"/>
      <c r="H43" s="71"/>
      <c r="I43" s="96"/>
      <c r="J43" s="96"/>
      <c r="K43" s="96"/>
      <c r="L43" s="96"/>
      <c r="M43" s="34"/>
      <c r="N43" s="96"/>
      <c r="O43" s="96"/>
      <c r="P43" s="96"/>
      <c r="Q43" s="96"/>
      <c r="R43" s="96"/>
      <c r="T43" s="96"/>
      <c r="U43" s="96"/>
      <c r="V43" s="96"/>
      <c r="W43" s="96"/>
    </row>
    <row r="44" spans="1:25" s="39" customFormat="1" ht="24" x14ac:dyDescent="0.2">
      <c r="A44" s="33">
        <v>1</v>
      </c>
      <c r="B44" s="33">
        <v>0</v>
      </c>
      <c r="C44" s="33">
        <v>5</v>
      </c>
      <c r="D44" s="33"/>
      <c r="E44" s="33"/>
      <c r="F44" s="31" t="s">
        <v>28</v>
      </c>
      <c r="G44" s="54">
        <f>SUM(G46:G49)</f>
        <v>1276000000</v>
      </c>
      <c r="H44" s="35"/>
      <c r="I44" s="34">
        <f>SUM(I46:I49)</f>
        <v>10000000</v>
      </c>
      <c r="J44" s="34">
        <f>SUM(J46:J49)</f>
        <v>10000000</v>
      </c>
      <c r="K44" s="34">
        <f>SUM(K46:K49)</f>
        <v>0</v>
      </c>
      <c r="L44" s="34">
        <f>SUM(L46:L49)</f>
        <v>0</v>
      </c>
      <c r="M44" s="34">
        <f>+G44-I44+J44+L44-K44</f>
        <v>1276000000</v>
      </c>
      <c r="N44" s="36"/>
      <c r="O44" s="34">
        <f>SUM(O46:O49)</f>
        <v>1198533890</v>
      </c>
      <c r="P44" s="34">
        <f>SUM(P46:P49)</f>
        <v>1198533890</v>
      </c>
      <c r="Q44" s="34">
        <f>SUM(Q46:Q49)</f>
        <v>1198533890</v>
      </c>
      <c r="R44" s="34">
        <f>SUM(R46:R49)</f>
        <v>1198533890</v>
      </c>
      <c r="S44" s="37"/>
      <c r="T44" s="36">
        <f>+M44-O44</f>
        <v>77466110</v>
      </c>
      <c r="U44" s="38">
        <f>+O44-P44</f>
        <v>0</v>
      </c>
      <c r="V44" s="38">
        <f>+P44-Q44</f>
        <v>0</v>
      </c>
      <c r="W44" s="36">
        <f>+Q44-R44</f>
        <v>0</v>
      </c>
      <c r="Y44" s="277"/>
    </row>
    <row r="45" spans="1:25" x14ac:dyDescent="0.2">
      <c r="A45" s="33"/>
      <c r="B45" s="33"/>
      <c r="C45" s="33"/>
      <c r="D45" s="33"/>
      <c r="E45" s="33"/>
      <c r="F45" s="31"/>
      <c r="G45" s="34"/>
      <c r="H45" s="35"/>
      <c r="I45" s="96"/>
      <c r="J45" s="96"/>
      <c r="K45" s="96"/>
      <c r="L45" s="96"/>
      <c r="M45" s="34"/>
      <c r="N45" s="96"/>
      <c r="O45" s="96"/>
      <c r="P45" s="96"/>
      <c r="Q45" s="96"/>
      <c r="R45" s="96"/>
      <c r="T45" s="96"/>
      <c r="U45" s="96"/>
      <c r="V45" s="96"/>
      <c r="W45" s="96"/>
    </row>
    <row r="46" spans="1:25" x14ac:dyDescent="0.2">
      <c r="A46" s="95">
        <v>1</v>
      </c>
      <c r="B46" s="95">
        <v>0</v>
      </c>
      <c r="C46" s="95">
        <v>5</v>
      </c>
      <c r="D46" s="95">
        <v>1</v>
      </c>
      <c r="E46" s="95"/>
      <c r="F46" s="22" t="s">
        <v>29</v>
      </c>
      <c r="G46" s="97">
        <f>+'REC20'!G45+'REC21'!G42</f>
        <v>587000000</v>
      </c>
      <c r="H46" s="71"/>
      <c r="I46" s="97">
        <f>+'REC20'!I43+'REC21'!I42</f>
        <v>0</v>
      </c>
      <c r="J46" s="97">
        <f>+'REC21'!J42</f>
        <v>10000000</v>
      </c>
      <c r="K46" s="97">
        <f>+'REC20'!K43+'REC21'!K42</f>
        <v>0</v>
      </c>
      <c r="L46" s="97">
        <f>+'REC20'!L43+'REC21'!L42</f>
        <v>0</v>
      </c>
      <c r="M46" s="184">
        <f>+G46+I46-J46+K46-L46</f>
        <v>577000000</v>
      </c>
      <c r="N46" s="96"/>
      <c r="O46" s="97">
        <f>+'REC20'!O45+'REC21'!O42</f>
        <v>530834993</v>
      </c>
      <c r="P46" s="97">
        <f>+'REC20'!P45+'REC21'!P42</f>
        <v>530834993</v>
      </c>
      <c r="Q46" s="97">
        <f>+'REC20'!Q45+'REC21'!Q42</f>
        <v>530834993</v>
      </c>
      <c r="R46" s="97">
        <f>+'REC20'!R45+'REC21'!R42</f>
        <v>530834993</v>
      </c>
      <c r="T46" s="98">
        <f>+M46-O46</f>
        <v>46165007</v>
      </c>
      <c r="U46" s="98">
        <f t="shared" ref="U46:W49" si="8">+O46-P46</f>
        <v>0</v>
      </c>
      <c r="V46" s="98">
        <f t="shared" si="8"/>
        <v>0</v>
      </c>
      <c r="W46" s="98">
        <f t="shared" si="8"/>
        <v>0</v>
      </c>
    </row>
    <row r="47" spans="1:25" s="39" customFormat="1" x14ac:dyDescent="0.2">
      <c r="A47" s="33">
        <v>1</v>
      </c>
      <c r="B47" s="33">
        <v>0</v>
      </c>
      <c r="C47" s="33">
        <v>5</v>
      </c>
      <c r="D47" s="33">
        <v>2</v>
      </c>
      <c r="E47" s="33"/>
      <c r="F47" s="22" t="s">
        <v>30</v>
      </c>
      <c r="G47" s="97">
        <f>+'REC20'!G46+'REC21'!G43</f>
        <v>509000000</v>
      </c>
      <c r="H47" s="35"/>
      <c r="I47" s="97">
        <f>+'REC20'!I44+'REC21'!I43</f>
        <v>10000000</v>
      </c>
      <c r="J47" s="97">
        <f>+'REC20'!J44+'REC21'!J43</f>
        <v>0</v>
      </c>
      <c r="K47" s="97">
        <f>+'REC20'!K44+'REC21'!K43</f>
        <v>0</v>
      </c>
      <c r="L47" s="97">
        <f>+'REC20'!L44+'REC21'!L43</f>
        <v>0</v>
      </c>
      <c r="M47" s="184">
        <f>+G47+I47-J47+K47-L47</f>
        <v>519000000</v>
      </c>
      <c r="N47" s="96"/>
      <c r="O47" s="97">
        <f>+'REC20'!O46+'REC21'!O43</f>
        <v>507629345</v>
      </c>
      <c r="P47" s="97">
        <f>+'REC20'!P46+'REC21'!P43</f>
        <v>507629345</v>
      </c>
      <c r="Q47" s="97">
        <f>+'REC20'!Q46+'REC21'!Q43</f>
        <v>507629345</v>
      </c>
      <c r="R47" s="97">
        <f>+'REC20'!R46+'REC21'!R43</f>
        <v>507629345</v>
      </c>
      <c r="S47" s="37"/>
      <c r="T47" s="98">
        <f>+M47-O47</f>
        <v>11370655</v>
      </c>
      <c r="U47" s="98">
        <f t="shared" si="8"/>
        <v>0</v>
      </c>
      <c r="V47" s="98">
        <f t="shared" si="8"/>
        <v>0</v>
      </c>
      <c r="W47" s="98">
        <f t="shared" si="8"/>
        <v>0</v>
      </c>
      <c r="Y47" s="277"/>
    </row>
    <row r="48" spans="1:25" x14ac:dyDescent="0.2">
      <c r="A48" s="33">
        <v>1</v>
      </c>
      <c r="B48" s="33">
        <v>0</v>
      </c>
      <c r="C48" s="33">
        <v>5</v>
      </c>
      <c r="D48" s="33">
        <v>6</v>
      </c>
      <c r="E48" s="70"/>
      <c r="F48" s="22" t="s">
        <v>61</v>
      </c>
      <c r="G48" s="97">
        <f>+'REC20'!G47+'REC21'!G44</f>
        <v>105000000</v>
      </c>
      <c r="H48" s="71"/>
      <c r="I48" s="97">
        <f>+'REC20'!I45+'REC21'!I44</f>
        <v>0</v>
      </c>
      <c r="J48" s="97">
        <v>0</v>
      </c>
      <c r="K48" s="97">
        <f>+'REC20'!K45+'REC21'!K44</f>
        <v>0</v>
      </c>
      <c r="L48" s="97">
        <f>+'REC20'!L45+'REC21'!L44</f>
        <v>0</v>
      </c>
      <c r="M48" s="184">
        <f>+G48-I48+J48+L48-K48</f>
        <v>105000000</v>
      </c>
      <c r="N48" s="96"/>
      <c r="O48" s="97">
        <f>+'REC20'!O47+'REC21'!O44</f>
        <v>96034987</v>
      </c>
      <c r="P48" s="97">
        <f>+'REC20'!P47+'REC21'!P44</f>
        <v>96034987</v>
      </c>
      <c r="Q48" s="97">
        <f>+'REC20'!Q47+'REC21'!Q44</f>
        <v>96034987</v>
      </c>
      <c r="R48" s="97">
        <f>+'REC20'!R47+'REC21'!R44</f>
        <v>96034987</v>
      </c>
      <c r="T48" s="98">
        <f>+M48-O48</f>
        <v>8965013</v>
      </c>
      <c r="U48" s="98">
        <f t="shared" si="8"/>
        <v>0</v>
      </c>
      <c r="V48" s="98">
        <f t="shared" si="8"/>
        <v>0</v>
      </c>
      <c r="W48" s="98">
        <f t="shared" si="8"/>
        <v>0</v>
      </c>
    </row>
    <row r="49" spans="1:25" x14ac:dyDescent="0.2">
      <c r="A49" s="33">
        <v>1</v>
      </c>
      <c r="B49" s="33">
        <v>0</v>
      </c>
      <c r="C49" s="33">
        <v>5</v>
      </c>
      <c r="D49" s="33">
        <v>7</v>
      </c>
      <c r="E49" s="70"/>
      <c r="F49" s="22" t="s">
        <v>62</v>
      </c>
      <c r="G49" s="97">
        <f>+'REC20'!G48+'REC21'!G45</f>
        <v>75000000</v>
      </c>
      <c r="H49" s="71"/>
      <c r="I49" s="97">
        <v>0</v>
      </c>
      <c r="J49" s="97">
        <v>0</v>
      </c>
      <c r="K49" s="97">
        <f>+'REC20'!K46+'REC21'!K45</f>
        <v>0</v>
      </c>
      <c r="L49" s="97">
        <f>+'REC20'!L46+'REC21'!L45</f>
        <v>0</v>
      </c>
      <c r="M49" s="184">
        <f>+G49-I49+J49+L49-K49</f>
        <v>75000000</v>
      </c>
      <c r="N49" s="96"/>
      <c r="O49" s="97">
        <f>+'REC20'!O48+'REC21'!O45</f>
        <v>64034565</v>
      </c>
      <c r="P49" s="97">
        <f>+'REC20'!P48+'REC21'!P45</f>
        <v>64034565</v>
      </c>
      <c r="Q49" s="97">
        <f>+'REC20'!Q48+'REC21'!Q45</f>
        <v>64034565</v>
      </c>
      <c r="R49" s="97">
        <f>+'REC20'!R48+'REC21'!R45</f>
        <v>64034565</v>
      </c>
      <c r="T49" s="98">
        <f>+M49-O49</f>
        <v>10965435</v>
      </c>
      <c r="U49" s="98">
        <f t="shared" si="8"/>
        <v>0</v>
      </c>
      <c r="V49" s="98">
        <f t="shared" si="8"/>
        <v>0</v>
      </c>
      <c r="W49" s="98">
        <f t="shared" si="8"/>
        <v>0</v>
      </c>
    </row>
    <row r="50" spans="1:25" x14ac:dyDescent="0.2">
      <c r="A50" s="70"/>
      <c r="B50" s="70"/>
      <c r="C50" s="70"/>
      <c r="D50" s="70"/>
      <c r="E50" s="70"/>
      <c r="F50" s="70"/>
      <c r="G50" s="97"/>
      <c r="H50" s="71"/>
      <c r="I50" s="38"/>
      <c r="J50" s="38"/>
      <c r="K50" s="38"/>
      <c r="L50" s="38"/>
      <c r="M50" s="97"/>
      <c r="N50" s="38"/>
      <c r="O50" s="38"/>
      <c r="P50" s="38"/>
      <c r="Q50" s="38"/>
      <c r="R50" s="38"/>
      <c r="T50" s="38"/>
      <c r="U50" s="38"/>
      <c r="V50" s="38"/>
      <c r="W50" s="38"/>
    </row>
    <row r="51" spans="1:25" s="39" customFormat="1" x14ac:dyDescent="0.2">
      <c r="A51" s="33">
        <v>2</v>
      </c>
      <c r="B51" s="33">
        <v>0</v>
      </c>
      <c r="C51" s="33"/>
      <c r="D51" s="33"/>
      <c r="E51" s="33"/>
      <c r="F51" s="31" t="s">
        <v>31</v>
      </c>
      <c r="G51" s="34">
        <f>+G53+G56</f>
        <v>2015100000</v>
      </c>
      <c r="H51" s="35"/>
      <c r="I51" s="34">
        <f>+I53+I56</f>
        <v>138579937</v>
      </c>
      <c r="J51" s="34">
        <f>+J53+J56</f>
        <v>147250581</v>
      </c>
      <c r="K51" s="34">
        <f>+K53+K56</f>
        <v>0</v>
      </c>
      <c r="L51" s="34">
        <f>+L53+L56</f>
        <v>0</v>
      </c>
      <c r="M51" s="181">
        <f>+G51-I51+J51+L51-K51</f>
        <v>2023770644</v>
      </c>
      <c r="N51" s="36"/>
      <c r="O51" s="36">
        <f>+O53+O56</f>
        <v>1772666260</v>
      </c>
      <c r="P51" s="36">
        <f>+P53+P56</f>
        <v>1772666260</v>
      </c>
      <c r="Q51" s="36">
        <f>+Q53+Q56</f>
        <v>1755882118</v>
      </c>
      <c r="R51" s="36">
        <f>+R53+R56</f>
        <v>1696231813</v>
      </c>
      <c r="S51" s="37"/>
      <c r="T51" s="38">
        <f>+M51-O51</f>
        <v>251104384</v>
      </c>
      <c r="U51" s="38">
        <f>+O51-P51</f>
        <v>0</v>
      </c>
      <c r="V51" s="38">
        <f>+P51-Q51</f>
        <v>16784142</v>
      </c>
      <c r="W51" s="38">
        <f>+Q51-R51</f>
        <v>59650305</v>
      </c>
      <c r="Y51" s="277"/>
    </row>
    <row r="52" spans="1:25" x14ac:dyDescent="0.2">
      <c r="A52" s="33"/>
      <c r="B52" s="33"/>
      <c r="C52" s="33"/>
      <c r="D52" s="33"/>
      <c r="E52" s="33"/>
      <c r="F52" s="31"/>
      <c r="G52" s="34"/>
      <c r="H52" s="35"/>
      <c r="I52" s="36"/>
      <c r="J52" s="36"/>
      <c r="K52" s="36"/>
      <c r="L52" s="36"/>
      <c r="M52" s="34"/>
      <c r="N52" s="36"/>
      <c r="O52" s="36"/>
      <c r="P52" s="36"/>
      <c r="Q52" s="36"/>
      <c r="R52" s="36"/>
      <c r="T52" s="36"/>
      <c r="U52" s="36"/>
      <c r="V52" s="36"/>
      <c r="W52" s="36"/>
    </row>
    <row r="53" spans="1:25" s="39" customFormat="1" x14ac:dyDescent="0.2">
      <c r="A53" s="33">
        <v>2</v>
      </c>
      <c r="B53" s="33">
        <v>0</v>
      </c>
      <c r="C53" s="33">
        <v>3</v>
      </c>
      <c r="D53" s="33"/>
      <c r="E53" s="33"/>
      <c r="F53" s="31" t="s">
        <v>32</v>
      </c>
      <c r="G53" s="34">
        <f>+G54</f>
        <v>40000000</v>
      </c>
      <c r="H53" s="35"/>
      <c r="I53" s="34">
        <f>+I54</f>
        <v>10191000</v>
      </c>
      <c r="J53" s="34">
        <f>+J54</f>
        <v>0</v>
      </c>
      <c r="K53" s="34">
        <f>+K54</f>
        <v>0</v>
      </c>
      <c r="L53" s="34">
        <f>+L54</f>
        <v>0</v>
      </c>
      <c r="M53" s="34">
        <f>+I53-J53-K53+L53+G53</f>
        <v>50191000</v>
      </c>
      <c r="N53" s="36"/>
      <c r="O53" s="36">
        <f>+O54</f>
        <v>50191000</v>
      </c>
      <c r="P53" s="36">
        <f>+P54</f>
        <v>50191000</v>
      </c>
      <c r="Q53" s="36">
        <f>+Q54</f>
        <v>50191000</v>
      </c>
      <c r="R53" s="36">
        <f>+R54</f>
        <v>50191000</v>
      </c>
      <c r="S53" s="37"/>
      <c r="T53" s="38">
        <f>+M53-O53</f>
        <v>0</v>
      </c>
      <c r="U53" s="38">
        <f t="shared" ref="U53:W54" si="9">+O53-P53</f>
        <v>0</v>
      </c>
      <c r="V53" s="38">
        <f t="shared" si="9"/>
        <v>0</v>
      </c>
      <c r="W53" s="38">
        <f t="shared" si="9"/>
        <v>0</v>
      </c>
      <c r="Y53" s="277"/>
    </row>
    <row r="54" spans="1:25" x14ac:dyDescent="0.2">
      <c r="A54" s="95">
        <v>2</v>
      </c>
      <c r="B54" s="95">
        <v>0</v>
      </c>
      <c r="C54" s="95">
        <v>3</v>
      </c>
      <c r="D54" s="95">
        <v>50</v>
      </c>
      <c r="E54" s="95"/>
      <c r="F54" s="22" t="s">
        <v>63</v>
      </c>
      <c r="G54" s="97">
        <f>+'REC20'!G53+'REC21'!G50</f>
        <v>40000000</v>
      </c>
      <c r="H54" s="71"/>
      <c r="I54" s="97">
        <f>+'REC20'!I53+'REC21'!I50</f>
        <v>10191000</v>
      </c>
      <c r="J54" s="97">
        <f>+'REC20'!J53+'REC21'!J50</f>
        <v>0</v>
      </c>
      <c r="K54" s="97">
        <f>+'REC20'!K53+'REC21'!K50</f>
        <v>0</v>
      </c>
      <c r="L54" s="97">
        <f>+'REC20'!L53+'REC21'!L50</f>
        <v>0</v>
      </c>
      <c r="M54" s="184">
        <f>+I54-J54-K54+L54+G54</f>
        <v>50191000</v>
      </c>
      <c r="N54" s="96"/>
      <c r="O54" s="97">
        <f>+'REC20'!O53+'REC21'!O50</f>
        <v>50191000</v>
      </c>
      <c r="P54" s="97">
        <f>+'REC20'!P53+'REC21'!P50</f>
        <v>50191000</v>
      </c>
      <c r="Q54" s="97">
        <f>+'REC20'!Q53+'REC21'!Q50</f>
        <v>50191000</v>
      </c>
      <c r="R54" s="97">
        <f>+'REC20'!R53+'REC21'!R50</f>
        <v>50191000</v>
      </c>
      <c r="T54" s="98">
        <f>+M54-O54</f>
        <v>0</v>
      </c>
      <c r="U54" s="98">
        <f t="shared" si="9"/>
        <v>0</v>
      </c>
      <c r="V54" s="98">
        <f t="shared" si="9"/>
        <v>0</v>
      </c>
      <c r="W54" s="98">
        <f t="shared" si="9"/>
        <v>0</v>
      </c>
    </row>
    <row r="55" spans="1:25" x14ac:dyDescent="0.2">
      <c r="A55" s="95"/>
      <c r="B55" s="95"/>
      <c r="C55" s="95"/>
      <c r="D55" s="95"/>
      <c r="E55" s="95"/>
      <c r="F55" s="22"/>
      <c r="G55" s="97"/>
      <c r="H55" s="71"/>
      <c r="I55" s="99"/>
      <c r="J55" s="99"/>
      <c r="K55" s="99"/>
      <c r="L55" s="99"/>
      <c r="M55" s="97"/>
      <c r="N55" s="99"/>
      <c r="O55" s="99"/>
      <c r="P55" s="99"/>
      <c r="Q55" s="99"/>
      <c r="R55" s="99"/>
      <c r="T55" s="99"/>
      <c r="U55" s="99"/>
      <c r="V55" s="99"/>
      <c r="W55" s="99"/>
    </row>
    <row r="56" spans="1:25" s="39" customFormat="1" x14ac:dyDescent="0.2">
      <c r="A56" s="33">
        <v>2</v>
      </c>
      <c r="B56" s="33">
        <v>0</v>
      </c>
      <c r="C56" s="33">
        <v>4</v>
      </c>
      <c r="D56" s="33"/>
      <c r="E56" s="33"/>
      <c r="F56" s="31" t="s">
        <v>33</v>
      </c>
      <c r="G56" s="34">
        <f>SUM(G57:G70)</f>
        <v>1975100000</v>
      </c>
      <c r="H56" s="35"/>
      <c r="I56" s="34">
        <f>SUM(I58:I70)</f>
        <v>128388937</v>
      </c>
      <c r="J56" s="34">
        <f>SUM(J58:J70)</f>
        <v>147250581</v>
      </c>
      <c r="K56" s="34">
        <f>SUM(K58:K70)</f>
        <v>0</v>
      </c>
      <c r="L56" s="34">
        <f>SUM(L58:L70)</f>
        <v>0</v>
      </c>
      <c r="M56" s="34">
        <f>+G56+I56-J56</f>
        <v>1956238356</v>
      </c>
      <c r="N56" s="36"/>
      <c r="O56" s="34">
        <f>SUM(O57:O70)</f>
        <v>1722475260</v>
      </c>
      <c r="P56" s="34">
        <f>SUM(P57:P70)</f>
        <v>1722475260</v>
      </c>
      <c r="Q56" s="34">
        <f>SUM(Q57:Q70)</f>
        <v>1705691118</v>
      </c>
      <c r="R56" s="34">
        <f>SUM(R57:R70)</f>
        <v>1646040813</v>
      </c>
      <c r="S56" s="37"/>
      <c r="T56" s="38">
        <f>+M56-O56</f>
        <v>233763096</v>
      </c>
      <c r="U56" s="38">
        <f>+O56-P56</f>
        <v>0</v>
      </c>
      <c r="V56" s="38">
        <f>+P56-Q56</f>
        <v>16784142</v>
      </c>
      <c r="W56" s="38">
        <f>+Q56-R56</f>
        <v>59650305</v>
      </c>
      <c r="Y56" s="277"/>
    </row>
    <row r="57" spans="1:25" s="39" customFormat="1" x14ac:dyDescent="0.2">
      <c r="A57" s="33"/>
      <c r="B57" s="33"/>
      <c r="C57" s="33"/>
      <c r="D57" s="33"/>
      <c r="E57" s="33"/>
      <c r="F57" s="31"/>
      <c r="G57" s="34"/>
      <c r="H57" s="35"/>
      <c r="I57" s="36"/>
      <c r="J57" s="36"/>
      <c r="K57" s="36"/>
      <c r="L57" s="36"/>
      <c r="M57" s="34"/>
      <c r="N57" s="36"/>
      <c r="O57" s="36"/>
      <c r="P57" s="36"/>
      <c r="Q57" s="36"/>
      <c r="R57" s="36"/>
      <c r="S57" s="37"/>
      <c r="T57" s="36"/>
      <c r="U57" s="36"/>
      <c r="V57" s="36"/>
      <c r="W57" s="36"/>
      <c r="Y57" s="277"/>
    </row>
    <row r="58" spans="1:25" s="39" customFormat="1" ht="15" customHeight="1" x14ac:dyDescent="0.2">
      <c r="A58" s="95">
        <v>2</v>
      </c>
      <c r="B58" s="95">
        <v>0</v>
      </c>
      <c r="C58" s="95">
        <v>4</v>
      </c>
      <c r="D58" s="95">
        <v>1</v>
      </c>
      <c r="E58" s="33"/>
      <c r="F58" s="22" t="s">
        <v>80</v>
      </c>
      <c r="G58" s="97">
        <f>+'REC20'!G56+'REC21'!G54</f>
        <v>0</v>
      </c>
      <c r="H58" s="71"/>
      <c r="I58" s="97">
        <f>+'REC21'!I54</f>
        <v>14430297</v>
      </c>
      <c r="J58" s="97">
        <v>0</v>
      </c>
      <c r="K58" s="97">
        <f>+'REC20'!K55+'REC21'!K54</f>
        <v>0</v>
      </c>
      <c r="L58" s="97">
        <f>+'REC20'!L55+'REC21'!L54</f>
        <v>0</v>
      </c>
      <c r="M58" s="184">
        <f>+G58+I58-J58+K58-L58</f>
        <v>14430297</v>
      </c>
      <c r="N58" s="96"/>
      <c r="O58" s="97">
        <f>+'REC20'!O56+'REC21'!O54</f>
        <v>14046599</v>
      </c>
      <c r="P58" s="97">
        <f>+'REC21'!P54</f>
        <v>14046599</v>
      </c>
      <c r="Q58" s="97">
        <f>+'REC20'!Q56+'REC21'!Q54</f>
        <v>14046599</v>
      </c>
      <c r="R58" s="97">
        <f>+'REC20'!R56+'REC21'!R54</f>
        <v>14046599</v>
      </c>
      <c r="S58" s="37"/>
      <c r="T58" s="98">
        <f>+M58-O58</f>
        <v>383698</v>
      </c>
      <c r="U58" s="98">
        <f t="shared" ref="U58:W70" si="10">+O58-P58</f>
        <v>0</v>
      </c>
      <c r="V58" s="98">
        <f t="shared" si="10"/>
        <v>0</v>
      </c>
      <c r="W58" s="98">
        <f t="shared" si="10"/>
        <v>0</v>
      </c>
      <c r="Y58" s="277"/>
    </row>
    <row r="59" spans="1:25" s="39" customFormat="1" ht="15" customHeight="1" x14ac:dyDescent="0.2">
      <c r="A59" s="95">
        <v>2</v>
      </c>
      <c r="B59" s="95">
        <v>0</v>
      </c>
      <c r="C59" s="95">
        <v>4</v>
      </c>
      <c r="D59" s="95">
        <v>2</v>
      </c>
      <c r="E59" s="33"/>
      <c r="F59" s="22" t="s">
        <v>82</v>
      </c>
      <c r="G59" s="97">
        <f>+'REC20'!G57+'REC21'!G55</f>
        <v>21500000</v>
      </c>
      <c r="H59" s="71"/>
      <c r="I59" s="97">
        <f>+'REC21'!I55</f>
        <v>0</v>
      </c>
      <c r="J59" s="97">
        <f>+'REC21'!J55</f>
        <v>1160276</v>
      </c>
      <c r="K59" s="97">
        <f>+'REC21'!K55</f>
        <v>0</v>
      </c>
      <c r="L59" s="97">
        <f>+'REC21'!L55</f>
        <v>0</v>
      </c>
      <c r="M59" s="184">
        <f t="shared" ref="M59:M70" si="11">+G59+I59-J59+K59-L59</f>
        <v>20339724</v>
      </c>
      <c r="N59" s="96"/>
      <c r="O59" s="97">
        <f>+'REC20'!O57+'REC21'!O55</f>
        <v>19566800</v>
      </c>
      <c r="P59" s="97">
        <f>+'REC20'!P57+'REC21'!P55</f>
        <v>19566800</v>
      </c>
      <c r="Q59" s="97">
        <f>+'REC20'!Q57+'REC21'!Q55</f>
        <v>19566800</v>
      </c>
      <c r="R59" s="97">
        <f>+'REC20'!R57+'REC21'!R55</f>
        <v>19566800</v>
      </c>
      <c r="S59" s="37"/>
      <c r="T59" s="98">
        <f t="shared" ref="T59:T70" si="12">+M59-O59</f>
        <v>772924</v>
      </c>
      <c r="U59" s="98">
        <f>+O59-P59</f>
        <v>0</v>
      </c>
      <c r="V59" s="98">
        <f>+P59-Q59</f>
        <v>0</v>
      </c>
      <c r="W59" s="98">
        <f>+Q59-R59</f>
        <v>0</v>
      </c>
      <c r="Y59" s="277"/>
    </row>
    <row r="60" spans="1:25" s="39" customFormat="1" ht="15" customHeight="1" x14ac:dyDescent="0.2">
      <c r="A60" s="95">
        <v>2</v>
      </c>
      <c r="B60" s="95">
        <v>0</v>
      </c>
      <c r="C60" s="95">
        <v>4</v>
      </c>
      <c r="D60" s="95">
        <v>4</v>
      </c>
      <c r="E60" s="33"/>
      <c r="F60" s="22" t="s">
        <v>34</v>
      </c>
      <c r="G60" s="97">
        <f>+'REC20'!G58+'REC21'!G56</f>
        <v>71200000</v>
      </c>
      <c r="H60" s="71"/>
      <c r="I60" s="97">
        <f>+'REC21'!I56</f>
        <v>35908800</v>
      </c>
      <c r="J60" s="97">
        <f>+'REC21'!J56</f>
        <v>2900000</v>
      </c>
      <c r="K60" s="97">
        <f>+'REC21'!K56</f>
        <v>0</v>
      </c>
      <c r="L60" s="97">
        <f>+'REC21'!L56</f>
        <v>0</v>
      </c>
      <c r="M60" s="184">
        <f t="shared" si="11"/>
        <v>104208800</v>
      </c>
      <c r="N60" s="96"/>
      <c r="O60" s="97">
        <f>+'REC20'!O58+'REC21'!O56</f>
        <v>98237840</v>
      </c>
      <c r="P60" s="97">
        <f>+'REC20'!P58+'REC21'!P56</f>
        <v>98237840</v>
      </c>
      <c r="Q60" s="97">
        <f>+'REC20'!Q58+'REC21'!Q56</f>
        <v>98237840</v>
      </c>
      <c r="R60" s="97">
        <f>+'REC20'!R58+'REC21'!R56</f>
        <v>62329040</v>
      </c>
      <c r="S60" s="37"/>
      <c r="T60" s="98">
        <f t="shared" si="12"/>
        <v>5970960</v>
      </c>
      <c r="U60" s="98">
        <f t="shared" si="10"/>
        <v>0</v>
      </c>
      <c r="V60" s="98">
        <f t="shared" si="10"/>
        <v>0</v>
      </c>
      <c r="W60" s="98">
        <f t="shared" si="10"/>
        <v>35908800</v>
      </c>
      <c r="Y60" s="277"/>
    </row>
    <row r="61" spans="1:25" s="39" customFormat="1" ht="15" customHeight="1" x14ac:dyDescent="0.2">
      <c r="A61" s="95">
        <v>2</v>
      </c>
      <c r="B61" s="95">
        <v>0</v>
      </c>
      <c r="C61" s="95">
        <v>4</v>
      </c>
      <c r="D61" s="95">
        <v>5</v>
      </c>
      <c r="E61" s="33"/>
      <c r="F61" s="22" t="s">
        <v>35</v>
      </c>
      <c r="G61" s="97">
        <f>+'REC20'!G59+'REC21'!G57</f>
        <v>642960000</v>
      </c>
      <c r="H61" s="71"/>
      <c r="I61" s="97">
        <f>+'REC20'!I56+'REC21'!I57</f>
        <v>45432000</v>
      </c>
      <c r="J61" s="97">
        <f>+'REC20'!J56+'REC21'!J57</f>
        <v>133935305</v>
      </c>
      <c r="K61" s="97">
        <f>+'REC20'!K56+'REC21'!K57</f>
        <v>0</v>
      </c>
      <c r="L61" s="97">
        <f>+'REC20'!L56+'REC21'!L57</f>
        <v>0</v>
      </c>
      <c r="M61" s="184">
        <f t="shared" si="11"/>
        <v>554456695</v>
      </c>
      <c r="N61" s="96"/>
      <c r="O61" s="97">
        <f>+'REC20'!O59+'REC21'!O57</f>
        <v>543247169</v>
      </c>
      <c r="P61" s="97">
        <f>+'REC20'!P59+'REC21'!P57</f>
        <v>543247169</v>
      </c>
      <c r="Q61" s="97">
        <f>+'REC20'!Q59+'REC21'!Q57</f>
        <v>543247169</v>
      </c>
      <c r="R61" s="97">
        <f>+'REC20'!R59+'REC21'!R57</f>
        <v>523201164</v>
      </c>
      <c r="S61" s="37"/>
      <c r="T61" s="98">
        <f t="shared" si="12"/>
        <v>11209526</v>
      </c>
      <c r="U61" s="98">
        <f t="shared" si="10"/>
        <v>0</v>
      </c>
      <c r="V61" s="98">
        <f t="shared" si="10"/>
        <v>0</v>
      </c>
      <c r="W61" s="98">
        <f t="shared" si="10"/>
        <v>20046005</v>
      </c>
      <c r="X61" s="101">
        <f>+M61-O61</f>
        <v>11209526</v>
      </c>
      <c r="Y61" s="277"/>
    </row>
    <row r="62" spans="1:25" s="39" customFormat="1" ht="15" customHeight="1" x14ac:dyDescent="0.2">
      <c r="A62" s="95">
        <v>2</v>
      </c>
      <c r="B62" s="95">
        <v>0</v>
      </c>
      <c r="C62" s="95">
        <v>4</v>
      </c>
      <c r="D62" s="95">
        <v>6</v>
      </c>
      <c r="E62" s="33"/>
      <c r="F62" s="22" t="s">
        <v>36</v>
      </c>
      <c r="G62" s="97">
        <f>+'REC20'!G60+'REC21'!G58</f>
        <v>175000000</v>
      </c>
      <c r="H62" s="71"/>
      <c r="I62" s="97">
        <f>+'REC20'!I58+'REC21'!I58</f>
        <v>0</v>
      </c>
      <c r="J62" s="97">
        <f>+'REC20'!J58+'REC21'!J58</f>
        <v>9255000</v>
      </c>
      <c r="K62" s="97">
        <f>+'REC20'!K58+'REC21'!K58</f>
        <v>0</v>
      </c>
      <c r="L62" s="97">
        <f>+'REC20'!L58+'REC21'!L58</f>
        <v>0</v>
      </c>
      <c r="M62" s="184">
        <f t="shared" si="11"/>
        <v>165745000</v>
      </c>
      <c r="N62" s="96"/>
      <c r="O62" s="97">
        <f>+'REC20'!O60+'REC21'!O58</f>
        <v>127717360</v>
      </c>
      <c r="P62" s="97">
        <f>+'REC20'!P60+'REC21'!P58</f>
        <v>127717360</v>
      </c>
      <c r="Q62" s="97">
        <f>+'REC20'!Q60+'REC21'!Q58</f>
        <v>123238916</v>
      </c>
      <c r="R62" s="97">
        <f>+'REC20'!R60+'REC21'!R58</f>
        <v>123238916</v>
      </c>
      <c r="S62" s="37"/>
      <c r="T62" s="98">
        <f t="shared" si="12"/>
        <v>38027640</v>
      </c>
      <c r="U62" s="98">
        <f t="shared" si="10"/>
        <v>0</v>
      </c>
      <c r="V62" s="98">
        <f t="shared" si="10"/>
        <v>4478444</v>
      </c>
      <c r="W62" s="98">
        <f t="shared" si="10"/>
        <v>0</v>
      </c>
      <c r="Y62" s="277"/>
    </row>
    <row r="63" spans="1:25" s="39" customFormat="1" ht="15" customHeight="1" x14ac:dyDescent="0.2">
      <c r="A63" s="95">
        <v>2</v>
      </c>
      <c r="B63" s="95">
        <v>0</v>
      </c>
      <c r="C63" s="95">
        <v>4</v>
      </c>
      <c r="D63" s="95">
        <v>7</v>
      </c>
      <c r="E63" s="33"/>
      <c r="F63" s="22" t="s">
        <v>37</v>
      </c>
      <c r="G63" s="97">
        <f>+'REC20'!G61+'REC21'!G59</f>
        <v>9000000</v>
      </c>
      <c r="H63" s="71"/>
      <c r="I63" s="97">
        <f>+'REC20'!I59+'REC21'!I59</f>
        <v>12306000</v>
      </c>
      <c r="J63" s="97">
        <f>+'REC20'!J59+'REC21'!J59</f>
        <v>0</v>
      </c>
      <c r="K63" s="97">
        <f>+'REC20'!K59+'REC21'!K59</f>
        <v>0</v>
      </c>
      <c r="L63" s="97">
        <f>+'REC20'!L59+'REC21'!L59</f>
        <v>0</v>
      </c>
      <c r="M63" s="184">
        <f t="shared" si="11"/>
        <v>21306000</v>
      </c>
      <c r="N63" s="96"/>
      <c r="O63" s="97">
        <f>+'REC20'!O61+'REC21'!O59</f>
        <v>21081804</v>
      </c>
      <c r="P63" s="97">
        <f>+'REC20'!P61+'REC21'!P59</f>
        <v>21081804</v>
      </c>
      <c r="Q63" s="97">
        <f>+'REC20'!Q61+'REC21'!Q59</f>
        <v>20258304</v>
      </c>
      <c r="R63" s="97">
        <f>+'REC20'!R61+'REC21'!R59</f>
        <v>16562804</v>
      </c>
      <c r="S63" s="37"/>
      <c r="T63" s="98">
        <f t="shared" si="12"/>
        <v>224196</v>
      </c>
      <c r="U63" s="98">
        <f t="shared" si="10"/>
        <v>0</v>
      </c>
      <c r="V63" s="98">
        <f t="shared" si="10"/>
        <v>823500</v>
      </c>
      <c r="W63" s="98">
        <f t="shared" si="10"/>
        <v>3695500</v>
      </c>
      <c r="Y63" s="277"/>
    </row>
    <row r="64" spans="1:25" s="39" customFormat="1" ht="15" customHeight="1" x14ac:dyDescent="0.2">
      <c r="A64" s="95">
        <v>2</v>
      </c>
      <c r="B64" s="95">
        <v>0</v>
      </c>
      <c r="C64" s="95">
        <v>4</v>
      </c>
      <c r="D64" s="95">
        <v>8</v>
      </c>
      <c r="E64" s="33"/>
      <c r="F64" s="22" t="s">
        <v>38</v>
      </c>
      <c r="G64" s="97">
        <f>+'REC20'!G62+'REC21'!G60</f>
        <v>278720000</v>
      </c>
      <c r="H64" s="71"/>
      <c r="I64" s="97">
        <f>+'REC20'!I60+'REC21'!I60</f>
        <v>0</v>
      </c>
      <c r="J64" s="97">
        <f>+'REC20'!J60+'REC21'!J60</f>
        <v>0</v>
      </c>
      <c r="K64" s="97">
        <f>+'REC20'!K60+'REC21'!K60</f>
        <v>0</v>
      </c>
      <c r="L64" s="97">
        <f>+'REC20'!L60+'REC21'!L60</f>
        <v>0</v>
      </c>
      <c r="M64" s="184">
        <f t="shared" si="11"/>
        <v>278720000</v>
      </c>
      <c r="N64" s="96"/>
      <c r="O64" s="97">
        <f>+'REC20'!O62+'REC21'!O60</f>
        <v>262597298</v>
      </c>
      <c r="P64" s="97">
        <f>+'REC20'!P62+'REC21'!P60</f>
        <v>262597298</v>
      </c>
      <c r="Q64" s="97">
        <f>+'REC20'!Q62+'REC21'!Q60</f>
        <v>262597298</v>
      </c>
      <c r="R64" s="97">
        <f>+'REC20'!R62+'REC21'!R60</f>
        <v>262597298</v>
      </c>
      <c r="S64" s="37"/>
      <c r="T64" s="98">
        <f t="shared" si="12"/>
        <v>16122702</v>
      </c>
      <c r="U64" s="98">
        <f t="shared" si="10"/>
        <v>0</v>
      </c>
      <c r="V64" s="98">
        <f t="shared" si="10"/>
        <v>0</v>
      </c>
      <c r="W64" s="98">
        <f t="shared" si="10"/>
        <v>0</v>
      </c>
      <c r="Y64" s="277"/>
    </row>
    <row r="65" spans="1:25" s="39" customFormat="1" ht="15" customHeight="1" x14ac:dyDescent="0.2">
      <c r="A65" s="95">
        <v>2</v>
      </c>
      <c r="B65" s="95">
        <v>0</v>
      </c>
      <c r="C65" s="95">
        <v>4</v>
      </c>
      <c r="D65" s="95">
        <v>9</v>
      </c>
      <c r="E65" s="33"/>
      <c r="F65" s="22" t="s">
        <v>39</v>
      </c>
      <c r="G65" s="97">
        <f>+'REC20'!G63+'REC21'!G61</f>
        <v>50000000</v>
      </c>
      <c r="H65" s="71"/>
      <c r="I65" s="97">
        <f>+'REC20'!I61+'REC21'!I61</f>
        <v>0</v>
      </c>
      <c r="J65" s="97">
        <f>+'REC20'!J61+'REC21'!J61</f>
        <v>0</v>
      </c>
      <c r="K65" s="97">
        <f>+'REC20'!K61+'REC21'!K61</f>
        <v>0</v>
      </c>
      <c r="L65" s="97">
        <f>+'REC20'!L61+'REC21'!L61</f>
        <v>0</v>
      </c>
      <c r="M65" s="184">
        <f t="shared" si="11"/>
        <v>50000000</v>
      </c>
      <c r="N65" s="96"/>
      <c r="O65" s="97">
        <f>+'REC20'!O63+'REC21'!O61</f>
        <v>33131844</v>
      </c>
      <c r="P65" s="97">
        <f>+'REC20'!P63+'REC21'!P61</f>
        <v>33131844</v>
      </c>
      <c r="Q65" s="97">
        <f>+'REC20'!Q63+'REC21'!Q61</f>
        <v>33131844</v>
      </c>
      <c r="R65" s="97">
        <f>+'REC20'!R63+'REC21'!R61</f>
        <v>33131844</v>
      </c>
      <c r="S65" s="37"/>
      <c r="T65" s="98">
        <f t="shared" si="12"/>
        <v>16868156</v>
      </c>
      <c r="U65" s="98">
        <f t="shared" si="10"/>
        <v>0</v>
      </c>
      <c r="V65" s="98">
        <f t="shared" si="10"/>
        <v>0</v>
      </c>
      <c r="W65" s="98">
        <f t="shared" si="10"/>
        <v>0</v>
      </c>
      <c r="Y65" s="277"/>
    </row>
    <row r="66" spans="1:25" s="39" customFormat="1" ht="15" customHeight="1" x14ac:dyDescent="0.2">
      <c r="A66" s="95">
        <v>2</v>
      </c>
      <c r="B66" s="95">
        <v>0</v>
      </c>
      <c r="C66" s="95">
        <v>4</v>
      </c>
      <c r="D66" s="95">
        <v>11</v>
      </c>
      <c r="E66" s="33"/>
      <c r="F66" s="22" t="s">
        <v>40</v>
      </c>
      <c r="G66" s="97">
        <f>+'REC20'!G64+'REC21'!G62</f>
        <v>270000000</v>
      </c>
      <c r="H66" s="71"/>
      <c r="I66" s="97">
        <f>+'REC20'!I64+'REC21'!I62</f>
        <v>20000000</v>
      </c>
      <c r="J66" s="97">
        <f>+'REC20'!J64+'REC21'!J62</f>
        <v>0</v>
      </c>
      <c r="K66" s="97">
        <f>+'REC20'!K64+'REC21'!K62</f>
        <v>0</v>
      </c>
      <c r="L66" s="97">
        <f>+'REC20'!L64+'REC21'!L62</f>
        <v>0</v>
      </c>
      <c r="M66" s="184">
        <f t="shared" si="11"/>
        <v>290000000</v>
      </c>
      <c r="N66" s="96"/>
      <c r="O66" s="97">
        <f>+'REC20'!O64+'REC21'!O62</f>
        <v>279368456</v>
      </c>
      <c r="P66" s="97">
        <f>+'REC20'!P64+'REC21'!P62</f>
        <v>279368456</v>
      </c>
      <c r="Q66" s="97">
        <f>+'REC20'!Q64+'REC21'!Q62</f>
        <v>279368456</v>
      </c>
      <c r="R66" s="97">
        <f>+'REC20'!R64+'REC21'!R62</f>
        <v>279368456</v>
      </c>
      <c r="S66" s="37"/>
      <c r="T66" s="98">
        <f t="shared" si="12"/>
        <v>10631544</v>
      </c>
      <c r="U66" s="98">
        <f t="shared" si="10"/>
        <v>0</v>
      </c>
      <c r="V66" s="98">
        <f t="shared" si="10"/>
        <v>0</v>
      </c>
      <c r="W66" s="98">
        <f t="shared" si="10"/>
        <v>0</v>
      </c>
      <c r="Y66" s="277"/>
    </row>
    <row r="67" spans="1:25" ht="15" customHeight="1" x14ac:dyDescent="0.2">
      <c r="A67" s="95">
        <v>2</v>
      </c>
      <c r="B67" s="95">
        <v>0</v>
      </c>
      <c r="C67" s="95">
        <v>4</v>
      </c>
      <c r="D67" s="95">
        <v>14</v>
      </c>
      <c r="E67" s="95"/>
      <c r="F67" s="22" t="s">
        <v>83</v>
      </c>
      <c r="G67" s="97">
        <f>+'REC20'!G65+'REC21'!G63</f>
        <v>30000000</v>
      </c>
      <c r="H67" s="71"/>
      <c r="I67" s="97">
        <f>+'REC20'!I63+'REC21'!I63</f>
        <v>311840</v>
      </c>
      <c r="J67" s="97">
        <f>+'REC20'!J63+'REC21'!J63</f>
        <v>0</v>
      </c>
      <c r="K67" s="97">
        <f>+'REC20'!K63+'REC21'!K63</f>
        <v>0</v>
      </c>
      <c r="L67" s="97">
        <f>+'REC20'!L63+'REC21'!L63</f>
        <v>0</v>
      </c>
      <c r="M67" s="184">
        <f t="shared" si="11"/>
        <v>30311840</v>
      </c>
      <c r="N67" s="96"/>
      <c r="O67" s="97">
        <f>+'REC20'!O65+'REC21'!O63</f>
        <v>30311840</v>
      </c>
      <c r="P67" s="97">
        <f>+'REC20'!P65+'REC21'!P63</f>
        <v>30311840</v>
      </c>
      <c r="Q67" s="97">
        <f>+'REC20'!Q65+'REC21'!Q63</f>
        <v>19210342</v>
      </c>
      <c r="R67" s="97">
        <f>+'REC20'!R65+'REC21'!R63</f>
        <v>19210342</v>
      </c>
      <c r="T67" s="98">
        <f t="shared" si="12"/>
        <v>0</v>
      </c>
      <c r="U67" s="98">
        <f t="shared" si="10"/>
        <v>0</v>
      </c>
      <c r="V67" s="98">
        <f t="shared" si="10"/>
        <v>11101498</v>
      </c>
      <c r="W67" s="98">
        <f t="shared" si="10"/>
        <v>0</v>
      </c>
    </row>
    <row r="68" spans="1:25" s="39" customFormat="1" ht="15" customHeight="1" x14ac:dyDescent="0.2">
      <c r="A68" s="95">
        <v>2</v>
      </c>
      <c r="B68" s="95">
        <v>0</v>
      </c>
      <c r="C68" s="95">
        <v>4</v>
      </c>
      <c r="D68" s="95">
        <v>21</v>
      </c>
      <c r="E68" s="33"/>
      <c r="F68" s="100" t="s">
        <v>64</v>
      </c>
      <c r="G68" s="97">
        <f>+'REC20'!G67+'REC21'!G64</f>
        <v>153720000</v>
      </c>
      <c r="H68" s="71"/>
      <c r="I68" s="97">
        <f>+'REC20'!I65+'REC21'!I64</f>
        <v>0</v>
      </c>
      <c r="J68" s="97">
        <f>+'REC20'!J65+'REC21'!J64</f>
        <v>0</v>
      </c>
      <c r="K68" s="97">
        <f>+'REC20'!K65+'REC21'!K64</f>
        <v>0</v>
      </c>
      <c r="L68" s="97">
        <f>+'REC20'!L65+'REC21'!L64</f>
        <v>0</v>
      </c>
      <c r="M68" s="184">
        <f t="shared" si="11"/>
        <v>153720000</v>
      </c>
      <c r="N68" s="96"/>
      <c r="O68" s="97">
        <f>+'REC20'!O67+'REC21'!O64</f>
        <v>135894425</v>
      </c>
      <c r="P68" s="97">
        <f>+'REC20'!P67+'REC21'!P64</f>
        <v>135894425</v>
      </c>
      <c r="Q68" s="97">
        <f>+'REC20'!Q67+'REC21'!Q64</f>
        <v>135513725</v>
      </c>
      <c r="R68" s="97">
        <f>+'REC20'!R67+'REC21'!R64</f>
        <v>135513725</v>
      </c>
      <c r="S68" s="37"/>
      <c r="T68" s="98">
        <f t="shared" si="12"/>
        <v>17825575</v>
      </c>
      <c r="U68" s="98">
        <f t="shared" si="10"/>
        <v>0</v>
      </c>
      <c r="V68" s="98">
        <f t="shared" si="10"/>
        <v>380700</v>
      </c>
      <c r="W68" s="98">
        <f t="shared" si="10"/>
        <v>0</v>
      </c>
      <c r="Y68" s="277"/>
    </row>
    <row r="69" spans="1:25" s="39" customFormat="1" ht="15" customHeight="1" x14ac:dyDescent="0.2">
      <c r="A69" s="95">
        <v>2</v>
      </c>
      <c r="B69" s="95">
        <v>0</v>
      </c>
      <c r="C69" s="95">
        <v>4</v>
      </c>
      <c r="D69" s="95">
        <v>40</v>
      </c>
      <c r="E69" s="33"/>
      <c r="F69" s="22" t="s">
        <v>43</v>
      </c>
      <c r="G69" s="97">
        <f>+'REC20'!G68+'REC21'!G65</f>
        <v>3000000</v>
      </c>
      <c r="H69" s="71"/>
      <c r="I69" s="97">
        <f>+'REC20'!I66+'REC21'!I65</f>
        <v>0</v>
      </c>
      <c r="J69" s="97">
        <f>+'REC20'!J68</f>
        <v>0</v>
      </c>
      <c r="K69" s="97">
        <f>+'REC20'!K66+'REC21'!K65</f>
        <v>0</v>
      </c>
      <c r="L69" s="97">
        <f>+'REC20'!L66+'REC21'!L65</f>
        <v>0</v>
      </c>
      <c r="M69" s="184">
        <f t="shared" si="11"/>
        <v>3000000</v>
      </c>
      <c r="N69" s="96"/>
      <c r="O69" s="97">
        <f>+'REC20'!O68+'REC21'!O65</f>
        <v>189100</v>
      </c>
      <c r="P69" s="97">
        <f>+'REC20'!P68+'REC21'!P65</f>
        <v>189100</v>
      </c>
      <c r="Q69" s="97">
        <f>+'REC20'!Q68+'REC21'!Q65</f>
        <v>189100</v>
      </c>
      <c r="R69" s="97">
        <f>+'REC20'!R68+'REC21'!R65</f>
        <v>189100</v>
      </c>
      <c r="S69" s="37"/>
      <c r="T69" s="98">
        <f t="shared" si="12"/>
        <v>2810900</v>
      </c>
      <c r="U69" s="98">
        <f t="shared" si="10"/>
        <v>0</v>
      </c>
      <c r="V69" s="98">
        <f t="shared" si="10"/>
        <v>0</v>
      </c>
      <c r="W69" s="98">
        <f t="shared" si="10"/>
        <v>0</v>
      </c>
      <c r="Y69" s="277"/>
    </row>
    <row r="70" spans="1:25" s="39" customFormat="1" ht="15" customHeight="1" x14ac:dyDescent="0.2">
      <c r="A70" s="95">
        <v>2</v>
      </c>
      <c r="B70" s="95">
        <v>0</v>
      </c>
      <c r="C70" s="95">
        <v>4</v>
      </c>
      <c r="D70" s="95">
        <v>41</v>
      </c>
      <c r="E70" s="33"/>
      <c r="F70" s="22" t="s">
        <v>44</v>
      </c>
      <c r="G70" s="97">
        <f>+'REC20'!G69+'REC21'!G66</f>
        <v>270000000</v>
      </c>
      <c r="H70" s="71"/>
      <c r="I70" s="97">
        <f>+'REC20'!I69</f>
        <v>0</v>
      </c>
      <c r="J70" s="97">
        <f>+'REC20'!J67+'REC21'!J66</f>
        <v>0</v>
      </c>
      <c r="K70" s="97">
        <f>+'REC20'!K67+'REC21'!K66</f>
        <v>0</v>
      </c>
      <c r="L70" s="97">
        <f>+'REC20'!L67+'REC21'!L66</f>
        <v>0</v>
      </c>
      <c r="M70" s="184">
        <f t="shared" si="11"/>
        <v>270000000</v>
      </c>
      <c r="N70" s="96"/>
      <c r="O70" s="97">
        <f>+'REC20'!O69+'REC21'!O66</f>
        <v>157084725</v>
      </c>
      <c r="P70" s="97">
        <f>+'REC20'!P69+'REC21'!P66</f>
        <v>157084725</v>
      </c>
      <c r="Q70" s="97">
        <f>+'REC20'!Q69+'REC21'!Q66</f>
        <v>157084725</v>
      </c>
      <c r="R70" s="97">
        <f>+'REC20'!R69+'REC21'!R66</f>
        <v>157084725</v>
      </c>
      <c r="S70" s="37"/>
      <c r="T70" s="98">
        <f t="shared" si="12"/>
        <v>112915275</v>
      </c>
      <c r="U70" s="98">
        <f t="shared" si="10"/>
        <v>0</v>
      </c>
      <c r="V70" s="98">
        <f t="shared" si="10"/>
        <v>0</v>
      </c>
      <c r="W70" s="98">
        <f t="shared" si="10"/>
        <v>0</v>
      </c>
      <c r="Y70" s="277"/>
    </row>
    <row r="71" spans="1:25" s="39" customFormat="1" ht="15" customHeight="1" x14ac:dyDescent="0.2">
      <c r="A71" s="95"/>
      <c r="B71" s="95"/>
      <c r="C71" s="95"/>
      <c r="D71" s="95"/>
      <c r="E71" s="33"/>
      <c r="F71" s="22"/>
      <c r="G71" s="97"/>
      <c r="H71" s="71"/>
      <c r="I71" s="97"/>
      <c r="J71" s="97"/>
      <c r="K71" s="97"/>
      <c r="L71" s="97"/>
      <c r="M71" s="97"/>
      <c r="N71" s="96"/>
      <c r="O71" s="97"/>
      <c r="P71" s="97"/>
      <c r="Q71" s="97"/>
      <c r="R71" s="97"/>
      <c r="S71" s="37"/>
      <c r="T71" s="98"/>
      <c r="U71" s="98"/>
      <c r="V71" s="98"/>
      <c r="W71" s="98"/>
      <c r="Y71" s="277"/>
    </row>
    <row r="72" spans="1:25" s="39" customFormat="1" ht="15" customHeight="1" x14ac:dyDescent="0.2">
      <c r="A72" s="64">
        <v>3</v>
      </c>
      <c r="B72" s="41"/>
      <c r="C72" s="41"/>
      <c r="D72" s="41"/>
      <c r="E72" s="41"/>
      <c r="F72" s="65" t="s">
        <v>73</v>
      </c>
      <c r="G72" s="218">
        <f>+G73+G75+G76</f>
        <v>924000000</v>
      </c>
      <c r="H72" s="35"/>
      <c r="I72" s="34">
        <f>+I73+I75</f>
        <v>8670644</v>
      </c>
      <c r="J72" s="97">
        <f>+J73+J75</f>
        <v>0</v>
      </c>
      <c r="K72" s="97">
        <f>+K73+K75</f>
        <v>0</v>
      </c>
      <c r="L72" s="97">
        <f>+L73+L75</f>
        <v>0</v>
      </c>
      <c r="M72" s="34">
        <f>+G72+I72-J72</f>
        <v>932670644</v>
      </c>
      <c r="N72" s="94"/>
      <c r="O72" s="32">
        <f>+O73+O75</f>
        <v>161406455</v>
      </c>
      <c r="P72" s="32">
        <f>+P73+P75</f>
        <v>161406455</v>
      </c>
      <c r="Q72" s="32">
        <f>+Q73+Q75</f>
        <v>161406455</v>
      </c>
      <c r="R72" s="32">
        <f>+R73+R75</f>
        <v>161406455</v>
      </c>
      <c r="S72" s="37"/>
      <c r="T72" s="38">
        <f>+M72-O72</f>
        <v>771264189</v>
      </c>
      <c r="U72" s="38">
        <f t="shared" ref="U72:W79" si="13">+O72-P72</f>
        <v>0</v>
      </c>
      <c r="V72" s="38">
        <f t="shared" si="13"/>
        <v>0</v>
      </c>
      <c r="W72" s="38">
        <f t="shared" si="13"/>
        <v>0</v>
      </c>
      <c r="Y72" s="277"/>
    </row>
    <row r="73" spans="1:25" s="39" customFormat="1" ht="15" customHeight="1" x14ac:dyDescent="0.2">
      <c r="A73" s="22">
        <v>3</v>
      </c>
      <c r="B73" s="22">
        <v>2</v>
      </c>
      <c r="C73" s="22">
        <v>1</v>
      </c>
      <c r="D73" s="22">
        <v>1</v>
      </c>
      <c r="E73" s="22">
        <v>20</v>
      </c>
      <c r="F73" s="22" t="s">
        <v>74</v>
      </c>
      <c r="G73" s="216">
        <f>+'REC20'!G72</f>
        <v>22000000</v>
      </c>
      <c r="H73" s="71"/>
      <c r="I73" s="97">
        <f>+'REC21'!I69</f>
        <v>8670644</v>
      </c>
      <c r="J73" s="97">
        <f>+'REC20'!J70</f>
        <v>0</v>
      </c>
      <c r="K73" s="97">
        <f>+'REC20'!K70</f>
        <v>0</v>
      </c>
      <c r="L73" s="97">
        <f>+'REC20'!L70</f>
        <v>0</v>
      </c>
      <c r="M73" s="184">
        <f>+G73+I73-J73</f>
        <v>30670644</v>
      </c>
      <c r="N73" s="36"/>
      <c r="O73" s="97">
        <f>+'REC20'!O72+'REC21'!O69</f>
        <v>30670644</v>
      </c>
      <c r="P73" s="97">
        <f>+'REC20'!P72+'REC21'!P69</f>
        <v>30670644</v>
      </c>
      <c r="Q73" s="97">
        <f>+'REC20'!Q72+'REC21'!Q69</f>
        <v>30670644</v>
      </c>
      <c r="R73" s="97">
        <f>+'REC20'!R72+'REC21'!R69</f>
        <v>30670644</v>
      </c>
      <c r="S73" s="37"/>
      <c r="T73" s="98">
        <f>+M73-O73</f>
        <v>0</v>
      </c>
      <c r="U73" s="98">
        <f t="shared" si="13"/>
        <v>0</v>
      </c>
      <c r="V73" s="98">
        <f t="shared" si="13"/>
        <v>0</v>
      </c>
      <c r="W73" s="98">
        <f t="shared" si="13"/>
        <v>0</v>
      </c>
      <c r="X73" s="101"/>
      <c r="Y73" s="277"/>
    </row>
    <row r="74" spans="1:25" s="39" customFormat="1" ht="15" customHeight="1" x14ac:dyDescent="0.2">
      <c r="A74" s="22"/>
      <c r="B74" s="22"/>
      <c r="C74" s="22"/>
      <c r="D74" s="22"/>
      <c r="E74" s="22"/>
      <c r="F74" s="22"/>
      <c r="G74" s="216"/>
      <c r="H74" s="71"/>
      <c r="I74" s="97">
        <f>+'REC20'!I71</f>
        <v>0</v>
      </c>
      <c r="J74" s="97">
        <f>+'REC20'!J71</f>
        <v>0</v>
      </c>
      <c r="K74" s="97">
        <f>+'REC20'!K71</f>
        <v>0</v>
      </c>
      <c r="L74" s="97">
        <f>+'REC20'!L71</f>
        <v>0</v>
      </c>
      <c r="M74" s="184">
        <f>+G74-I74+J74+L74-K74</f>
        <v>0</v>
      </c>
      <c r="N74" s="36"/>
      <c r="O74" s="97"/>
      <c r="P74" s="97"/>
      <c r="Q74" s="97"/>
      <c r="R74" s="97"/>
      <c r="S74" s="37"/>
      <c r="T74" s="98">
        <f t="shared" ref="T74:T79" si="14">+M74-O74</f>
        <v>0</v>
      </c>
      <c r="U74" s="98">
        <f t="shared" si="13"/>
        <v>0</v>
      </c>
      <c r="V74" s="98">
        <f t="shared" si="13"/>
        <v>0</v>
      </c>
      <c r="W74" s="98">
        <f t="shared" si="13"/>
        <v>0</v>
      </c>
      <c r="Y74" s="277"/>
    </row>
    <row r="75" spans="1:25" s="39" customFormat="1" ht="15" customHeight="1" x14ac:dyDescent="0.2">
      <c r="A75" s="22">
        <v>3</v>
      </c>
      <c r="B75" s="22">
        <v>6</v>
      </c>
      <c r="C75" s="22">
        <v>1</v>
      </c>
      <c r="D75" s="22">
        <v>1</v>
      </c>
      <c r="E75" s="22">
        <v>20</v>
      </c>
      <c r="F75" s="22" t="s">
        <v>75</v>
      </c>
      <c r="G75" s="216">
        <f>+'REC20'!G73</f>
        <v>202000000</v>
      </c>
      <c r="H75" s="71"/>
      <c r="I75" s="97">
        <f>+'REC20'!I72</f>
        <v>0</v>
      </c>
      <c r="J75" s="97">
        <f>+'REC20'!J72</f>
        <v>0</v>
      </c>
      <c r="K75" s="97">
        <f>+'REC20'!K72</f>
        <v>0</v>
      </c>
      <c r="L75" s="97">
        <f>+'REC20'!L72</f>
        <v>0</v>
      </c>
      <c r="M75" s="184">
        <f>+G75-I75+J75+L75-K75</f>
        <v>202000000</v>
      </c>
      <c r="N75" s="36"/>
      <c r="O75" s="97">
        <f>+'REC20'!O73</f>
        <v>130735811</v>
      </c>
      <c r="P75" s="97">
        <f>+'REC20'!P73</f>
        <v>130735811</v>
      </c>
      <c r="Q75" s="97">
        <f>+'REC20'!Q73</f>
        <v>130735811</v>
      </c>
      <c r="R75" s="97">
        <f>+'REC20'!R73</f>
        <v>130735811</v>
      </c>
      <c r="S75" s="37"/>
      <c r="T75" s="98">
        <f t="shared" si="14"/>
        <v>71264189</v>
      </c>
      <c r="U75" s="98">
        <f t="shared" si="13"/>
        <v>0</v>
      </c>
      <c r="V75" s="98">
        <f t="shared" si="13"/>
        <v>0</v>
      </c>
      <c r="W75" s="98">
        <f t="shared" si="13"/>
        <v>0</v>
      </c>
      <c r="Y75" s="277"/>
    </row>
    <row r="76" spans="1:25" s="39" customFormat="1" ht="29.25" customHeight="1" x14ac:dyDescent="0.2">
      <c r="A76" s="22">
        <v>3</v>
      </c>
      <c r="B76" s="22">
        <v>6</v>
      </c>
      <c r="C76" s="22">
        <v>3</v>
      </c>
      <c r="D76" s="22">
        <v>19</v>
      </c>
      <c r="E76" s="22">
        <v>20</v>
      </c>
      <c r="F76" s="22" t="s">
        <v>90</v>
      </c>
      <c r="G76" s="216">
        <f>+'REC20'!G74</f>
        <v>700000000</v>
      </c>
      <c r="H76" s="71"/>
      <c r="I76" s="97"/>
      <c r="J76" s="97"/>
      <c r="K76" s="97"/>
      <c r="L76" s="97"/>
      <c r="M76" s="184">
        <f>+G76-I76+J76+L76-K76</f>
        <v>700000000</v>
      </c>
      <c r="N76" s="36"/>
      <c r="O76" s="97">
        <v>0</v>
      </c>
      <c r="P76" s="97">
        <f>+'REC20'!P74</f>
        <v>0</v>
      </c>
      <c r="Q76" s="97">
        <f>+'REC20'!Q74</f>
        <v>0</v>
      </c>
      <c r="R76" s="97">
        <f>+'REC20'!R74</f>
        <v>0</v>
      </c>
      <c r="S76" s="37"/>
      <c r="T76" s="98">
        <f>+M76-O76</f>
        <v>700000000</v>
      </c>
      <c r="U76" s="98">
        <f>+O76-P76</f>
        <v>0</v>
      </c>
      <c r="V76" s="98">
        <f>+P76-Q76</f>
        <v>0</v>
      </c>
      <c r="W76" s="98">
        <f>+Q76-R76</f>
        <v>0</v>
      </c>
      <c r="Y76" s="277"/>
    </row>
    <row r="77" spans="1:25" s="39" customFormat="1" ht="10.5" customHeight="1" x14ac:dyDescent="0.2">
      <c r="A77" s="95"/>
      <c r="B77" s="95"/>
      <c r="C77" s="95"/>
      <c r="D77" s="95"/>
      <c r="E77" s="33"/>
      <c r="F77" s="100"/>
      <c r="G77" s="97"/>
      <c r="H77" s="71"/>
      <c r="I77" s="97"/>
      <c r="J77" s="97"/>
      <c r="K77" s="97"/>
      <c r="L77" s="97"/>
      <c r="M77" s="184"/>
      <c r="N77" s="36"/>
      <c r="O77" s="99"/>
      <c r="P77" s="99"/>
      <c r="Q77" s="99"/>
      <c r="R77" s="99"/>
      <c r="S77" s="37"/>
      <c r="T77" s="98"/>
      <c r="U77" s="98"/>
      <c r="V77" s="98"/>
      <c r="W77" s="98"/>
      <c r="Y77" s="277"/>
    </row>
    <row r="78" spans="1:25" s="39" customFormat="1" x14ac:dyDescent="0.2">
      <c r="A78" s="95"/>
      <c r="B78" s="95"/>
      <c r="C78" s="95"/>
      <c r="D78" s="95"/>
      <c r="E78" s="95"/>
      <c r="F78" s="100"/>
      <c r="G78" s="97"/>
      <c r="H78" s="71"/>
      <c r="I78" s="36"/>
      <c r="J78" s="36"/>
      <c r="K78" s="36"/>
      <c r="L78" s="36"/>
      <c r="M78" s="97"/>
      <c r="N78" s="36"/>
      <c r="O78" s="99"/>
      <c r="P78" s="99"/>
      <c r="Q78" s="99"/>
      <c r="R78" s="99"/>
      <c r="S78" s="37"/>
      <c r="T78" s="98"/>
      <c r="U78" s="98"/>
      <c r="V78" s="98"/>
      <c r="W78" s="98"/>
      <c r="Y78" s="277"/>
    </row>
    <row r="79" spans="1:25" s="39" customFormat="1" ht="21.75" customHeight="1" x14ac:dyDescent="0.2">
      <c r="A79" s="216"/>
      <c r="B79" s="216"/>
      <c r="C79" s="216"/>
      <c r="D79" s="216"/>
      <c r="E79" s="216"/>
      <c r="F79" s="219" t="s">
        <v>76</v>
      </c>
      <c r="G79" s="211">
        <f>SUM(G80:G86)</f>
        <v>10845000000</v>
      </c>
      <c r="H79" s="35"/>
      <c r="I79" s="34">
        <f>SUM(I81:I84)</f>
        <v>0</v>
      </c>
      <c r="J79" s="34">
        <f>SUM(J81:J84)</f>
        <v>0</v>
      </c>
      <c r="K79" s="34">
        <f>SUM(K81:K84)</f>
        <v>0</v>
      </c>
      <c r="L79" s="34">
        <f>SUM(L81:L84)</f>
        <v>0</v>
      </c>
      <c r="M79" s="181">
        <f t="shared" ref="M79:M84" si="15">+G79-I79+J79+L79-K79</f>
        <v>10845000000</v>
      </c>
      <c r="N79" s="36"/>
      <c r="O79" s="181">
        <f>SUM(O80:O86)</f>
        <v>5823317457</v>
      </c>
      <c r="P79" s="181">
        <f>SUM(P80:P86)</f>
        <v>5823317457</v>
      </c>
      <c r="Q79" s="181">
        <f>SUM(Q80:Q86)</f>
        <v>5693042429</v>
      </c>
      <c r="R79" s="181">
        <f>SUM(R80:R86)</f>
        <v>4406680023</v>
      </c>
      <c r="S79" s="37"/>
      <c r="T79" s="38">
        <f t="shared" si="14"/>
        <v>5021682543</v>
      </c>
      <c r="U79" s="38">
        <f t="shared" si="13"/>
        <v>0</v>
      </c>
      <c r="V79" s="38">
        <f>+P79-Q79</f>
        <v>130275028</v>
      </c>
      <c r="W79" s="38">
        <f t="shared" si="13"/>
        <v>1286362406</v>
      </c>
      <c r="Y79" s="277"/>
    </row>
    <row r="80" spans="1:25" s="39" customFormat="1" ht="34.5" customHeight="1" x14ac:dyDescent="0.2">
      <c r="A80" s="216">
        <v>123</v>
      </c>
      <c r="B80" s="220">
        <v>1000</v>
      </c>
      <c r="C80" s="216">
        <v>1</v>
      </c>
      <c r="D80" s="216"/>
      <c r="E80" s="216">
        <v>20</v>
      </c>
      <c r="F80" s="221" t="s">
        <v>78</v>
      </c>
      <c r="G80" s="216">
        <f>+'REC20'!G78</f>
        <v>1547250000</v>
      </c>
      <c r="H80" s="71"/>
      <c r="I80" s="97"/>
      <c r="J80" s="97"/>
      <c r="K80" s="97"/>
      <c r="L80" s="97"/>
      <c r="M80" s="60">
        <f t="shared" si="15"/>
        <v>1547250000</v>
      </c>
      <c r="N80" s="36"/>
      <c r="O80" s="99">
        <f>+'REC20'!O78</f>
        <v>1515665819</v>
      </c>
      <c r="P80" s="99">
        <f>+'REC20'!P78</f>
        <v>1515665819</v>
      </c>
      <c r="Q80" s="99">
        <f>+'REC20'!Q78</f>
        <v>1452998819</v>
      </c>
      <c r="R80" s="99">
        <f>+'REC20'!R78</f>
        <v>507898804</v>
      </c>
      <c r="S80" s="37"/>
      <c r="T80" s="99">
        <f>+M80-O80</f>
        <v>31584181</v>
      </c>
      <c r="U80" s="99">
        <f>+O80-P80</f>
        <v>0</v>
      </c>
      <c r="V80" s="99">
        <f>+P80-Q80</f>
        <v>62667000</v>
      </c>
      <c r="W80" s="99">
        <f>+Q80-R80</f>
        <v>945100015</v>
      </c>
      <c r="X80" s="101"/>
      <c r="Y80" s="277"/>
    </row>
    <row r="81" spans="1:25" s="39" customFormat="1" ht="45" customHeight="1" x14ac:dyDescent="0.2">
      <c r="A81" s="216">
        <v>510</v>
      </c>
      <c r="B81" s="220">
        <v>1000</v>
      </c>
      <c r="C81" s="216">
        <v>2</v>
      </c>
      <c r="D81" s="216"/>
      <c r="E81" s="216">
        <v>20</v>
      </c>
      <c r="F81" s="221" t="s">
        <v>84</v>
      </c>
      <c r="G81" s="216">
        <f>+'REC20'!G79</f>
        <v>135060000</v>
      </c>
      <c r="H81" s="71"/>
      <c r="I81" s="97">
        <f>+'REC20'!I78</f>
        <v>0</v>
      </c>
      <c r="J81" s="97">
        <f>+'REC20'!J78</f>
        <v>0</v>
      </c>
      <c r="K81" s="97">
        <f>+'REC20'!K78</f>
        <v>0</v>
      </c>
      <c r="L81" s="97">
        <f>+'REC20'!L78</f>
        <v>0</v>
      </c>
      <c r="M81" s="60">
        <f t="shared" si="15"/>
        <v>135060000</v>
      </c>
      <c r="N81" s="36"/>
      <c r="O81" s="99">
        <f>+'REC20'!O79</f>
        <v>105547731</v>
      </c>
      <c r="P81" s="99">
        <f>+'REC20'!P79</f>
        <v>105547731</v>
      </c>
      <c r="Q81" s="99">
        <f>+'REC20'!Q79</f>
        <v>105547731</v>
      </c>
      <c r="R81" s="99">
        <f>+'REC20'!R79</f>
        <v>105547731</v>
      </c>
      <c r="S81" s="37"/>
      <c r="T81" s="99">
        <f t="shared" ref="T81:T86" si="16">+M81-O81</f>
        <v>29512269</v>
      </c>
      <c r="U81" s="99">
        <f t="shared" ref="U81:U86" si="17">+O81-P81</f>
        <v>0</v>
      </c>
      <c r="V81" s="99">
        <f t="shared" ref="V81:V86" si="18">+P81-Q81</f>
        <v>0</v>
      </c>
      <c r="W81" s="99">
        <f t="shared" ref="W81:W86" si="19">+Q81-R81</f>
        <v>0</v>
      </c>
      <c r="X81" s="101"/>
      <c r="Y81" s="277"/>
    </row>
    <row r="82" spans="1:25" ht="31.5" customHeight="1" x14ac:dyDescent="0.2">
      <c r="A82" s="216">
        <v>520</v>
      </c>
      <c r="B82" s="220">
        <v>1000</v>
      </c>
      <c r="C82" s="216">
        <v>5</v>
      </c>
      <c r="D82" s="216"/>
      <c r="E82" s="216">
        <v>20</v>
      </c>
      <c r="F82" s="221" t="s">
        <v>79</v>
      </c>
      <c r="G82" s="216">
        <f>+'REC20'!G80</f>
        <v>1463825237</v>
      </c>
      <c r="H82" s="126"/>
      <c r="I82" s="97">
        <f>+'REC20'!I79</f>
        <v>0</v>
      </c>
      <c r="J82" s="97">
        <f>+'REC20'!J79</f>
        <v>0</v>
      </c>
      <c r="K82" s="97">
        <f>+'REC20'!K79</f>
        <v>0</v>
      </c>
      <c r="L82" s="97">
        <f>+'REC20'!L79</f>
        <v>0</v>
      </c>
      <c r="M82" s="60">
        <f t="shared" si="15"/>
        <v>1463825237</v>
      </c>
      <c r="N82" s="96"/>
      <c r="O82" s="99">
        <f>+'REC20'!O80</f>
        <v>1336398819</v>
      </c>
      <c r="P82" s="99">
        <f>+'REC20'!P80</f>
        <v>1336398819</v>
      </c>
      <c r="Q82" s="99">
        <f>+'REC20'!Q80</f>
        <v>1282642351</v>
      </c>
      <c r="R82" s="99">
        <f>+'REC20'!R80</f>
        <v>971138858</v>
      </c>
      <c r="S82" s="127"/>
      <c r="T82" s="99">
        <f t="shared" si="16"/>
        <v>127426418</v>
      </c>
      <c r="U82" s="99">
        <f t="shared" si="17"/>
        <v>0</v>
      </c>
      <c r="V82" s="99">
        <f t="shared" si="18"/>
        <v>53756468</v>
      </c>
      <c r="W82" s="99">
        <f t="shared" si="19"/>
        <v>311503493</v>
      </c>
      <c r="X82" s="101"/>
    </row>
    <row r="83" spans="1:25" s="11" customFormat="1" ht="36" customHeight="1" x14ac:dyDescent="0.2">
      <c r="A83" s="216">
        <v>520</v>
      </c>
      <c r="B83" s="220">
        <v>1000</v>
      </c>
      <c r="C83" s="216">
        <v>6</v>
      </c>
      <c r="D83" s="216"/>
      <c r="E83" s="216">
        <v>20</v>
      </c>
      <c r="F83" s="221" t="s">
        <v>94</v>
      </c>
      <c r="G83" s="216">
        <v>2000000000</v>
      </c>
      <c r="H83" s="216"/>
      <c r="I83" s="216"/>
      <c r="J83" s="216"/>
      <c r="K83" s="216"/>
      <c r="L83" s="216"/>
      <c r="M83" s="214">
        <f>+G83-I83+J83-L83+K83</f>
        <v>2000000000</v>
      </c>
      <c r="N83" s="283"/>
      <c r="O83" s="99">
        <f>+'REC20'!O81</f>
        <v>1998397760</v>
      </c>
      <c r="P83" s="99">
        <f>+'REC20'!P81</f>
        <v>1998397760</v>
      </c>
      <c r="Q83" s="99">
        <f>+'REC20'!Q81</f>
        <v>1998397760</v>
      </c>
      <c r="R83" s="99">
        <f>+'REC20'!R81</f>
        <v>1984394797</v>
      </c>
      <c r="S83" s="58"/>
      <c r="T83" s="99">
        <f t="shared" si="16"/>
        <v>1602240</v>
      </c>
      <c r="U83" s="99">
        <f t="shared" si="17"/>
        <v>0</v>
      </c>
      <c r="V83" s="99">
        <f t="shared" si="18"/>
        <v>0</v>
      </c>
      <c r="W83" s="99">
        <f t="shared" si="19"/>
        <v>14002963</v>
      </c>
      <c r="X83" s="101"/>
    </row>
    <row r="84" spans="1:25" ht="42.75" customHeight="1" x14ac:dyDescent="0.2">
      <c r="A84" s="216">
        <v>520</v>
      </c>
      <c r="B84" s="220">
        <v>1700</v>
      </c>
      <c r="C84" s="216">
        <v>2</v>
      </c>
      <c r="D84" s="216"/>
      <c r="E84" s="216"/>
      <c r="F84" s="221" t="s">
        <v>89</v>
      </c>
      <c r="G84" s="216">
        <f>+'REC20'!G82</f>
        <v>4009204571</v>
      </c>
      <c r="H84" s="103"/>
      <c r="I84" s="97">
        <f>+'REC20'!I82</f>
        <v>0</v>
      </c>
      <c r="J84" s="97">
        <f>+'REC20'!J82</f>
        <v>0</v>
      </c>
      <c r="K84" s="97">
        <f>+'REC20'!K82</f>
        <v>0</v>
      </c>
      <c r="L84" s="97">
        <f>+'REC20'!L82</f>
        <v>0</v>
      </c>
      <c r="M84" s="60">
        <f t="shared" si="15"/>
        <v>4009204571</v>
      </c>
      <c r="N84" s="96"/>
      <c r="O84" s="99">
        <f>+'REC20'!O82</f>
        <v>675001393</v>
      </c>
      <c r="P84" s="99">
        <f>+'REC20'!P82</f>
        <v>675001393</v>
      </c>
      <c r="Q84" s="99">
        <f>+'REC20'!Q82</f>
        <v>661149833</v>
      </c>
      <c r="R84" s="99">
        <f>+'REC20'!R82</f>
        <v>661149833</v>
      </c>
      <c r="S84" s="127"/>
      <c r="T84" s="99">
        <f t="shared" si="16"/>
        <v>3334203178</v>
      </c>
      <c r="U84" s="99">
        <f t="shared" si="17"/>
        <v>0</v>
      </c>
      <c r="V84" s="99">
        <f t="shared" si="18"/>
        <v>13851560</v>
      </c>
      <c r="W84" s="99">
        <f t="shared" si="19"/>
        <v>0</v>
      </c>
      <c r="X84" s="101"/>
    </row>
    <row r="85" spans="1:25" s="11" customFormat="1" ht="54.75" customHeight="1" x14ac:dyDescent="0.2">
      <c r="A85" s="216">
        <v>520</v>
      </c>
      <c r="B85" s="220">
        <v>1700</v>
      </c>
      <c r="C85" s="216">
        <v>5</v>
      </c>
      <c r="D85" s="216"/>
      <c r="E85" s="216">
        <v>20</v>
      </c>
      <c r="F85" s="221" t="s">
        <v>95</v>
      </c>
      <c r="G85" s="216">
        <v>1200000000</v>
      </c>
      <c r="H85" s="216"/>
      <c r="I85" s="216"/>
      <c r="J85" s="216"/>
      <c r="K85" s="216">
        <v>0</v>
      </c>
      <c r="L85" s="216">
        <v>0</v>
      </c>
      <c r="M85" s="214">
        <f>+G85-I85+J85+L85-K85</f>
        <v>1200000000</v>
      </c>
      <c r="N85" s="284"/>
      <c r="O85" s="99">
        <f>+'REC20'!O83</f>
        <v>0</v>
      </c>
      <c r="P85" s="99">
        <f>+'REC20'!P83</f>
        <v>0</v>
      </c>
      <c r="Q85" s="99">
        <f>+'REC20'!Q83</f>
        <v>0</v>
      </c>
      <c r="R85" s="99">
        <f>+'REC20'!R83</f>
        <v>0</v>
      </c>
      <c r="S85" s="58"/>
      <c r="T85" s="99">
        <f t="shared" si="16"/>
        <v>1200000000</v>
      </c>
      <c r="U85" s="99">
        <f t="shared" si="17"/>
        <v>0</v>
      </c>
      <c r="V85" s="99">
        <f t="shared" si="18"/>
        <v>0</v>
      </c>
      <c r="W85" s="99">
        <f t="shared" si="19"/>
        <v>0</v>
      </c>
      <c r="X85" s="101"/>
    </row>
    <row r="86" spans="1:25" s="11" customFormat="1" ht="43.5" customHeight="1" thickBot="1" x14ac:dyDescent="0.25">
      <c r="A86" s="216">
        <v>520</v>
      </c>
      <c r="B86" s="220">
        <v>1701</v>
      </c>
      <c r="C86" s="216">
        <v>1</v>
      </c>
      <c r="D86" s="216"/>
      <c r="E86" s="216">
        <v>20</v>
      </c>
      <c r="F86" s="281" t="s">
        <v>96</v>
      </c>
      <c r="G86" s="216">
        <v>489660192</v>
      </c>
      <c r="H86" s="216"/>
      <c r="I86" s="216"/>
      <c r="J86" s="216"/>
      <c r="K86" s="216">
        <v>0</v>
      </c>
      <c r="L86" s="216">
        <v>0</v>
      </c>
      <c r="M86" s="214">
        <f>+G86-I86+J86+L86-K86</f>
        <v>489660192</v>
      </c>
      <c r="N86" s="284"/>
      <c r="O86" s="99">
        <f>+'REC20'!O84</f>
        <v>192305935</v>
      </c>
      <c r="P86" s="99">
        <f>+'REC20'!P84</f>
        <v>192305935</v>
      </c>
      <c r="Q86" s="99">
        <f>+'REC20'!Q84</f>
        <v>192305935</v>
      </c>
      <c r="R86" s="99">
        <f>+'REC20'!R84</f>
        <v>176550000</v>
      </c>
      <c r="S86" s="58"/>
      <c r="T86" s="99">
        <f t="shared" si="16"/>
        <v>297354257</v>
      </c>
      <c r="U86" s="99">
        <f t="shared" si="17"/>
        <v>0</v>
      </c>
      <c r="V86" s="99">
        <f t="shared" si="18"/>
        <v>0</v>
      </c>
      <c r="W86" s="99">
        <f t="shared" si="19"/>
        <v>15755935</v>
      </c>
      <c r="X86" s="101"/>
    </row>
    <row r="87" spans="1:25" ht="12.75" customHeight="1" thickBot="1" x14ac:dyDescent="0.25">
      <c r="A87" s="128"/>
      <c r="B87" s="128"/>
      <c r="C87" s="128"/>
      <c r="D87" s="128"/>
      <c r="E87" s="128"/>
      <c r="F87" s="128"/>
      <c r="G87" s="129"/>
      <c r="H87" s="130"/>
      <c r="I87" s="131"/>
      <c r="J87" s="131"/>
      <c r="K87" s="131"/>
      <c r="L87" s="131"/>
      <c r="M87" s="132"/>
      <c r="N87" s="132"/>
      <c r="O87" s="131"/>
      <c r="P87" s="131"/>
      <c r="Q87" s="131"/>
      <c r="R87" s="131"/>
      <c r="S87" s="133"/>
      <c r="T87" s="133"/>
      <c r="U87" s="133"/>
      <c r="V87" s="133"/>
      <c r="W87" s="134"/>
    </row>
    <row r="88" spans="1:25" x14ac:dyDescent="0.2">
      <c r="A88" s="107"/>
      <c r="B88" s="73"/>
      <c r="C88" s="73"/>
      <c r="D88" s="73"/>
      <c r="E88" s="73"/>
      <c r="F88" s="73"/>
      <c r="G88" s="108"/>
      <c r="H88" s="109"/>
      <c r="I88" s="110"/>
      <c r="J88" s="110"/>
      <c r="K88" s="110"/>
      <c r="L88" s="110"/>
      <c r="M88" s="111"/>
      <c r="N88" s="111"/>
      <c r="O88" s="110"/>
      <c r="P88" s="110"/>
      <c r="Q88" s="110"/>
      <c r="R88" s="110"/>
      <c r="S88" s="112"/>
      <c r="T88" s="112"/>
      <c r="U88" s="112"/>
      <c r="V88" s="112"/>
      <c r="W88" s="113"/>
    </row>
    <row r="89" spans="1:25" x14ac:dyDescent="0.2">
      <c r="A89" s="114"/>
      <c r="B89" s="72"/>
      <c r="C89" s="72"/>
      <c r="D89" s="72"/>
      <c r="E89" s="72"/>
      <c r="F89" s="72"/>
      <c r="G89" s="104"/>
      <c r="H89" s="105"/>
      <c r="I89" s="80"/>
      <c r="J89" s="80"/>
      <c r="K89" s="80"/>
      <c r="L89" s="80"/>
      <c r="M89" s="106"/>
      <c r="N89" s="106"/>
      <c r="O89" s="80"/>
      <c r="P89" s="80"/>
      <c r="Q89" s="80"/>
      <c r="R89" s="80"/>
      <c r="S89" s="102"/>
      <c r="T89" s="102"/>
      <c r="U89" s="102"/>
      <c r="V89" s="102"/>
      <c r="W89" s="115"/>
    </row>
    <row r="90" spans="1:25" x14ac:dyDescent="0.2">
      <c r="A90" s="114"/>
      <c r="B90" s="72"/>
      <c r="C90" s="72"/>
      <c r="D90" s="72"/>
      <c r="E90" s="72"/>
      <c r="F90" s="72"/>
      <c r="G90" s="104"/>
      <c r="H90" s="105"/>
      <c r="I90" s="80"/>
      <c r="J90" s="80"/>
      <c r="K90" s="80"/>
      <c r="L90" s="80"/>
      <c r="M90" s="106"/>
      <c r="N90" s="106"/>
      <c r="O90" s="80"/>
      <c r="P90" s="80"/>
      <c r="Q90" s="80"/>
      <c r="R90" s="80"/>
      <c r="S90" s="102"/>
      <c r="T90" s="102"/>
      <c r="U90" s="102"/>
      <c r="V90" s="102"/>
      <c r="W90" s="115"/>
    </row>
    <row r="91" spans="1:25" x14ac:dyDescent="0.2">
      <c r="A91" s="116"/>
      <c r="B91" s="72"/>
      <c r="C91" s="72"/>
      <c r="D91" s="72"/>
      <c r="E91" s="117" t="s">
        <v>91</v>
      </c>
      <c r="F91" s="72"/>
      <c r="G91" s="104"/>
      <c r="H91" s="105"/>
      <c r="I91" s="80"/>
      <c r="J91" s="80"/>
      <c r="K91" s="80"/>
      <c r="L91" s="80"/>
      <c r="M91" s="106"/>
      <c r="N91" s="106"/>
      <c r="O91" s="117" t="s">
        <v>85</v>
      </c>
      <c r="P91" s="118"/>
      <c r="Q91" s="80"/>
      <c r="R91" s="80"/>
      <c r="S91" s="102"/>
      <c r="T91" s="102"/>
      <c r="U91" s="102"/>
      <c r="V91" s="102"/>
      <c r="W91" s="115"/>
    </row>
    <row r="92" spans="1:25" x14ac:dyDescent="0.2">
      <c r="A92" s="114"/>
      <c r="B92" s="72"/>
      <c r="C92" s="72"/>
      <c r="D92" s="72"/>
      <c r="E92" s="72" t="s">
        <v>45</v>
      </c>
      <c r="F92" s="72"/>
      <c r="G92" s="104"/>
      <c r="H92" s="105"/>
      <c r="I92" s="80"/>
      <c r="J92" s="80"/>
      <c r="K92" s="80"/>
      <c r="L92" s="80"/>
      <c r="M92" s="106"/>
      <c r="N92" s="106"/>
      <c r="O92" s="106" t="s">
        <v>86</v>
      </c>
      <c r="P92" s="106"/>
      <c r="Q92" s="80"/>
      <c r="R92" s="80"/>
      <c r="S92" s="102"/>
      <c r="T92" s="102"/>
      <c r="U92" s="102"/>
      <c r="V92" s="102"/>
      <c r="W92" s="115"/>
    </row>
    <row r="93" spans="1:25" ht="12.75" thickBot="1" x14ac:dyDescent="0.25">
      <c r="A93" s="119"/>
      <c r="B93" s="74"/>
      <c r="C93" s="74"/>
      <c r="D93" s="74"/>
      <c r="E93" s="74"/>
      <c r="F93" s="74"/>
      <c r="G93" s="120"/>
      <c r="H93" s="121"/>
      <c r="I93" s="122"/>
      <c r="J93" s="122"/>
      <c r="K93" s="122"/>
      <c r="L93" s="122"/>
      <c r="M93" s="123"/>
      <c r="N93" s="123"/>
      <c r="O93" s="123" t="s">
        <v>87</v>
      </c>
      <c r="P93" s="122"/>
      <c r="Q93" s="122"/>
      <c r="R93" s="122"/>
      <c r="S93" s="124"/>
      <c r="T93" s="124"/>
      <c r="U93" s="124"/>
      <c r="V93" s="124"/>
      <c r="W93" s="125"/>
    </row>
    <row r="104" spans="17:18" x14ac:dyDescent="0.2">
      <c r="Q104" s="78">
        <v>1452998819</v>
      </c>
      <c r="R104" s="78">
        <v>507898804</v>
      </c>
    </row>
    <row r="105" spans="17:18" x14ac:dyDescent="0.2">
      <c r="Q105" s="78">
        <v>105547731</v>
      </c>
      <c r="R105" s="78">
        <v>105547731</v>
      </c>
    </row>
    <row r="106" spans="17:18" x14ac:dyDescent="0.2">
      <c r="Q106" s="78">
        <v>1282642351</v>
      </c>
      <c r="R106" s="78">
        <v>971138858</v>
      </c>
    </row>
    <row r="107" spans="17:18" x14ac:dyDescent="0.2">
      <c r="Q107" s="78">
        <v>1998397760</v>
      </c>
      <c r="R107" s="78">
        <v>1984394797</v>
      </c>
    </row>
    <row r="108" spans="17:18" x14ac:dyDescent="0.2">
      <c r="Q108" s="78">
        <v>661149833</v>
      </c>
      <c r="R108" s="78">
        <v>661149833</v>
      </c>
    </row>
    <row r="109" spans="17:18" x14ac:dyDescent="0.2">
      <c r="Q109" s="78">
        <v>192305935</v>
      </c>
      <c r="R109" s="78">
        <v>176550000</v>
      </c>
    </row>
    <row r="110" spans="17:18" x14ac:dyDescent="0.2">
      <c r="R110" s="78" t="s">
        <v>98</v>
      </c>
    </row>
  </sheetData>
  <mergeCells count="16">
    <mergeCell ref="T5:W5"/>
    <mergeCell ref="A1:W1"/>
    <mergeCell ref="A2:W2"/>
    <mergeCell ref="A3:W3"/>
    <mergeCell ref="A5:A6"/>
    <mergeCell ref="B5:B6"/>
    <mergeCell ref="C5:C6"/>
    <mergeCell ref="D5:D6"/>
    <mergeCell ref="E5:E6"/>
    <mergeCell ref="F5:F6"/>
    <mergeCell ref="G5:G6"/>
    <mergeCell ref="O5:R5"/>
    <mergeCell ref="I5:J5"/>
    <mergeCell ref="K5:K6"/>
    <mergeCell ref="L5:L6"/>
    <mergeCell ref="M5:M6"/>
  </mergeCells>
  <phoneticPr fontId="0" type="noConversion"/>
  <printOptions horizontalCentered="1" verticalCentered="1"/>
  <pageMargins left="0.15748031496062992" right="0.19685039370078741" top="0.19685039370078741" bottom="0.78740157480314965" header="0" footer="0"/>
  <pageSetup paperSize="14" scale="60" orientation="landscape" r:id="rId1"/>
  <headerFooter scaleWithDoc="0" alignWithMargins="0">
    <oddFooter>&amp;C&amp;P 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Q145"/>
  <sheetViews>
    <sheetView tabSelected="1" topLeftCell="C1" workbookViewId="0">
      <selection activeCell="F16" sqref="F16"/>
    </sheetView>
  </sheetViews>
  <sheetFormatPr baseColWidth="10" defaultColWidth="11.5703125" defaultRowHeight="12.75" x14ac:dyDescent="0.2"/>
  <cols>
    <col min="1" max="1" width="4.7109375" style="6" customWidth="1"/>
    <col min="2" max="2" width="5" style="6" customWidth="1"/>
    <col min="3" max="3" width="4.85546875" style="6" bestFit="1" customWidth="1"/>
    <col min="4" max="4" width="3.42578125" style="6" bestFit="1" customWidth="1"/>
    <col min="5" max="5" width="5.28515625" style="6" customWidth="1"/>
    <col min="6" max="6" width="37.140625" style="11" bestFit="1" customWidth="1"/>
    <col min="7" max="7" width="18.28515625" style="10" bestFit="1" customWidth="1"/>
    <col min="8" max="8" width="1.7109375" style="26" customWidth="1"/>
    <col min="9" max="9" width="1.140625" style="27" customWidth="1"/>
    <col min="10" max="10" width="16.85546875" style="158" customWidth="1"/>
    <col min="11" max="11" width="18.42578125" style="158" customWidth="1"/>
    <col min="12" max="12" width="1.7109375" style="5" customWidth="1"/>
    <col min="13" max="13" width="17.140625" style="58" customWidth="1"/>
    <col min="14" max="14" width="11.5703125" style="147" customWidth="1"/>
    <col min="15" max="15" width="21" style="6" customWidth="1"/>
    <col min="16" max="16" width="17.42578125" style="6" customWidth="1"/>
    <col min="17" max="16384" width="11.5703125" style="6"/>
  </cols>
  <sheetData>
    <row r="1" spans="1:17" s="1" customFormat="1" ht="15.75" x14ac:dyDescent="0.25">
      <c r="A1" s="315" t="s">
        <v>0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160"/>
    </row>
    <row r="2" spans="1:17" s="1" customFormat="1" x14ac:dyDescent="0.2">
      <c r="A2" s="294" t="s">
        <v>1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147"/>
    </row>
    <row r="3" spans="1:17" s="1" customFormat="1" ht="14.25" x14ac:dyDescent="0.2">
      <c r="A3" s="316" t="s">
        <v>67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147"/>
    </row>
    <row r="4" spans="1:17" s="1" customFormat="1" ht="13.5" thickBot="1" x14ac:dyDescent="0.25">
      <c r="F4" s="11"/>
      <c r="G4" s="13"/>
      <c r="H4" s="12"/>
      <c r="I4" s="14"/>
      <c r="J4" s="78"/>
      <c r="K4" s="78"/>
      <c r="L4" s="2"/>
      <c r="M4" s="148"/>
      <c r="N4" s="147"/>
    </row>
    <row r="5" spans="1:17" s="4" customFormat="1" ht="13.5" customHeight="1" thickBot="1" x14ac:dyDescent="0.25">
      <c r="A5" s="295" t="s">
        <v>3</v>
      </c>
      <c r="B5" s="295" t="s">
        <v>4</v>
      </c>
      <c r="C5" s="295" t="s">
        <v>5</v>
      </c>
      <c r="D5" s="295" t="s">
        <v>6</v>
      </c>
      <c r="E5" s="295" t="s">
        <v>7</v>
      </c>
      <c r="F5" s="295" t="s">
        <v>8</v>
      </c>
      <c r="G5" s="307" t="s">
        <v>13</v>
      </c>
      <c r="H5" s="136"/>
      <c r="I5" s="66"/>
      <c r="J5" s="310" t="s">
        <v>100</v>
      </c>
      <c r="K5" s="310"/>
      <c r="L5" s="3"/>
      <c r="M5" s="313" t="s">
        <v>68</v>
      </c>
      <c r="N5" s="311" t="s">
        <v>72</v>
      </c>
    </row>
    <row r="6" spans="1:17" s="4" customFormat="1" ht="13.5" thickBot="1" x14ac:dyDescent="0.25">
      <c r="A6" s="296"/>
      <c r="B6" s="296"/>
      <c r="C6" s="296"/>
      <c r="D6" s="296"/>
      <c r="E6" s="296"/>
      <c r="F6" s="296"/>
      <c r="G6" s="308"/>
      <c r="H6" s="136"/>
      <c r="I6" s="145"/>
      <c r="J6" s="146" t="s">
        <v>16</v>
      </c>
      <c r="K6" s="146" t="s">
        <v>17</v>
      </c>
      <c r="L6" s="3"/>
      <c r="M6" s="314"/>
      <c r="N6" s="312"/>
    </row>
    <row r="7" spans="1:17" x14ac:dyDescent="0.2">
      <c r="A7" s="68"/>
      <c r="B7" s="68"/>
      <c r="C7" s="68"/>
      <c r="D7" s="68"/>
      <c r="E7" s="68"/>
      <c r="F7" s="68"/>
      <c r="G7" s="89"/>
      <c r="H7" s="137"/>
      <c r="I7" s="16"/>
      <c r="J7" s="149"/>
      <c r="K7" s="149"/>
      <c r="M7" s="149"/>
      <c r="N7" s="150"/>
      <c r="P7" s="262"/>
    </row>
    <row r="8" spans="1:17" x14ac:dyDescent="0.2">
      <c r="A8" s="70"/>
      <c r="B8" s="70"/>
      <c r="C8" s="70"/>
      <c r="D8" s="70"/>
      <c r="E8" s="70"/>
      <c r="F8" s="69" t="s">
        <v>81</v>
      </c>
      <c r="G8" s="208">
        <f>+CONSOLIDACION!M8</f>
        <v>24209200000</v>
      </c>
      <c r="H8" s="137"/>
      <c r="I8" s="16"/>
      <c r="J8" s="208">
        <f>+CONSOLIDACION!O8</f>
        <v>13205138635</v>
      </c>
      <c r="K8" s="208">
        <f>+CONSOLIDACION!P8</f>
        <v>13205138635</v>
      </c>
      <c r="M8" s="208">
        <f>+G8-J8</f>
        <v>11004061365</v>
      </c>
      <c r="N8" s="151">
        <f>(K8/G8)*100</f>
        <v>54.54595209672356</v>
      </c>
      <c r="O8" s="262"/>
      <c r="P8" s="262"/>
    </row>
    <row r="9" spans="1:17" x14ac:dyDescent="0.2">
      <c r="A9" s="70"/>
      <c r="B9" s="70"/>
      <c r="C9" s="70"/>
      <c r="D9" s="70"/>
      <c r="E9" s="70"/>
      <c r="F9" s="70"/>
      <c r="G9" s="208"/>
      <c r="H9" s="137"/>
      <c r="I9" s="16"/>
      <c r="J9" s="57"/>
      <c r="K9" s="57"/>
      <c r="M9" s="57"/>
      <c r="N9" s="150"/>
    </row>
    <row r="10" spans="1:17" s="43" customFormat="1" x14ac:dyDescent="0.2">
      <c r="A10" s="33">
        <v>1</v>
      </c>
      <c r="B10" s="70"/>
      <c r="C10" s="70"/>
      <c r="D10" s="70"/>
      <c r="E10" s="70"/>
      <c r="F10" s="69" t="s">
        <v>20</v>
      </c>
      <c r="G10" s="208">
        <f>+CONSOLIDACION!M10</f>
        <v>13364200000</v>
      </c>
      <c r="H10" s="138"/>
      <c r="I10" s="17"/>
      <c r="J10" s="56">
        <f>+CONSOLIDACION!O10</f>
        <v>7381821178</v>
      </c>
      <c r="K10" s="56">
        <f>+CONSOLIDACION!P10</f>
        <v>7381821178</v>
      </c>
      <c r="L10" s="48"/>
      <c r="M10" s="56">
        <f>+G10-J10</f>
        <v>5982378822</v>
      </c>
      <c r="N10" s="151">
        <f>(K10/G10)*100</f>
        <v>55.235787985812848</v>
      </c>
      <c r="O10" s="48"/>
      <c r="P10" s="48"/>
      <c r="Q10" s="48"/>
    </row>
    <row r="11" spans="1:17" s="43" customFormat="1" x14ac:dyDescent="0.2">
      <c r="A11" s="70"/>
      <c r="B11" s="70"/>
      <c r="C11" s="70"/>
      <c r="D11" s="70"/>
      <c r="E11" s="70"/>
      <c r="F11" s="70"/>
      <c r="G11" s="208"/>
      <c r="H11" s="138"/>
      <c r="I11" s="17"/>
      <c r="J11" s="56"/>
      <c r="K11" s="56"/>
      <c r="L11" s="48"/>
      <c r="M11" s="56"/>
      <c r="N11" s="152"/>
      <c r="P11" s="48"/>
      <c r="Q11" s="48"/>
    </row>
    <row r="12" spans="1:17" s="42" customFormat="1" x14ac:dyDescent="0.2">
      <c r="A12" s="33">
        <v>1</v>
      </c>
      <c r="B12" s="33">
        <v>0</v>
      </c>
      <c r="C12" s="33"/>
      <c r="D12" s="33"/>
      <c r="E12" s="33"/>
      <c r="F12" s="31" t="s">
        <v>21</v>
      </c>
      <c r="G12" s="208">
        <f>+CONSOLIDACION!M12</f>
        <v>10425100000</v>
      </c>
      <c r="H12" s="138"/>
      <c r="I12" s="18"/>
      <c r="J12" s="56">
        <f>+CONSOLIDACION!O12</f>
        <v>5447748463</v>
      </c>
      <c r="K12" s="56">
        <f>+CONSOLIDACION!P12</f>
        <v>5447748463</v>
      </c>
      <c r="L12" s="49"/>
      <c r="M12" s="56">
        <f>+G12-J12</f>
        <v>4977351537</v>
      </c>
      <c r="N12" s="151">
        <f>(+K12/G12)*100</f>
        <v>52.256078723465485</v>
      </c>
      <c r="O12" s="49"/>
      <c r="P12" s="48"/>
      <c r="Q12" s="48"/>
    </row>
    <row r="13" spans="1:17" s="43" customFormat="1" ht="7.5" customHeight="1" x14ac:dyDescent="0.2">
      <c r="A13" s="95"/>
      <c r="B13" s="95"/>
      <c r="C13" s="95"/>
      <c r="D13" s="95"/>
      <c r="E13" s="95"/>
      <c r="F13" s="31"/>
      <c r="G13" s="56"/>
      <c r="H13" s="138"/>
      <c r="I13" s="19"/>
      <c r="J13" s="55"/>
      <c r="K13" s="55"/>
      <c r="L13" s="48"/>
      <c r="M13" s="55"/>
      <c r="N13" s="152"/>
      <c r="P13" s="48"/>
      <c r="Q13" s="48"/>
    </row>
    <row r="14" spans="1:17" s="42" customFormat="1" ht="24" x14ac:dyDescent="0.2">
      <c r="A14" s="33">
        <v>1</v>
      </c>
      <c r="B14" s="33">
        <v>0</v>
      </c>
      <c r="C14" s="33">
        <v>1</v>
      </c>
      <c r="D14" s="33"/>
      <c r="E14" s="33"/>
      <c r="F14" s="31" t="s">
        <v>22</v>
      </c>
      <c r="G14" s="56">
        <f>+CONSOLIDACION!M14</f>
        <v>8754000000</v>
      </c>
      <c r="H14" s="138"/>
      <c r="I14" s="17"/>
      <c r="J14" s="56">
        <f>+CONSOLIDACION!O14</f>
        <v>3924988966</v>
      </c>
      <c r="K14" s="56">
        <f>+CONSOLIDACION!P14</f>
        <v>3924988966</v>
      </c>
      <c r="L14" s="49"/>
      <c r="M14" s="56">
        <f>+G14-J14</f>
        <v>4829011034</v>
      </c>
      <c r="N14" s="151">
        <f>(+K14/G14)*100</f>
        <v>44.836520059401423</v>
      </c>
      <c r="P14" s="48"/>
      <c r="Q14" s="48"/>
    </row>
    <row r="15" spans="1:17" s="42" customFormat="1" ht="7.5" customHeight="1" x14ac:dyDescent="0.2">
      <c r="A15" s="33"/>
      <c r="B15" s="33"/>
      <c r="C15" s="33"/>
      <c r="D15" s="33"/>
      <c r="E15" s="33"/>
      <c r="F15" s="31"/>
      <c r="G15" s="208"/>
      <c r="H15" s="138"/>
      <c r="I15" s="17"/>
      <c r="J15" s="56"/>
      <c r="K15" s="56"/>
      <c r="L15" s="49"/>
      <c r="M15" s="56"/>
      <c r="N15" s="152"/>
      <c r="P15" s="48"/>
      <c r="Q15" s="48"/>
    </row>
    <row r="16" spans="1:17" s="42" customFormat="1" x14ac:dyDescent="0.2">
      <c r="A16" s="33">
        <v>1</v>
      </c>
      <c r="B16" s="33">
        <v>0</v>
      </c>
      <c r="C16" s="33">
        <v>1</v>
      </c>
      <c r="D16" s="33">
        <v>1</v>
      </c>
      <c r="E16" s="33"/>
      <c r="F16" s="31" t="s">
        <v>23</v>
      </c>
      <c r="G16" s="208">
        <f>+CONSOLIDACION!M16</f>
        <v>2921548222</v>
      </c>
      <c r="H16" s="138"/>
      <c r="I16" s="17"/>
      <c r="J16" s="56">
        <f>+CONSOLIDACION!O16</f>
        <v>2808001906</v>
      </c>
      <c r="K16" s="56">
        <f>+CONSOLIDACION!P16</f>
        <v>2808001906</v>
      </c>
      <c r="L16" s="49"/>
      <c r="M16" s="56">
        <f>+G16-J16</f>
        <v>113546316</v>
      </c>
      <c r="N16" s="151">
        <f>(+K16/G16)*100</f>
        <v>96.113488213373728</v>
      </c>
      <c r="P16" s="48"/>
      <c r="Q16" s="48"/>
    </row>
    <row r="17" spans="1:17" s="43" customFormat="1" x14ac:dyDescent="0.2">
      <c r="A17" s="95">
        <v>1</v>
      </c>
      <c r="B17" s="95">
        <v>0</v>
      </c>
      <c r="C17" s="95">
        <v>1</v>
      </c>
      <c r="D17" s="95">
        <v>1</v>
      </c>
      <c r="E17" s="95">
        <v>1</v>
      </c>
      <c r="F17" s="22" t="s">
        <v>46</v>
      </c>
      <c r="G17" s="60">
        <f>+CONSOLIDACION!M17</f>
        <v>2766548222</v>
      </c>
      <c r="H17" s="139"/>
      <c r="I17" s="19"/>
      <c r="J17" s="60">
        <f>+CONSOLIDACION!O17</f>
        <v>2653237588</v>
      </c>
      <c r="K17" s="60">
        <f>+CONSOLIDACION!P17</f>
        <v>2653237588</v>
      </c>
      <c r="L17" s="48"/>
      <c r="M17" s="60">
        <f>+G17-J17</f>
        <v>113310634</v>
      </c>
      <c r="N17" s="152">
        <f>(+K17/G17)*100</f>
        <v>95.90425957158682</v>
      </c>
      <c r="P17" s="48"/>
      <c r="Q17" s="48"/>
    </row>
    <row r="18" spans="1:17" s="43" customFormat="1" x14ac:dyDescent="0.2">
      <c r="A18" s="95">
        <v>1</v>
      </c>
      <c r="B18" s="95">
        <v>0</v>
      </c>
      <c r="C18" s="95">
        <v>1</v>
      </c>
      <c r="D18" s="95">
        <v>1</v>
      </c>
      <c r="E18" s="95">
        <v>2</v>
      </c>
      <c r="F18" s="22" t="s">
        <v>47</v>
      </c>
      <c r="G18" s="60">
        <f>+CONSOLIDACION!M18</f>
        <v>155000000</v>
      </c>
      <c r="H18" s="139"/>
      <c r="I18" s="19"/>
      <c r="J18" s="162">
        <f>+CONSOLIDACION!O18</f>
        <v>154764318</v>
      </c>
      <c r="K18" s="162">
        <f>+CONSOLIDACION!P18</f>
        <v>154764318</v>
      </c>
      <c r="L18" s="48"/>
      <c r="M18" s="162">
        <f>+G18-J18</f>
        <v>235682</v>
      </c>
      <c r="N18" s="152">
        <f>(+K18/G18)*100</f>
        <v>99.847947096774192</v>
      </c>
      <c r="P18" s="48"/>
      <c r="Q18" s="48"/>
    </row>
    <row r="19" spans="1:17" s="43" customFormat="1" x14ac:dyDescent="0.2">
      <c r="A19" s="95"/>
      <c r="B19" s="95"/>
      <c r="C19" s="95"/>
      <c r="D19" s="95"/>
      <c r="E19" s="95"/>
      <c r="F19" s="22"/>
      <c r="G19" s="60"/>
      <c r="H19" s="139"/>
      <c r="I19" s="19"/>
      <c r="J19" s="60"/>
      <c r="K19" s="60"/>
      <c r="L19" s="48"/>
      <c r="M19" s="60"/>
      <c r="N19" s="152"/>
      <c r="P19" s="48"/>
      <c r="Q19" s="48"/>
    </row>
    <row r="20" spans="1:17" s="43" customFormat="1" x14ac:dyDescent="0.2">
      <c r="A20" s="33">
        <v>1</v>
      </c>
      <c r="B20" s="33">
        <v>0</v>
      </c>
      <c r="C20" s="33">
        <v>1</v>
      </c>
      <c r="D20" s="33">
        <v>4</v>
      </c>
      <c r="E20" s="33"/>
      <c r="F20" s="31" t="s">
        <v>24</v>
      </c>
      <c r="G20" s="94">
        <f>+CONSOLIDACION!M20</f>
        <v>377000000</v>
      </c>
      <c r="H20" s="139"/>
      <c r="I20" s="19"/>
      <c r="J20" s="94">
        <f>+CONSOLIDACION!O20</f>
        <v>338489712</v>
      </c>
      <c r="K20" s="94">
        <f>+CONSOLIDACION!P20</f>
        <v>338489712</v>
      </c>
      <c r="L20" s="48"/>
      <c r="M20" s="94">
        <f t="shared" ref="M20:M74" si="0">+G20-J20</f>
        <v>38510288</v>
      </c>
      <c r="N20" s="151">
        <f>(+K20/G20)*100</f>
        <v>89.785069496021222</v>
      </c>
      <c r="P20" s="48"/>
      <c r="Q20" s="48"/>
    </row>
    <row r="21" spans="1:17" s="42" customFormat="1" x14ac:dyDescent="0.2">
      <c r="A21" s="95">
        <v>1</v>
      </c>
      <c r="B21" s="95">
        <v>0</v>
      </c>
      <c r="C21" s="95">
        <v>1</v>
      </c>
      <c r="D21" s="95">
        <v>4</v>
      </c>
      <c r="E21" s="95">
        <v>1</v>
      </c>
      <c r="F21" s="22" t="s">
        <v>48</v>
      </c>
      <c r="G21" s="162">
        <f>+CONSOLIDACION!M21</f>
        <v>20000000</v>
      </c>
      <c r="H21" s="138"/>
      <c r="I21" s="17"/>
      <c r="J21" s="162">
        <f>+CONSOLIDACION!O21</f>
        <v>1947507</v>
      </c>
      <c r="K21" s="162">
        <f>+CONSOLIDACION!P21</f>
        <v>1947507</v>
      </c>
      <c r="L21" s="49"/>
      <c r="M21" s="99">
        <f t="shared" si="0"/>
        <v>18052493</v>
      </c>
      <c r="N21" s="152">
        <f>(+K21/G21)*100</f>
        <v>9.7375349999999994</v>
      </c>
      <c r="P21" s="48"/>
      <c r="Q21" s="48"/>
    </row>
    <row r="22" spans="1:17" s="43" customFormat="1" x14ac:dyDescent="0.2">
      <c r="A22" s="95">
        <v>1</v>
      </c>
      <c r="B22" s="95">
        <v>0</v>
      </c>
      <c r="C22" s="95">
        <v>1</v>
      </c>
      <c r="D22" s="95">
        <v>4</v>
      </c>
      <c r="E22" s="95">
        <v>2</v>
      </c>
      <c r="F22" s="22" t="s">
        <v>49</v>
      </c>
      <c r="G22" s="162">
        <f>+CONSOLIDACION!M22</f>
        <v>357000000</v>
      </c>
      <c r="H22" s="139"/>
      <c r="I22" s="19"/>
      <c r="J22" s="162">
        <f>+CONSOLIDACION!O22</f>
        <v>336542205</v>
      </c>
      <c r="K22" s="162">
        <f>+CONSOLIDACION!P22</f>
        <v>336542205</v>
      </c>
      <c r="L22" s="48"/>
      <c r="M22" s="60">
        <f t="shared" si="0"/>
        <v>20457795</v>
      </c>
      <c r="N22" s="152">
        <f>(+K22/G22)*100</f>
        <v>94.269525210084041</v>
      </c>
      <c r="P22" s="48"/>
      <c r="Q22" s="48"/>
    </row>
    <row r="23" spans="1:17" s="43" customFormat="1" x14ac:dyDescent="0.2">
      <c r="A23" s="95"/>
      <c r="B23" s="95"/>
      <c r="C23" s="95"/>
      <c r="D23" s="95"/>
      <c r="E23" s="95"/>
      <c r="F23" s="22"/>
      <c r="G23" s="97"/>
      <c r="H23" s="139"/>
      <c r="I23" s="19"/>
      <c r="J23" s="60"/>
      <c r="K23" s="60"/>
      <c r="L23" s="48"/>
      <c r="M23" s="60"/>
      <c r="N23" s="152"/>
      <c r="P23" s="48"/>
      <c r="Q23" s="48"/>
    </row>
    <row r="24" spans="1:17" s="43" customFormat="1" x14ac:dyDescent="0.2">
      <c r="A24" s="95">
        <v>1</v>
      </c>
      <c r="B24" s="95">
        <v>0</v>
      </c>
      <c r="C24" s="95">
        <v>1</v>
      </c>
      <c r="D24" s="95">
        <v>5</v>
      </c>
      <c r="E24" s="95"/>
      <c r="F24" s="31" t="s">
        <v>25</v>
      </c>
      <c r="G24" s="94">
        <f>+CONSOLIDACION!M24</f>
        <v>748000000</v>
      </c>
      <c r="H24" s="140"/>
      <c r="I24" s="40"/>
      <c r="J24" s="94">
        <f>+CONSOLIDACION!O24</f>
        <v>709823417</v>
      </c>
      <c r="K24" s="94">
        <f>+CONSOLIDACION!P24</f>
        <v>709823417</v>
      </c>
      <c r="L24" s="50"/>
      <c r="M24" s="94">
        <f t="shared" si="0"/>
        <v>38176583</v>
      </c>
      <c r="N24" s="151">
        <f t="shared" ref="N24:N81" si="1">(+K24/G24)*100</f>
        <v>94.896178743315502</v>
      </c>
      <c r="P24" s="48"/>
      <c r="Q24" s="48"/>
    </row>
    <row r="25" spans="1:17" s="43" customFormat="1" ht="24" x14ac:dyDescent="0.2">
      <c r="A25" s="95">
        <v>1</v>
      </c>
      <c r="B25" s="95">
        <v>0</v>
      </c>
      <c r="C25" s="95">
        <v>1</v>
      </c>
      <c r="D25" s="95">
        <v>5</v>
      </c>
      <c r="E25" s="95">
        <v>2</v>
      </c>
      <c r="F25" s="22" t="s">
        <v>50</v>
      </c>
      <c r="G25" s="99">
        <f>+CONSOLIDACION!M25</f>
        <v>91000000</v>
      </c>
      <c r="H25" s="138"/>
      <c r="I25" s="17"/>
      <c r="J25" s="99">
        <f>+CONSOLIDACION!O25</f>
        <v>87771930</v>
      </c>
      <c r="K25" s="99">
        <f>+CONSOLIDACION!P25</f>
        <v>87771930</v>
      </c>
      <c r="L25" s="48"/>
      <c r="M25" s="99">
        <f t="shared" si="0"/>
        <v>3228070</v>
      </c>
      <c r="N25" s="152">
        <f t="shared" si="1"/>
        <v>96.452670329670326</v>
      </c>
      <c r="P25" s="48"/>
      <c r="Q25" s="48"/>
    </row>
    <row r="26" spans="1:17" s="43" customFormat="1" ht="24" x14ac:dyDescent="0.2">
      <c r="A26" s="95">
        <v>1</v>
      </c>
      <c r="B26" s="95">
        <v>0</v>
      </c>
      <c r="C26" s="95">
        <v>1</v>
      </c>
      <c r="D26" s="95">
        <v>5</v>
      </c>
      <c r="E26" s="95">
        <v>5</v>
      </c>
      <c r="F26" s="22" t="s">
        <v>51</v>
      </c>
      <c r="G26" s="99">
        <f>+CONSOLIDACION!M26</f>
        <v>17000000</v>
      </c>
      <c r="H26" s="139"/>
      <c r="I26" s="19"/>
      <c r="J26" s="99">
        <f>+CONSOLIDACION!O26</f>
        <v>16486226</v>
      </c>
      <c r="K26" s="99">
        <f>+CONSOLIDACION!P26</f>
        <v>16486226</v>
      </c>
      <c r="L26" s="48"/>
      <c r="M26" s="60">
        <f t="shared" si="0"/>
        <v>513774</v>
      </c>
      <c r="N26" s="152">
        <f t="shared" si="1"/>
        <v>96.977800000000002</v>
      </c>
      <c r="P26" s="48"/>
      <c r="Q26" s="48"/>
    </row>
    <row r="27" spans="1:17" s="43" customFormat="1" x14ac:dyDescent="0.2">
      <c r="A27" s="95">
        <v>1</v>
      </c>
      <c r="B27" s="95">
        <v>0</v>
      </c>
      <c r="C27" s="95">
        <v>1</v>
      </c>
      <c r="D27" s="95">
        <v>5</v>
      </c>
      <c r="E27" s="95">
        <v>12</v>
      </c>
      <c r="F27" s="22" t="s">
        <v>52</v>
      </c>
      <c r="G27" s="99">
        <f>+CONSOLIDACION!M27</f>
        <v>7644000</v>
      </c>
      <c r="H27" s="139"/>
      <c r="I27" s="19"/>
      <c r="J27" s="99">
        <f>+CONSOLIDACION!O27</f>
        <v>7194956</v>
      </c>
      <c r="K27" s="99">
        <f>+CONSOLIDACION!P27</f>
        <v>7194956</v>
      </c>
      <c r="L27" s="48"/>
      <c r="M27" s="60">
        <f t="shared" si="0"/>
        <v>449044</v>
      </c>
      <c r="N27" s="152">
        <f t="shared" si="1"/>
        <v>94.125536368393512</v>
      </c>
      <c r="P27" s="48"/>
      <c r="Q27" s="48"/>
    </row>
    <row r="28" spans="1:17" s="43" customFormat="1" x14ac:dyDescent="0.2">
      <c r="A28" s="95">
        <v>1</v>
      </c>
      <c r="B28" s="95">
        <v>0</v>
      </c>
      <c r="C28" s="95">
        <v>1</v>
      </c>
      <c r="D28" s="95">
        <v>5</v>
      </c>
      <c r="E28" s="95">
        <v>13</v>
      </c>
      <c r="F28" s="22" t="s">
        <v>53</v>
      </c>
      <c r="G28" s="99">
        <f>+CONSOLIDACION!M28</f>
        <v>8880000</v>
      </c>
      <c r="H28" s="139"/>
      <c r="I28" s="19"/>
      <c r="J28" s="99">
        <f>+CONSOLIDACION!O28</f>
        <v>8313456</v>
      </c>
      <c r="K28" s="99">
        <f>+CONSOLIDACION!P28</f>
        <v>8313456</v>
      </c>
      <c r="L28" s="48"/>
      <c r="M28" s="60">
        <f t="shared" si="0"/>
        <v>566544</v>
      </c>
      <c r="N28" s="152">
        <f t="shared" si="1"/>
        <v>93.62</v>
      </c>
      <c r="P28" s="48"/>
      <c r="Q28" s="48"/>
    </row>
    <row r="29" spans="1:17" s="43" customFormat="1" x14ac:dyDescent="0.2">
      <c r="A29" s="95">
        <v>1</v>
      </c>
      <c r="B29" s="95">
        <v>0</v>
      </c>
      <c r="C29" s="95">
        <v>1</v>
      </c>
      <c r="D29" s="95">
        <v>5</v>
      </c>
      <c r="E29" s="95">
        <v>14</v>
      </c>
      <c r="F29" s="22" t="s">
        <v>54</v>
      </c>
      <c r="G29" s="99">
        <f>+CONSOLIDACION!M29</f>
        <v>133000000</v>
      </c>
      <c r="H29" s="139"/>
      <c r="I29" s="19"/>
      <c r="J29" s="99">
        <f>+CONSOLIDACION!O29</f>
        <v>126049307</v>
      </c>
      <c r="K29" s="99">
        <f>+CONSOLIDACION!P29</f>
        <v>126049307</v>
      </c>
      <c r="L29" s="48"/>
      <c r="M29" s="162">
        <f t="shared" si="0"/>
        <v>6950693</v>
      </c>
      <c r="N29" s="152">
        <f t="shared" si="1"/>
        <v>94.77391503759398</v>
      </c>
      <c r="P29" s="48"/>
      <c r="Q29" s="48"/>
    </row>
    <row r="30" spans="1:17" s="43" customFormat="1" x14ac:dyDescent="0.2">
      <c r="A30" s="95">
        <v>1</v>
      </c>
      <c r="B30" s="95">
        <v>0</v>
      </c>
      <c r="C30" s="95">
        <v>1</v>
      </c>
      <c r="D30" s="95">
        <v>5</v>
      </c>
      <c r="E30" s="95">
        <v>15</v>
      </c>
      <c r="F30" s="22" t="s">
        <v>55</v>
      </c>
      <c r="G30" s="99">
        <f>+CONSOLIDACION!M30</f>
        <v>139000000</v>
      </c>
      <c r="H30" s="139"/>
      <c r="I30" s="19"/>
      <c r="J30" s="99">
        <f>+CONSOLIDACION!O30</f>
        <v>136383366</v>
      </c>
      <c r="K30" s="99">
        <f>+CONSOLIDACION!P30</f>
        <v>136383366</v>
      </c>
      <c r="L30" s="48"/>
      <c r="M30" s="60">
        <f t="shared" si="0"/>
        <v>2616634</v>
      </c>
      <c r="N30" s="152">
        <f t="shared" si="1"/>
        <v>98.117529496402881</v>
      </c>
      <c r="P30" s="48"/>
      <c r="Q30" s="48"/>
    </row>
    <row r="31" spans="1:17" s="43" customFormat="1" x14ac:dyDescent="0.2">
      <c r="A31" s="95">
        <v>1</v>
      </c>
      <c r="B31" s="95">
        <v>0</v>
      </c>
      <c r="C31" s="95">
        <v>1</v>
      </c>
      <c r="D31" s="95">
        <v>5</v>
      </c>
      <c r="E31" s="95">
        <v>16</v>
      </c>
      <c r="F31" s="22" t="s">
        <v>56</v>
      </c>
      <c r="G31" s="99">
        <f>+CONSOLIDACION!M31</f>
        <v>288476000</v>
      </c>
      <c r="H31" s="139"/>
      <c r="I31" s="19"/>
      <c r="J31" s="99">
        <f>+CONSOLIDACION!O31</f>
        <v>271431959</v>
      </c>
      <c r="K31" s="99">
        <f>+CONSOLIDACION!P31</f>
        <v>271431959</v>
      </c>
      <c r="L31" s="48"/>
      <c r="M31" s="60">
        <f t="shared" si="0"/>
        <v>17044041</v>
      </c>
      <c r="N31" s="152">
        <f t="shared" si="1"/>
        <v>94.091695323007812</v>
      </c>
      <c r="P31" s="48"/>
      <c r="Q31" s="48"/>
    </row>
    <row r="32" spans="1:17" s="43" customFormat="1" x14ac:dyDescent="0.2">
      <c r="A32" s="95">
        <v>1</v>
      </c>
      <c r="B32" s="95">
        <v>0</v>
      </c>
      <c r="C32" s="95">
        <v>1</v>
      </c>
      <c r="D32" s="95">
        <v>5</v>
      </c>
      <c r="E32" s="95">
        <v>47</v>
      </c>
      <c r="F32" s="22" t="s">
        <v>57</v>
      </c>
      <c r="G32" s="99">
        <f>+CONSOLIDACION!M32</f>
        <v>63000000</v>
      </c>
      <c r="H32" s="139"/>
      <c r="I32" s="19"/>
      <c r="J32" s="99">
        <f>+CONSOLIDACION!O32</f>
        <v>56192217</v>
      </c>
      <c r="K32" s="99">
        <f>+CONSOLIDACION!P32</f>
        <v>56192217</v>
      </c>
      <c r="L32" s="48"/>
      <c r="M32" s="60">
        <f t="shared" si="0"/>
        <v>6807783</v>
      </c>
      <c r="N32" s="152">
        <f t="shared" si="1"/>
        <v>89.193995238095241</v>
      </c>
      <c r="P32" s="48"/>
      <c r="Q32" s="48"/>
    </row>
    <row r="33" spans="1:17" s="43" customFormat="1" ht="5.25" customHeight="1" x14ac:dyDescent="0.2">
      <c r="A33" s="95"/>
      <c r="B33" s="95"/>
      <c r="C33" s="95"/>
      <c r="D33" s="95"/>
      <c r="E33" s="95"/>
      <c r="F33" s="22"/>
      <c r="G33" s="97"/>
      <c r="H33" s="139"/>
      <c r="I33" s="19"/>
      <c r="J33" s="60"/>
      <c r="K33" s="60"/>
      <c r="L33" s="48"/>
      <c r="M33" s="60"/>
      <c r="N33" s="152"/>
      <c r="P33" s="48"/>
      <c r="Q33" s="48"/>
    </row>
    <row r="34" spans="1:17" s="43" customFormat="1" ht="24" x14ac:dyDescent="0.2">
      <c r="A34" s="95">
        <v>1</v>
      </c>
      <c r="B34" s="95">
        <v>0</v>
      </c>
      <c r="C34" s="95">
        <v>1</v>
      </c>
      <c r="D34" s="95">
        <v>10</v>
      </c>
      <c r="E34" s="95"/>
      <c r="F34" s="31" t="s">
        <v>97</v>
      </c>
      <c r="G34" s="54">
        <f>+'REC20'!G34</f>
        <v>4638000000</v>
      </c>
      <c r="H34" s="140"/>
      <c r="I34" s="40"/>
      <c r="J34" s="94">
        <v>0</v>
      </c>
      <c r="K34" s="94">
        <v>0</v>
      </c>
      <c r="L34" s="50"/>
      <c r="M34" s="94">
        <f t="shared" si="0"/>
        <v>4638000000</v>
      </c>
      <c r="N34" s="151">
        <v>0</v>
      </c>
      <c r="P34" s="48"/>
      <c r="Q34" s="48"/>
    </row>
    <row r="35" spans="1:17" s="43" customFormat="1" x14ac:dyDescent="0.2">
      <c r="A35" s="95"/>
      <c r="B35" s="95"/>
      <c r="C35" s="95"/>
      <c r="D35" s="95"/>
      <c r="E35" s="95"/>
      <c r="F35" s="22"/>
      <c r="G35" s="97"/>
      <c r="H35" s="139"/>
      <c r="I35" s="19"/>
      <c r="J35" s="60"/>
      <c r="K35" s="60"/>
      <c r="L35" s="48"/>
      <c r="M35" s="60"/>
      <c r="N35" s="152"/>
      <c r="P35" s="48"/>
      <c r="Q35" s="48"/>
    </row>
    <row r="36" spans="1:17" s="43" customFormat="1" ht="24" x14ac:dyDescent="0.2">
      <c r="A36" s="33">
        <v>1</v>
      </c>
      <c r="B36" s="33">
        <v>0</v>
      </c>
      <c r="C36" s="33">
        <v>1</v>
      </c>
      <c r="D36" s="33">
        <v>9</v>
      </c>
      <c r="E36" s="33"/>
      <c r="F36" s="31" t="s">
        <v>26</v>
      </c>
      <c r="G36" s="94">
        <f>+G37+G38</f>
        <v>69451778</v>
      </c>
      <c r="H36" s="139"/>
      <c r="I36" s="19"/>
      <c r="J36" s="94">
        <f>+CONSOLIDACION!O37</f>
        <v>68673931</v>
      </c>
      <c r="K36" s="94">
        <f>+CONSOLIDACION!P37</f>
        <v>68673931</v>
      </c>
      <c r="L36" s="48"/>
      <c r="M36" s="94">
        <f t="shared" si="0"/>
        <v>777847</v>
      </c>
      <c r="N36" s="151">
        <f t="shared" si="1"/>
        <v>98.880018593620463</v>
      </c>
      <c r="P36" s="48"/>
      <c r="Q36" s="48"/>
    </row>
    <row r="37" spans="1:17" s="43" customFormat="1" x14ac:dyDescent="0.2">
      <c r="A37" s="95">
        <v>1</v>
      </c>
      <c r="B37" s="95">
        <v>0</v>
      </c>
      <c r="C37" s="95">
        <v>1</v>
      </c>
      <c r="D37" s="95">
        <v>9</v>
      </c>
      <c r="E37" s="95">
        <v>1</v>
      </c>
      <c r="F37" s="22" t="s">
        <v>58</v>
      </c>
      <c r="G37" s="99">
        <f>+CONSOLIDACION!M38</f>
        <v>12064083</v>
      </c>
      <c r="H37" s="138"/>
      <c r="I37" s="18"/>
      <c r="J37" s="99">
        <f>+CONSOLIDACION!O38</f>
        <v>11286236</v>
      </c>
      <c r="K37" s="99">
        <f>+CONSOLIDACION!P38</f>
        <v>11286236</v>
      </c>
      <c r="L37" s="48"/>
      <c r="M37" s="99">
        <f t="shared" si="0"/>
        <v>777847</v>
      </c>
      <c r="N37" s="152">
        <f t="shared" si="1"/>
        <v>93.552373603530413</v>
      </c>
      <c r="P37" s="48"/>
      <c r="Q37" s="48"/>
    </row>
    <row r="38" spans="1:17" s="43" customFormat="1" x14ac:dyDescent="0.2">
      <c r="A38" s="95">
        <v>1</v>
      </c>
      <c r="B38" s="95">
        <v>0</v>
      </c>
      <c r="C38" s="95">
        <v>1</v>
      </c>
      <c r="D38" s="95">
        <v>9</v>
      </c>
      <c r="E38" s="95">
        <v>3</v>
      </c>
      <c r="F38" s="22" t="s">
        <v>59</v>
      </c>
      <c r="G38" s="99">
        <f>+CONSOLIDACION!M39</f>
        <v>57387695</v>
      </c>
      <c r="H38" s="139"/>
      <c r="I38" s="19"/>
      <c r="J38" s="99">
        <f>+CONSOLIDACION!O39</f>
        <v>57387695</v>
      </c>
      <c r="K38" s="99">
        <f>+CONSOLIDACION!P39</f>
        <v>57387695</v>
      </c>
      <c r="L38" s="48"/>
      <c r="M38" s="162">
        <f t="shared" si="0"/>
        <v>0</v>
      </c>
      <c r="N38" s="152">
        <v>0</v>
      </c>
      <c r="P38" s="48"/>
      <c r="Q38" s="48"/>
    </row>
    <row r="39" spans="1:17" s="43" customFormat="1" x14ac:dyDescent="0.2">
      <c r="A39" s="95"/>
      <c r="B39" s="95"/>
      <c r="C39" s="95"/>
      <c r="D39" s="95"/>
      <c r="E39" s="95"/>
      <c r="F39" s="22"/>
      <c r="G39" s="99"/>
      <c r="H39" s="139"/>
      <c r="I39" s="19"/>
      <c r="J39" s="60"/>
      <c r="K39" s="60"/>
      <c r="L39" s="48"/>
      <c r="M39" s="60"/>
      <c r="N39" s="152"/>
      <c r="P39" s="48"/>
      <c r="Q39" s="48"/>
    </row>
    <row r="40" spans="1:17" s="43" customFormat="1" x14ac:dyDescent="0.2">
      <c r="A40" s="33">
        <v>1</v>
      </c>
      <c r="B40" s="33">
        <v>0</v>
      </c>
      <c r="C40" s="33">
        <v>2</v>
      </c>
      <c r="D40" s="33"/>
      <c r="E40" s="33"/>
      <c r="F40" s="31" t="s">
        <v>27</v>
      </c>
      <c r="G40" s="94">
        <f>+CONSOLIDACION!M41</f>
        <v>395100000</v>
      </c>
      <c r="H40" s="139"/>
      <c r="I40" s="19"/>
      <c r="J40" s="94">
        <f>+CONSOLIDACION!O41</f>
        <v>324225607</v>
      </c>
      <c r="K40" s="94">
        <f>+CONSOLIDACION!P41</f>
        <v>324225607</v>
      </c>
      <c r="L40" s="48"/>
      <c r="M40" s="94">
        <f t="shared" si="0"/>
        <v>70874393</v>
      </c>
      <c r="N40" s="151">
        <f t="shared" si="1"/>
        <v>82.061657048848389</v>
      </c>
      <c r="P40" s="48"/>
      <c r="Q40" s="48"/>
    </row>
    <row r="41" spans="1:17" s="42" customFormat="1" x14ac:dyDescent="0.2">
      <c r="A41" s="95">
        <v>1</v>
      </c>
      <c r="B41" s="95">
        <v>0</v>
      </c>
      <c r="C41" s="95">
        <v>2</v>
      </c>
      <c r="D41" s="95">
        <v>14</v>
      </c>
      <c r="E41" s="95"/>
      <c r="F41" s="22" t="s">
        <v>60</v>
      </c>
      <c r="G41" s="99">
        <f>+CONSOLIDACION!M42</f>
        <v>395100000</v>
      </c>
      <c r="H41" s="138"/>
      <c r="I41" s="17"/>
      <c r="J41" s="97">
        <f>+CONSOLIDACION!O42</f>
        <v>324225607</v>
      </c>
      <c r="K41" s="97">
        <f>+CONSOLIDACION!P42</f>
        <v>324225607</v>
      </c>
      <c r="L41" s="49"/>
      <c r="M41" s="99">
        <f t="shared" si="0"/>
        <v>70874393</v>
      </c>
      <c r="N41" s="152">
        <f t="shared" si="1"/>
        <v>82.061657048848389</v>
      </c>
      <c r="P41" s="48"/>
      <c r="Q41" s="48"/>
    </row>
    <row r="42" spans="1:17" s="43" customFormat="1" x14ac:dyDescent="0.2">
      <c r="A42" s="95"/>
      <c r="B42" s="95"/>
      <c r="C42" s="95"/>
      <c r="D42" s="95"/>
      <c r="E42" s="95"/>
      <c r="F42" s="22"/>
      <c r="G42" s="99"/>
      <c r="H42" s="139"/>
      <c r="I42" s="19"/>
      <c r="J42" s="60"/>
      <c r="K42" s="60"/>
      <c r="L42" s="48"/>
      <c r="M42" s="60"/>
      <c r="N42" s="152"/>
      <c r="P42" s="48"/>
      <c r="Q42" s="48"/>
    </row>
    <row r="43" spans="1:17" s="43" customFormat="1" ht="24" x14ac:dyDescent="0.2">
      <c r="A43" s="33">
        <v>1</v>
      </c>
      <c r="B43" s="33">
        <v>0</v>
      </c>
      <c r="C43" s="33">
        <v>5</v>
      </c>
      <c r="D43" s="33"/>
      <c r="E43" s="33"/>
      <c r="F43" s="31" t="s">
        <v>28</v>
      </c>
      <c r="G43" s="94">
        <f>+CONSOLIDACION!M44</f>
        <v>1276000000</v>
      </c>
      <c r="H43" s="139"/>
      <c r="I43" s="19"/>
      <c r="J43" s="94">
        <f>+CONSOLIDACION!O44</f>
        <v>1198533890</v>
      </c>
      <c r="K43" s="94">
        <f>+CONSOLIDACION!P44</f>
        <v>1198533890</v>
      </c>
      <c r="L43" s="48"/>
      <c r="M43" s="94">
        <f t="shared" si="0"/>
        <v>77466110</v>
      </c>
      <c r="N43" s="151">
        <f t="shared" si="1"/>
        <v>93.928988244514116</v>
      </c>
      <c r="P43" s="48"/>
      <c r="Q43" s="48"/>
    </row>
    <row r="44" spans="1:17" s="42" customFormat="1" x14ac:dyDescent="0.2">
      <c r="A44" s="33"/>
      <c r="B44" s="33"/>
      <c r="C44" s="33"/>
      <c r="D44" s="33"/>
      <c r="E44" s="33"/>
      <c r="F44" s="31"/>
      <c r="G44" s="273">
        <f>+CONSOLIDACION!M45</f>
        <v>0</v>
      </c>
      <c r="H44" s="138"/>
      <c r="I44" s="17"/>
      <c r="J44" s="56"/>
      <c r="K44" s="56"/>
      <c r="L44" s="49"/>
      <c r="M44" s="56"/>
      <c r="N44" s="152"/>
      <c r="P44" s="48"/>
      <c r="Q44" s="48"/>
    </row>
    <row r="45" spans="1:17" s="43" customFormat="1" ht="24" x14ac:dyDescent="0.2">
      <c r="A45" s="95">
        <v>1</v>
      </c>
      <c r="B45" s="95">
        <v>0</v>
      </c>
      <c r="C45" s="95">
        <v>5</v>
      </c>
      <c r="D45" s="95">
        <v>1</v>
      </c>
      <c r="E45" s="95"/>
      <c r="F45" s="22" t="s">
        <v>29</v>
      </c>
      <c r="G45" s="96">
        <f>+CONSOLIDACION!M46</f>
        <v>577000000</v>
      </c>
      <c r="H45" s="138"/>
      <c r="I45" s="19"/>
      <c r="J45" s="96">
        <f>+CONSOLIDACION!O46</f>
        <v>530834993</v>
      </c>
      <c r="K45" s="96">
        <f>+CONSOLIDACION!P46</f>
        <v>530834993</v>
      </c>
      <c r="L45" s="50"/>
      <c r="M45" s="96">
        <f t="shared" si="0"/>
        <v>46165007</v>
      </c>
      <c r="N45" s="151">
        <f t="shared" si="1"/>
        <v>91.999132235701907</v>
      </c>
      <c r="O45" s="48"/>
      <c r="P45" s="48"/>
      <c r="Q45" s="48"/>
    </row>
    <row r="46" spans="1:17" s="42" customFormat="1" ht="24" x14ac:dyDescent="0.2">
      <c r="A46" s="33">
        <v>1</v>
      </c>
      <c r="B46" s="33">
        <v>0</v>
      </c>
      <c r="C46" s="33">
        <v>5</v>
      </c>
      <c r="D46" s="33">
        <v>2</v>
      </c>
      <c r="E46" s="33"/>
      <c r="F46" s="22" t="s">
        <v>30</v>
      </c>
      <c r="G46" s="96">
        <f>+CONSOLIDACION!M47</f>
        <v>519000000</v>
      </c>
      <c r="H46" s="138"/>
      <c r="I46" s="19"/>
      <c r="J46" s="96">
        <f>+CONSOLIDACION!O47</f>
        <v>507629345</v>
      </c>
      <c r="K46" s="96">
        <f>+CONSOLIDACION!P47</f>
        <v>507629345</v>
      </c>
      <c r="L46" s="49"/>
      <c r="M46" s="60">
        <f t="shared" si="0"/>
        <v>11370655</v>
      </c>
      <c r="N46" s="152">
        <f t="shared" si="1"/>
        <v>97.809122350674372</v>
      </c>
      <c r="O46" s="48"/>
      <c r="P46" s="48"/>
      <c r="Q46" s="48"/>
    </row>
    <row r="47" spans="1:17" s="42" customFormat="1" x14ac:dyDescent="0.2">
      <c r="A47" s="33">
        <v>1</v>
      </c>
      <c r="B47" s="33">
        <v>0</v>
      </c>
      <c r="C47" s="33">
        <v>5</v>
      </c>
      <c r="D47" s="33">
        <v>6</v>
      </c>
      <c r="E47" s="70"/>
      <c r="F47" s="22" t="s">
        <v>61</v>
      </c>
      <c r="G47" s="96">
        <f>+CONSOLIDACION!M48</f>
        <v>105000000</v>
      </c>
      <c r="H47" s="138"/>
      <c r="I47" s="19"/>
      <c r="J47" s="96">
        <f>+CONSOLIDACION!O48</f>
        <v>96034987</v>
      </c>
      <c r="K47" s="96">
        <f>+CONSOLIDACION!P48</f>
        <v>96034987</v>
      </c>
      <c r="L47" s="49"/>
      <c r="M47" s="60">
        <f t="shared" si="0"/>
        <v>8965013</v>
      </c>
      <c r="N47" s="152">
        <f t="shared" si="1"/>
        <v>91.461892380952378</v>
      </c>
      <c r="O47" s="48"/>
      <c r="P47" s="48"/>
      <c r="Q47" s="48"/>
    </row>
    <row r="48" spans="1:17" s="43" customFormat="1" x14ac:dyDescent="0.2">
      <c r="A48" s="33">
        <v>1</v>
      </c>
      <c r="B48" s="33">
        <v>0</v>
      </c>
      <c r="C48" s="33">
        <v>5</v>
      </c>
      <c r="D48" s="33">
        <v>7</v>
      </c>
      <c r="E48" s="70"/>
      <c r="F48" s="22" t="s">
        <v>62</v>
      </c>
      <c r="G48" s="96">
        <f>+CONSOLIDACION!M49</f>
        <v>75000000</v>
      </c>
      <c r="H48" s="139"/>
      <c r="I48" s="19"/>
      <c r="J48" s="96">
        <f>+CONSOLIDACION!O49</f>
        <v>64034565</v>
      </c>
      <c r="K48" s="96">
        <f>+CONSOLIDACION!P49</f>
        <v>64034565</v>
      </c>
      <c r="L48" s="48"/>
      <c r="M48" s="60">
        <f t="shared" si="0"/>
        <v>10965435</v>
      </c>
      <c r="N48" s="152">
        <f t="shared" si="1"/>
        <v>85.379419999999996</v>
      </c>
      <c r="O48" s="48"/>
      <c r="P48" s="48"/>
      <c r="Q48" s="48"/>
    </row>
    <row r="49" spans="1:17" s="43" customFormat="1" x14ac:dyDescent="0.2">
      <c r="A49" s="70"/>
      <c r="B49" s="70"/>
      <c r="C49" s="70"/>
      <c r="D49" s="70"/>
      <c r="E49" s="70"/>
      <c r="F49" s="70"/>
      <c r="G49" s="97"/>
      <c r="H49" s="139"/>
      <c r="I49" s="19"/>
      <c r="J49" s="60"/>
      <c r="K49" s="60"/>
      <c r="L49" s="48"/>
      <c r="M49" s="60"/>
      <c r="N49" s="152"/>
      <c r="P49" s="48"/>
      <c r="Q49" s="48"/>
    </row>
    <row r="50" spans="1:17" s="43" customFormat="1" x14ac:dyDescent="0.2">
      <c r="A50" s="33">
        <v>2</v>
      </c>
      <c r="B50" s="33">
        <v>0</v>
      </c>
      <c r="C50" s="33"/>
      <c r="D50" s="33"/>
      <c r="E50" s="33"/>
      <c r="F50" s="31" t="s">
        <v>31</v>
      </c>
      <c r="G50" s="56">
        <f>+CONSOLIDACION!M51</f>
        <v>2023770644</v>
      </c>
      <c r="H50" s="139"/>
      <c r="I50" s="17"/>
      <c r="J50" s="56">
        <f>+CONSOLIDACION!O51</f>
        <v>1772666260</v>
      </c>
      <c r="K50" s="56">
        <f>+CONSOLIDACION!P51</f>
        <v>1772666260</v>
      </c>
      <c r="L50" s="48"/>
      <c r="M50" s="56">
        <f t="shared" si="0"/>
        <v>251104384</v>
      </c>
      <c r="N50" s="151">
        <f t="shared" si="1"/>
        <v>87.592250893426836</v>
      </c>
      <c r="O50" s="48"/>
      <c r="P50" s="48"/>
      <c r="Q50" s="48"/>
    </row>
    <row r="51" spans="1:17" s="42" customFormat="1" x14ac:dyDescent="0.2">
      <c r="A51" s="33"/>
      <c r="B51" s="33"/>
      <c r="C51" s="33"/>
      <c r="D51" s="33"/>
      <c r="E51" s="33"/>
      <c r="F51" s="31"/>
      <c r="G51" s="34"/>
      <c r="H51" s="138"/>
      <c r="I51" s="17"/>
      <c r="J51" s="56"/>
      <c r="K51" s="56"/>
      <c r="L51" s="49"/>
      <c r="M51" s="56"/>
      <c r="N51" s="152"/>
      <c r="P51" s="48"/>
      <c r="Q51" s="48"/>
    </row>
    <row r="52" spans="1:17" s="43" customFormat="1" x14ac:dyDescent="0.2">
      <c r="A52" s="33">
        <v>2</v>
      </c>
      <c r="B52" s="33">
        <v>0</v>
      </c>
      <c r="C52" s="33">
        <v>3</v>
      </c>
      <c r="D52" s="33"/>
      <c r="E52" s="33"/>
      <c r="F52" s="31" t="s">
        <v>32</v>
      </c>
      <c r="G52" s="56">
        <f>+CONSOLIDACION!M53</f>
        <v>50191000</v>
      </c>
      <c r="H52" s="138"/>
      <c r="I52" s="17"/>
      <c r="J52" s="56">
        <f>+CONSOLIDACION!O53</f>
        <v>50191000</v>
      </c>
      <c r="K52" s="56">
        <f>+CONSOLIDACION!P53</f>
        <v>50191000</v>
      </c>
      <c r="L52" s="48"/>
      <c r="M52" s="56">
        <f t="shared" si="0"/>
        <v>0</v>
      </c>
      <c r="N52" s="151">
        <f t="shared" si="1"/>
        <v>100</v>
      </c>
      <c r="P52" s="48"/>
      <c r="Q52" s="48"/>
    </row>
    <row r="53" spans="1:17" s="42" customFormat="1" x14ac:dyDescent="0.2">
      <c r="A53" s="95">
        <v>2</v>
      </c>
      <c r="B53" s="95">
        <v>0</v>
      </c>
      <c r="C53" s="95">
        <v>3</v>
      </c>
      <c r="D53" s="95">
        <v>50</v>
      </c>
      <c r="E53" s="95"/>
      <c r="F53" s="22" t="s">
        <v>63</v>
      </c>
      <c r="G53" s="99">
        <f>+CONSOLIDACION!M54</f>
        <v>50191000</v>
      </c>
      <c r="H53" s="138"/>
      <c r="I53" s="17"/>
      <c r="J53" s="99">
        <f>+CONSOLIDACION!O54</f>
        <v>50191000</v>
      </c>
      <c r="K53" s="99">
        <f>+CONSOLIDACION!P54</f>
        <v>50191000</v>
      </c>
      <c r="L53" s="53"/>
      <c r="M53" s="279">
        <f t="shared" si="0"/>
        <v>0</v>
      </c>
      <c r="N53" s="152">
        <f t="shared" si="1"/>
        <v>100</v>
      </c>
      <c r="P53" s="48"/>
      <c r="Q53" s="48"/>
    </row>
    <row r="54" spans="1:17" s="43" customFormat="1" x14ac:dyDescent="0.2">
      <c r="A54" s="95"/>
      <c r="B54" s="95"/>
      <c r="C54" s="95"/>
      <c r="D54" s="95"/>
      <c r="E54" s="95"/>
      <c r="F54" s="22"/>
      <c r="G54" s="60"/>
      <c r="H54" s="139"/>
      <c r="I54" s="19"/>
      <c r="J54" s="60"/>
      <c r="K54" s="60"/>
      <c r="L54" s="48"/>
      <c r="M54" s="60"/>
      <c r="N54" s="152"/>
      <c r="P54" s="48"/>
      <c r="Q54" s="48"/>
    </row>
    <row r="55" spans="1:17" s="43" customFormat="1" x14ac:dyDescent="0.2">
      <c r="A55" s="33">
        <v>2</v>
      </c>
      <c r="B55" s="33">
        <v>0</v>
      </c>
      <c r="C55" s="33">
        <v>4</v>
      </c>
      <c r="D55" s="33"/>
      <c r="E55" s="33"/>
      <c r="F55" s="31" t="s">
        <v>33</v>
      </c>
      <c r="G55" s="36">
        <f>+CONSOLIDACION!M56</f>
        <v>1956238356</v>
      </c>
      <c r="H55" s="139"/>
      <c r="I55" s="21"/>
      <c r="J55" s="36">
        <f>+CONSOLIDACION!O56</f>
        <v>1722475260</v>
      </c>
      <c r="K55" s="36">
        <f>+CONSOLIDACION!P56</f>
        <v>1722475260</v>
      </c>
      <c r="L55" s="48"/>
      <c r="M55" s="36">
        <f t="shared" si="0"/>
        <v>233763096</v>
      </c>
      <c r="N55" s="151">
        <f t="shared" si="1"/>
        <v>88.050377640177501</v>
      </c>
      <c r="P55" s="48"/>
      <c r="Q55" s="48"/>
    </row>
    <row r="56" spans="1:17" s="42" customFormat="1" x14ac:dyDescent="0.2">
      <c r="A56" s="33"/>
      <c r="B56" s="33"/>
      <c r="C56" s="33"/>
      <c r="D56" s="33"/>
      <c r="E56" s="33"/>
      <c r="F56" s="31"/>
      <c r="G56" s="156"/>
      <c r="H56" s="138"/>
      <c r="I56" s="17"/>
      <c r="J56" s="156"/>
      <c r="K56" s="156"/>
      <c r="L56" s="49"/>
      <c r="M56" s="156"/>
      <c r="N56" s="152"/>
      <c r="P56" s="48"/>
      <c r="Q56" s="48"/>
    </row>
    <row r="57" spans="1:17" s="43" customFormat="1" ht="15" customHeight="1" x14ac:dyDescent="0.2">
      <c r="A57" s="95">
        <v>2</v>
      </c>
      <c r="B57" s="95">
        <v>0</v>
      </c>
      <c r="C57" s="95">
        <v>4</v>
      </c>
      <c r="D57" s="95">
        <v>1</v>
      </c>
      <c r="E57" s="33"/>
      <c r="F57" s="22" t="s">
        <v>80</v>
      </c>
      <c r="G57" s="60">
        <f>+CONSOLIDACION!M58</f>
        <v>14430297</v>
      </c>
      <c r="H57" s="141"/>
      <c r="I57" s="19"/>
      <c r="J57" s="60">
        <f>+CONSOLIDACION!O58</f>
        <v>14046599</v>
      </c>
      <c r="K57" s="60">
        <f>+CONSOLIDACION!P58</f>
        <v>14046599</v>
      </c>
      <c r="L57" s="48"/>
      <c r="M57" s="60">
        <f t="shared" si="0"/>
        <v>383698</v>
      </c>
      <c r="N57" s="152">
        <v>0</v>
      </c>
      <c r="P57" s="48"/>
      <c r="Q57" s="48"/>
    </row>
    <row r="58" spans="1:17" s="43" customFormat="1" ht="15" customHeight="1" x14ac:dyDescent="0.2">
      <c r="A58" s="95">
        <v>2</v>
      </c>
      <c r="B58" s="95">
        <v>0</v>
      </c>
      <c r="C58" s="95">
        <v>4</v>
      </c>
      <c r="D58" s="95">
        <v>2</v>
      </c>
      <c r="E58" s="33"/>
      <c r="F58" s="22" t="s">
        <v>82</v>
      </c>
      <c r="G58" s="60">
        <f>+CONSOLIDACION!M59</f>
        <v>20339724</v>
      </c>
      <c r="H58" s="141"/>
      <c r="I58" s="19"/>
      <c r="J58" s="60">
        <f>+CONSOLIDACION!O59</f>
        <v>19566800</v>
      </c>
      <c r="K58" s="60">
        <f>+CONSOLIDACION!P59</f>
        <v>19566800</v>
      </c>
      <c r="L58" s="48"/>
      <c r="M58" s="60">
        <f t="shared" si="0"/>
        <v>772924</v>
      </c>
      <c r="N58" s="152">
        <f t="shared" si="1"/>
        <v>96.199928769928249</v>
      </c>
      <c r="P58" s="48"/>
      <c r="Q58" s="48"/>
    </row>
    <row r="59" spans="1:17" s="42" customFormat="1" ht="15" customHeight="1" x14ac:dyDescent="0.2">
      <c r="A59" s="95">
        <v>2</v>
      </c>
      <c r="B59" s="95">
        <v>0</v>
      </c>
      <c r="C59" s="95">
        <v>4</v>
      </c>
      <c r="D59" s="95">
        <v>4</v>
      </c>
      <c r="E59" s="33"/>
      <c r="F59" s="22" t="s">
        <v>34</v>
      </c>
      <c r="G59" s="60">
        <f>+CONSOLIDACION!M60</f>
        <v>104208800</v>
      </c>
      <c r="H59" s="141"/>
      <c r="I59" s="19"/>
      <c r="J59" s="60">
        <f>+CONSOLIDACION!O60</f>
        <v>98237840</v>
      </c>
      <c r="K59" s="60">
        <f>+CONSOLIDACION!P60</f>
        <v>98237840</v>
      </c>
      <c r="L59" s="49"/>
      <c r="M59" s="162">
        <f t="shared" si="0"/>
        <v>5970960</v>
      </c>
      <c r="N59" s="152">
        <f t="shared" si="1"/>
        <v>94.270195991125505</v>
      </c>
      <c r="P59" s="48"/>
      <c r="Q59" s="48"/>
    </row>
    <row r="60" spans="1:17" s="42" customFormat="1" ht="15" customHeight="1" x14ac:dyDescent="0.2">
      <c r="A60" s="95">
        <v>2</v>
      </c>
      <c r="B60" s="95">
        <v>0</v>
      </c>
      <c r="C60" s="95">
        <v>4</v>
      </c>
      <c r="D60" s="95">
        <v>5</v>
      </c>
      <c r="E60" s="33"/>
      <c r="F60" s="22" t="s">
        <v>35</v>
      </c>
      <c r="G60" s="60">
        <f>+CONSOLIDACION!M61</f>
        <v>554456695</v>
      </c>
      <c r="H60" s="141"/>
      <c r="I60" s="19"/>
      <c r="J60" s="60">
        <f>+CONSOLIDACION!O61</f>
        <v>543247169</v>
      </c>
      <c r="K60" s="60">
        <f>+CONSOLIDACION!P61</f>
        <v>543247169</v>
      </c>
      <c r="L60" s="49"/>
      <c r="M60" s="60">
        <f t="shared" si="0"/>
        <v>11209526</v>
      </c>
      <c r="N60" s="152">
        <f t="shared" si="1"/>
        <v>97.978286473752476</v>
      </c>
      <c r="P60" s="48"/>
      <c r="Q60" s="48"/>
    </row>
    <row r="61" spans="1:17" s="42" customFormat="1" ht="15" customHeight="1" x14ac:dyDescent="0.2">
      <c r="A61" s="95">
        <v>2</v>
      </c>
      <c r="B61" s="95">
        <v>0</v>
      </c>
      <c r="C61" s="95">
        <v>4</v>
      </c>
      <c r="D61" s="95">
        <v>6</v>
      </c>
      <c r="E61" s="33"/>
      <c r="F61" s="22" t="s">
        <v>36</v>
      </c>
      <c r="G61" s="60">
        <f>+CONSOLIDACION!M62</f>
        <v>165745000</v>
      </c>
      <c r="H61" s="141"/>
      <c r="I61" s="19"/>
      <c r="J61" s="60">
        <f>+CONSOLIDACION!O62</f>
        <v>127717360</v>
      </c>
      <c r="K61" s="60">
        <f>+CONSOLIDACION!P62</f>
        <v>127717360</v>
      </c>
      <c r="L61" s="49"/>
      <c r="M61" s="60">
        <f t="shared" si="0"/>
        <v>38027640</v>
      </c>
      <c r="N61" s="152">
        <f t="shared" si="1"/>
        <v>77.056538658783069</v>
      </c>
      <c r="P61" s="48"/>
      <c r="Q61" s="48"/>
    </row>
    <row r="62" spans="1:17" s="42" customFormat="1" ht="15" customHeight="1" x14ac:dyDescent="0.2">
      <c r="A62" s="95">
        <v>2</v>
      </c>
      <c r="B62" s="95">
        <v>0</v>
      </c>
      <c r="C62" s="95">
        <v>4</v>
      </c>
      <c r="D62" s="95">
        <v>7</v>
      </c>
      <c r="E62" s="33"/>
      <c r="F62" s="22" t="s">
        <v>37</v>
      </c>
      <c r="G62" s="60">
        <f>+CONSOLIDACION!M63</f>
        <v>21306000</v>
      </c>
      <c r="H62" s="141"/>
      <c r="I62" s="19"/>
      <c r="J62" s="60">
        <f>+CONSOLIDACION!O63</f>
        <v>21081804</v>
      </c>
      <c r="K62" s="60">
        <f>+CONSOLIDACION!P63</f>
        <v>21081804</v>
      </c>
      <c r="L62" s="49"/>
      <c r="M62" s="60">
        <f t="shared" si="0"/>
        <v>224196</v>
      </c>
      <c r="N62" s="152">
        <f t="shared" si="1"/>
        <v>98.947733032948477</v>
      </c>
      <c r="P62" s="48"/>
      <c r="Q62" s="48"/>
    </row>
    <row r="63" spans="1:17" s="42" customFormat="1" ht="15" customHeight="1" x14ac:dyDescent="0.2">
      <c r="A63" s="95">
        <v>2</v>
      </c>
      <c r="B63" s="95">
        <v>0</v>
      </c>
      <c r="C63" s="95">
        <v>4</v>
      </c>
      <c r="D63" s="95">
        <v>8</v>
      </c>
      <c r="E63" s="33"/>
      <c r="F63" s="22" t="s">
        <v>38</v>
      </c>
      <c r="G63" s="60">
        <f>+CONSOLIDACION!M64</f>
        <v>278720000</v>
      </c>
      <c r="H63" s="141"/>
      <c r="I63" s="19"/>
      <c r="J63" s="60">
        <f>+CONSOLIDACION!O64</f>
        <v>262597298</v>
      </c>
      <c r="K63" s="60">
        <f>+CONSOLIDACION!P64</f>
        <v>262597298</v>
      </c>
      <c r="L63" s="49"/>
      <c r="M63" s="60">
        <f t="shared" si="0"/>
        <v>16122702</v>
      </c>
      <c r="N63" s="152">
        <f t="shared" si="1"/>
        <v>94.215448478760038</v>
      </c>
      <c r="P63" s="48"/>
      <c r="Q63" s="48"/>
    </row>
    <row r="64" spans="1:17" s="42" customFormat="1" ht="15" customHeight="1" x14ac:dyDescent="0.2">
      <c r="A64" s="95">
        <v>2</v>
      </c>
      <c r="B64" s="95">
        <v>0</v>
      </c>
      <c r="C64" s="95">
        <v>4</v>
      </c>
      <c r="D64" s="95">
        <v>9</v>
      </c>
      <c r="E64" s="33"/>
      <c r="F64" s="22" t="s">
        <v>39</v>
      </c>
      <c r="G64" s="60">
        <f>+CONSOLIDACION!M65</f>
        <v>50000000</v>
      </c>
      <c r="H64" s="141"/>
      <c r="I64" s="19"/>
      <c r="J64" s="60">
        <f>+CONSOLIDACION!O65</f>
        <v>33131844</v>
      </c>
      <c r="K64" s="60">
        <f>+CONSOLIDACION!P65</f>
        <v>33131844</v>
      </c>
      <c r="L64" s="49"/>
      <c r="M64" s="60">
        <f t="shared" si="0"/>
        <v>16868156</v>
      </c>
      <c r="N64" s="152">
        <f t="shared" si="1"/>
        <v>66.263688000000002</v>
      </c>
      <c r="P64" s="48"/>
      <c r="Q64" s="48"/>
    </row>
    <row r="65" spans="1:17" s="42" customFormat="1" ht="15" customHeight="1" x14ac:dyDescent="0.2">
      <c r="A65" s="95">
        <v>2</v>
      </c>
      <c r="B65" s="95">
        <v>0</v>
      </c>
      <c r="C65" s="95">
        <v>4</v>
      </c>
      <c r="D65" s="95">
        <v>11</v>
      </c>
      <c r="E65" s="33"/>
      <c r="F65" s="22" t="s">
        <v>40</v>
      </c>
      <c r="G65" s="60">
        <f>+CONSOLIDACION!M66</f>
        <v>290000000</v>
      </c>
      <c r="H65" s="141"/>
      <c r="I65" s="19"/>
      <c r="J65" s="60">
        <f>+CONSOLIDACION!O66</f>
        <v>279368456</v>
      </c>
      <c r="K65" s="60">
        <f>+CONSOLIDACION!P66</f>
        <v>279368456</v>
      </c>
      <c r="L65" s="49"/>
      <c r="M65" s="60">
        <f t="shared" si="0"/>
        <v>10631544</v>
      </c>
      <c r="N65" s="152">
        <f t="shared" si="1"/>
        <v>96.333950344827585</v>
      </c>
      <c r="P65" s="48"/>
      <c r="Q65" s="48"/>
    </row>
    <row r="66" spans="1:17" s="44" customFormat="1" ht="15" customHeight="1" x14ac:dyDescent="0.2">
      <c r="A66" s="95">
        <v>2</v>
      </c>
      <c r="B66" s="95">
        <v>0</v>
      </c>
      <c r="C66" s="95">
        <v>4</v>
      </c>
      <c r="D66" s="95">
        <v>13</v>
      </c>
      <c r="E66" s="95"/>
      <c r="F66" s="22" t="s">
        <v>41</v>
      </c>
      <c r="G66" s="60">
        <f>+CONSOLIDACION!M67</f>
        <v>30311840</v>
      </c>
      <c r="H66" s="141"/>
      <c r="I66" s="19"/>
      <c r="J66" s="60">
        <f>+CONSOLIDACION!O67</f>
        <v>30311840</v>
      </c>
      <c r="K66" s="60">
        <f>+CONSOLIDACION!P67</f>
        <v>30311840</v>
      </c>
      <c r="L66" s="50"/>
      <c r="M66" s="60">
        <f t="shared" si="0"/>
        <v>0</v>
      </c>
      <c r="N66" s="152">
        <f t="shared" si="1"/>
        <v>100</v>
      </c>
      <c r="P66" s="48"/>
      <c r="Q66" s="48"/>
    </row>
    <row r="67" spans="1:17" s="42" customFormat="1" ht="15" customHeight="1" x14ac:dyDescent="0.2">
      <c r="A67" s="95">
        <v>2</v>
      </c>
      <c r="B67" s="95">
        <v>0</v>
      </c>
      <c r="C67" s="95">
        <v>4</v>
      </c>
      <c r="D67" s="95">
        <v>21</v>
      </c>
      <c r="E67" s="33"/>
      <c r="F67" s="100" t="s">
        <v>64</v>
      </c>
      <c r="G67" s="60">
        <f>+CONSOLIDACION!M68</f>
        <v>153720000</v>
      </c>
      <c r="H67" s="141"/>
      <c r="I67" s="19"/>
      <c r="J67" s="60">
        <f>+CONSOLIDACION!O68</f>
        <v>135894425</v>
      </c>
      <c r="K67" s="60">
        <f>+CONSOLIDACION!P68</f>
        <v>135894425</v>
      </c>
      <c r="L67" s="49"/>
      <c r="M67" s="162">
        <f t="shared" si="0"/>
        <v>17825575</v>
      </c>
      <c r="N67" s="152">
        <f t="shared" si="1"/>
        <v>88.403867421285454</v>
      </c>
      <c r="P67" s="48"/>
      <c r="Q67" s="48"/>
    </row>
    <row r="68" spans="1:17" s="43" customFormat="1" ht="15" customHeight="1" x14ac:dyDescent="0.2">
      <c r="A68" s="95">
        <v>2</v>
      </c>
      <c r="B68" s="95">
        <v>0</v>
      </c>
      <c r="C68" s="95">
        <v>4</v>
      </c>
      <c r="D68" s="95">
        <v>40</v>
      </c>
      <c r="E68" s="33"/>
      <c r="F68" s="22" t="s">
        <v>43</v>
      </c>
      <c r="G68" s="60">
        <f>+CONSOLIDACION!M69</f>
        <v>3000000</v>
      </c>
      <c r="H68" s="141"/>
      <c r="I68" s="19"/>
      <c r="J68" s="60">
        <f>+CONSOLIDACION!O69</f>
        <v>189100</v>
      </c>
      <c r="K68" s="60">
        <f>+CONSOLIDACION!P69</f>
        <v>189100</v>
      </c>
      <c r="L68" s="48"/>
      <c r="M68" s="60">
        <f t="shared" si="0"/>
        <v>2810900</v>
      </c>
      <c r="N68" s="152">
        <f t="shared" si="1"/>
        <v>6.3033333333333328</v>
      </c>
      <c r="P68" s="48"/>
      <c r="Q68" s="48"/>
    </row>
    <row r="69" spans="1:17" s="43" customFormat="1" ht="15" customHeight="1" x14ac:dyDescent="0.2">
      <c r="A69" s="95">
        <v>2</v>
      </c>
      <c r="B69" s="95">
        <v>0</v>
      </c>
      <c r="C69" s="95">
        <v>4</v>
      </c>
      <c r="D69" s="95">
        <v>41</v>
      </c>
      <c r="E69" s="33"/>
      <c r="F69" s="22" t="s">
        <v>44</v>
      </c>
      <c r="G69" s="60">
        <f>+CONSOLIDACION!M70</f>
        <v>270000000</v>
      </c>
      <c r="H69" s="141"/>
      <c r="I69" s="19"/>
      <c r="J69" s="60">
        <f>+CONSOLIDACION!O70</f>
        <v>157084725</v>
      </c>
      <c r="K69" s="60">
        <f>+CONSOLIDACION!P70</f>
        <v>157084725</v>
      </c>
      <c r="L69" s="48"/>
      <c r="M69" s="60">
        <f t="shared" si="0"/>
        <v>112915275</v>
      </c>
      <c r="N69" s="152">
        <f t="shared" si="1"/>
        <v>58.179527777777771</v>
      </c>
      <c r="P69" s="48"/>
      <c r="Q69" s="48"/>
    </row>
    <row r="70" spans="1:17" s="42" customFormat="1" ht="8.25" customHeight="1" x14ac:dyDescent="0.2">
      <c r="A70" s="95"/>
      <c r="B70" s="95"/>
      <c r="C70" s="95"/>
      <c r="D70" s="95"/>
      <c r="E70" s="33"/>
      <c r="F70" s="22"/>
      <c r="G70" s="60"/>
      <c r="H70" s="141"/>
      <c r="I70" s="19"/>
      <c r="J70" s="60"/>
      <c r="K70" s="60"/>
      <c r="L70" s="49"/>
      <c r="M70" s="60"/>
      <c r="N70" s="152"/>
      <c r="P70" s="48"/>
      <c r="Q70" s="48"/>
    </row>
    <row r="71" spans="1:17" s="42" customFormat="1" ht="15" customHeight="1" x14ac:dyDescent="0.2">
      <c r="A71" s="64">
        <v>3</v>
      </c>
      <c r="B71" s="41"/>
      <c r="C71" s="41"/>
      <c r="D71" s="41"/>
      <c r="E71" s="41"/>
      <c r="F71" s="65" t="s">
        <v>73</v>
      </c>
      <c r="G71" s="191">
        <f>+CONSOLIDACION!M72</f>
        <v>932670644</v>
      </c>
      <c r="H71" s="141"/>
      <c r="I71" s="19"/>
      <c r="J71" s="191">
        <f>+CONSOLIDACION!O72</f>
        <v>161406455</v>
      </c>
      <c r="K71" s="191">
        <f>+CONSOLIDACION!P72</f>
        <v>161406455</v>
      </c>
      <c r="L71" s="49"/>
      <c r="M71" s="191">
        <f t="shared" si="0"/>
        <v>771264189</v>
      </c>
      <c r="N71" s="288">
        <f>(+K71/G71)*100</f>
        <v>17.305836314067584</v>
      </c>
      <c r="O71" s="289"/>
      <c r="P71" s="48"/>
      <c r="Q71" s="48"/>
    </row>
    <row r="72" spans="1:17" s="43" customFormat="1" ht="15" customHeight="1" x14ac:dyDescent="0.2">
      <c r="A72" s="22">
        <v>3</v>
      </c>
      <c r="B72" s="22">
        <v>2</v>
      </c>
      <c r="C72" s="22">
        <v>1</v>
      </c>
      <c r="D72" s="22">
        <v>1</v>
      </c>
      <c r="E72" s="22">
        <v>20</v>
      </c>
      <c r="F72" s="22" t="s">
        <v>74</v>
      </c>
      <c r="G72" s="192">
        <f>+CONSOLIDACION!M73</f>
        <v>30670644</v>
      </c>
      <c r="H72" s="141"/>
      <c r="I72" s="19"/>
      <c r="J72" s="192">
        <f>+CONSOLIDACION!O73</f>
        <v>30670644</v>
      </c>
      <c r="K72" s="192">
        <f>+CONSOLIDACION!P73</f>
        <v>30670644</v>
      </c>
      <c r="L72" s="48"/>
      <c r="M72" s="192">
        <f t="shared" si="0"/>
        <v>0</v>
      </c>
      <c r="N72" s="152">
        <f t="shared" si="1"/>
        <v>100</v>
      </c>
      <c r="P72" s="48"/>
      <c r="Q72" s="48"/>
    </row>
    <row r="73" spans="1:17" s="43" customFormat="1" ht="15" customHeight="1" x14ac:dyDescent="0.2">
      <c r="A73" s="22"/>
      <c r="B73" s="22"/>
      <c r="C73" s="22"/>
      <c r="D73" s="22"/>
      <c r="E73" s="22"/>
      <c r="F73" s="22"/>
      <c r="G73" s="192"/>
      <c r="H73" s="141"/>
      <c r="I73" s="19"/>
      <c r="J73" s="192"/>
      <c r="K73" s="192"/>
      <c r="L73" s="48"/>
      <c r="M73" s="192">
        <v>0</v>
      </c>
      <c r="N73" s="152"/>
      <c r="P73" s="48"/>
      <c r="Q73" s="48"/>
    </row>
    <row r="74" spans="1:17" s="44" customFormat="1" ht="15" customHeight="1" x14ac:dyDescent="0.2">
      <c r="A74" s="22">
        <v>3</v>
      </c>
      <c r="B74" s="22">
        <v>6</v>
      </c>
      <c r="C74" s="22">
        <v>1</v>
      </c>
      <c r="D74" s="22">
        <v>1</v>
      </c>
      <c r="E74" s="22">
        <v>20</v>
      </c>
      <c r="F74" s="22" t="s">
        <v>75</v>
      </c>
      <c r="G74" s="272">
        <f>+CONSOLIDACION!M75</f>
        <v>202000000</v>
      </c>
      <c r="H74" s="140"/>
      <c r="I74" s="23"/>
      <c r="J74" s="272">
        <f>+CONSOLIDACION!O75</f>
        <v>130735811</v>
      </c>
      <c r="K74" s="272">
        <f>+CONSOLIDACION!P75</f>
        <v>130735811</v>
      </c>
      <c r="L74" s="143"/>
      <c r="M74" s="192">
        <f t="shared" si="0"/>
        <v>71264189</v>
      </c>
      <c r="N74" s="152">
        <f t="shared" si="1"/>
        <v>64.720698514851478</v>
      </c>
      <c r="P74" s="48"/>
      <c r="Q74" s="48"/>
    </row>
    <row r="75" spans="1:17" s="42" customFormat="1" ht="9" customHeight="1" x14ac:dyDescent="0.2">
      <c r="A75" s="95"/>
      <c r="B75" s="95"/>
      <c r="C75" s="95"/>
      <c r="D75" s="95"/>
      <c r="E75" s="33"/>
      <c r="F75" s="100"/>
      <c r="G75" s="99"/>
      <c r="H75" s="141"/>
      <c r="I75" s="20"/>
      <c r="J75" s="99"/>
      <c r="K75" s="99"/>
      <c r="L75" s="63"/>
      <c r="M75" s="99"/>
      <c r="N75" s="152"/>
      <c r="P75" s="48"/>
      <c r="Q75" s="48"/>
    </row>
    <row r="76" spans="1:17" s="42" customFormat="1" ht="32.25" customHeight="1" x14ac:dyDescent="0.2">
      <c r="A76" s="22">
        <v>3</v>
      </c>
      <c r="B76" s="22">
        <v>6</v>
      </c>
      <c r="C76" s="22">
        <v>3</v>
      </c>
      <c r="D76" s="22">
        <v>19</v>
      </c>
      <c r="E76" s="22">
        <v>20</v>
      </c>
      <c r="F76" s="22" t="s">
        <v>90</v>
      </c>
      <c r="G76" s="272">
        <f>+CONSOLIDACION!M76</f>
        <v>700000000</v>
      </c>
      <c r="H76" s="71"/>
      <c r="I76" s="97"/>
      <c r="J76" s="272">
        <f>+CONSOLIDACION!O77</f>
        <v>0</v>
      </c>
      <c r="K76" s="272">
        <f>+CONSOLIDACION!P77</f>
        <v>0</v>
      </c>
      <c r="L76" s="97"/>
      <c r="M76" s="184">
        <f>+G76-I76+J76+L76-K76</f>
        <v>700000000</v>
      </c>
      <c r="N76" s="152">
        <f t="shared" si="1"/>
        <v>0</v>
      </c>
      <c r="P76" s="48"/>
      <c r="Q76" s="48"/>
    </row>
    <row r="77" spans="1:17" s="42" customFormat="1" ht="9" customHeight="1" x14ac:dyDescent="0.2">
      <c r="A77" s="95"/>
      <c r="B77" s="95"/>
      <c r="C77" s="95"/>
      <c r="D77" s="95"/>
      <c r="E77" s="33"/>
      <c r="F77" s="100"/>
      <c r="G77" s="99"/>
      <c r="H77" s="141"/>
      <c r="I77" s="20"/>
      <c r="J77" s="99"/>
      <c r="K77" s="99"/>
      <c r="L77" s="63"/>
      <c r="M77" s="99"/>
      <c r="N77" s="152"/>
      <c r="P77" s="48"/>
      <c r="Q77" s="48"/>
    </row>
    <row r="78" spans="1:17" s="42" customFormat="1" ht="15" customHeight="1" x14ac:dyDescent="0.2">
      <c r="A78" s="216"/>
      <c r="B78" s="216"/>
      <c r="C78" s="216"/>
      <c r="D78" s="216"/>
      <c r="E78" s="216"/>
      <c r="F78" s="219" t="s">
        <v>76</v>
      </c>
      <c r="G78" s="36">
        <f>SUM(G79:G85)</f>
        <v>10845000000</v>
      </c>
      <c r="H78" s="141"/>
      <c r="I78" s="20"/>
      <c r="J78" s="36">
        <f>SUM(J79:J85)</f>
        <v>5823317457</v>
      </c>
      <c r="K78" s="36">
        <f>SUM(K79:K85)</f>
        <v>5823317457</v>
      </c>
      <c r="L78" s="143"/>
      <c r="M78" s="36">
        <f>SUM(M79:M85)</f>
        <v>5021682543</v>
      </c>
      <c r="N78" s="151">
        <f t="shared" si="1"/>
        <v>53.6958732780083</v>
      </c>
      <c r="O78" s="48"/>
      <c r="P78" s="48"/>
      <c r="Q78" s="48"/>
    </row>
    <row r="79" spans="1:17" s="42" customFormat="1" ht="36" customHeight="1" x14ac:dyDescent="0.2">
      <c r="A79" s="216">
        <v>123</v>
      </c>
      <c r="B79" s="220">
        <v>1000</v>
      </c>
      <c r="C79" s="216">
        <v>1</v>
      </c>
      <c r="D79" s="216"/>
      <c r="E79" s="216">
        <v>20</v>
      </c>
      <c r="F79" s="221" t="s">
        <v>78</v>
      </c>
      <c r="G79" s="216">
        <f>+CONSOLIDACION!M80</f>
        <v>1547250000</v>
      </c>
      <c r="H79" s="141"/>
      <c r="I79" s="17"/>
      <c r="J79" s="162">
        <f>+CONSOLIDACION!O80</f>
        <v>1515665819</v>
      </c>
      <c r="K79" s="162">
        <f>+CONSOLIDACION!P80</f>
        <v>1515665819</v>
      </c>
      <c r="L79" s="144"/>
      <c r="M79" s="99">
        <f t="shared" ref="M79:M85" si="2">+G79-J79</f>
        <v>31584181</v>
      </c>
      <c r="N79" s="152">
        <f t="shared" si="1"/>
        <v>97.958689222814684</v>
      </c>
      <c r="P79" s="48"/>
      <c r="Q79" s="48"/>
    </row>
    <row r="80" spans="1:17" s="46" customFormat="1" ht="36" customHeight="1" x14ac:dyDescent="0.2">
      <c r="A80" s="216">
        <v>510</v>
      </c>
      <c r="B80" s="220">
        <v>1000</v>
      </c>
      <c r="C80" s="216">
        <v>2</v>
      </c>
      <c r="D80" s="216"/>
      <c r="E80" s="216">
        <v>20</v>
      </c>
      <c r="F80" s="221" t="s">
        <v>84</v>
      </c>
      <c r="G80" s="216">
        <f>+CONSOLIDACION!M81</f>
        <v>135060000</v>
      </c>
      <c r="H80" s="142"/>
      <c r="I80" s="23"/>
      <c r="J80" s="99">
        <f>+CONSOLIDACION!O81</f>
        <v>105547731</v>
      </c>
      <c r="K80" s="99">
        <f>+CONSOLIDACION!P81</f>
        <v>105547731</v>
      </c>
      <c r="L80" s="143"/>
      <c r="M80" s="99">
        <f t="shared" si="2"/>
        <v>29512269</v>
      </c>
      <c r="N80" s="152">
        <f t="shared" si="1"/>
        <v>78.148771657041323</v>
      </c>
      <c r="P80" s="48"/>
      <c r="Q80" s="48"/>
    </row>
    <row r="81" spans="1:17" s="42" customFormat="1" ht="39" customHeight="1" x14ac:dyDescent="0.2">
      <c r="A81" s="216">
        <v>520</v>
      </c>
      <c r="B81" s="220">
        <v>1000</v>
      </c>
      <c r="C81" s="216">
        <v>5</v>
      </c>
      <c r="D81" s="216"/>
      <c r="E81" s="216">
        <v>20</v>
      </c>
      <c r="F81" s="221" t="s">
        <v>79</v>
      </c>
      <c r="G81" s="216">
        <f>+CONSOLIDACION!M82</f>
        <v>1463825237</v>
      </c>
      <c r="H81" s="141"/>
      <c r="I81" s="17"/>
      <c r="J81" s="99">
        <f>+CONSOLIDACION!O82</f>
        <v>1336398819</v>
      </c>
      <c r="K81" s="99">
        <f>+CONSOLIDACION!P82</f>
        <v>1336398819</v>
      </c>
      <c r="L81" s="144"/>
      <c r="M81" s="99">
        <f t="shared" si="2"/>
        <v>127426418</v>
      </c>
      <c r="N81" s="152">
        <f t="shared" si="1"/>
        <v>91.294970548454884</v>
      </c>
      <c r="P81" s="48"/>
      <c r="Q81" s="48"/>
    </row>
    <row r="82" spans="1:17" s="42" customFormat="1" ht="38.25" customHeight="1" x14ac:dyDescent="0.2">
      <c r="A82" s="216">
        <v>520</v>
      </c>
      <c r="B82" s="220">
        <v>1000</v>
      </c>
      <c r="C82" s="216">
        <v>6</v>
      </c>
      <c r="D82" s="216"/>
      <c r="E82" s="216">
        <v>20</v>
      </c>
      <c r="F82" s="221" t="s">
        <v>94</v>
      </c>
      <c r="G82" s="216">
        <v>2000000000</v>
      </c>
      <c r="H82" s="51"/>
      <c r="I82" s="17"/>
      <c r="J82" s="99">
        <f>+CONSOLIDACION!O83</f>
        <v>1998397760</v>
      </c>
      <c r="K82" s="99">
        <f>+CONSOLIDACION!P83</f>
        <v>1998397760</v>
      </c>
      <c r="L82" s="282"/>
      <c r="M82" s="99">
        <f t="shared" si="2"/>
        <v>1602240</v>
      </c>
      <c r="N82" s="152">
        <f>(+K82/G82)*100</f>
        <v>99.919888</v>
      </c>
      <c r="P82" s="48"/>
      <c r="Q82" s="48"/>
    </row>
    <row r="83" spans="1:17" s="42" customFormat="1" ht="48.75" customHeight="1" x14ac:dyDescent="0.2">
      <c r="A83" s="216">
        <v>520</v>
      </c>
      <c r="B83" s="220">
        <v>1700</v>
      </c>
      <c r="C83" s="216">
        <v>2</v>
      </c>
      <c r="D83" s="216"/>
      <c r="E83" s="216"/>
      <c r="F83" s="221" t="s">
        <v>89</v>
      </c>
      <c r="G83" s="216">
        <f>+CONSOLIDACION!M84</f>
        <v>4009204571</v>
      </c>
      <c r="H83" s="51"/>
      <c r="I83" s="20"/>
      <c r="J83" s="216">
        <f>+CONSOLIDACION!O84</f>
        <v>675001393</v>
      </c>
      <c r="K83" s="216">
        <f>+CONSOLIDACION!P84</f>
        <v>675001393</v>
      </c>
      <c r="L83" s="282"/>
      <c r="M83" s="99">
        <f t="shared" si="2"/>
        <v>3334203178</v>
      </c>
      <c r="N83" s="152">
        <f>(+K83/G83)*100</f>
        <v>16.836292113466214</v>
      </c>
    </row>
    <row r="84" spans="1:17" s="42" customFormat="1" ht="39.75" customHeight="1" x14ac:dyDescent="0.2">
      <c r="A84" s="216">
        <v>520</v>
      </c>
      <c r="B84" s="220">
        <v>1700</v>
      </c>
      <c r="C84" s="216">
        <v>5</v>
      </c>
      <c r="D84" s="216"/>
      <c r="E84" s="216">
        <v>20</v>
      </c>
      <c r="F84" s="221" t="s">
        <v>95</v>
      </c>
      <c r="G84" s="216">
        <f>+CONSOLIDACION!G85</f>
        <v>1200000000</v>
      </c>
      <c r="H84" s="51"/>
      <c r="I84" s="20"/>
      <c r="J84" s="216">
        <f>+CONSOLIDACION!O85</f>
        <v>0</v>
      </c>
      <c r="K84" s="216">
        <f>+CONSOLIDACION!P85</f>
        <v>0</v>
      </c>
      <c r="L84" s="282"/>
      <c r="M84" s="99">
        <f t="shared" si="2"/>
        <v>1200000000</v>
      </c>
      <c r="N84" s="152">
        <f>(+K84/G84)*100</f>
        <v>0</v>
      </c>
    </row>
    <row r="85" spans="1:17" s="42" customFormat="1" ht="41.25" customHeight="1" thickBot="1" x14ac:dyDescent="0.25">
      <c r="A85" s="216">
        <v>520</v>
      </c>
      <c r="B85" s="220">
        <v>1701</v>
      </c>
      <c r="C85" s="216">
        <v>1</v>
      </c>
      <c r="D85" s="216"/>
      <c r="E85" s="216">
        <v>20</v>
      </c>
      <c r="F85" s="281" t="s">
        <v>96</v>
      </c>
      <c r="G85" s="216">
        <f>+CONSOLIDACION!G86</f>
        <v>489660192</v>
      </c>
      <c r="H85" s="51"/>
      <c r="I85" s="20"/>
      <c r="J85" s="216">
        <f>+CONSOLIDACION!O86</f>
        <v>192305935</v>
      </c>
      <c r="K85" s="216">
        <f>+CONSOLIDACION!P86</f>
        <v>192305935</v>
      </c>
      <c r="L85" s="282"/>
      <c r="M85" s="285">
        <f t="shared" si="2"/>
        <v>297354257</v>
      </c>
      <c r="N85" s="152">
        <f>(+K85/G85)*100</f>
        <v>39.273344687166237</v>
      </c>
    </row>
    <row r="86" spans="1:17" s="42" customFormat="1" ht="15" customHeight="1" x14ac:dyDescent="0.2">
      <c r="A86" s="107"/>
      <c r="B86" s="73"/>
      <c r="C86" s="73"/>
      <c r="D86" s="73"/>
      <c r="E86" s="73"/>
      <c r="F86" s="73"/>
      <c r="G86" s="108"/>
      <c r="H86" s="51"/>
      <c r="I86" s="104"/>
      <c r="J86" s="73"/>
      <c r="K86" s="73"/>
      <c r="L86" s="45"/>
      <c r="M86" s="153"/>
      <c r="N86" s="259"/>
    </row>
    <row r="87" spans="1:17" s="43" customFormat="1" ht="7.5" customHeight="1" x14ac:dyDescent="0.2">
      <c r="A87" s="114"/>
      <c r="B87" s="72"/>
      <c r="C87" s="72"/>
      <c r="D87" s="72"/>
      <c r="E87" s="72"/>
      <c r="F87" s="72"/>
      <c r="G87" s="104"/>
      <c r="H87" s="51"/>
      <c r="I87" s="104"/>
      <c r="J87" s="80"/>
      <c r="K87" s="80"/>
      <c r="L87" s="45"/>
      <c r="M87" s="153"/>
      <c r="N87" s="260"/>
    </row>
    <row r="88" spans="1:17" x14ac:dyDescent="0.2">
      <c r="A88" s="114"/>
      <c r="B88" s="72"/>
      <c r="C88" s="72"/>
      <c r="D88" s="72"/>
      <c r="E88" s="72"/>
      <c r="F88" s="72"/>
      <c r="G88" s="104"/>
      <c r="H88" s="30"/>
      <c r="I88" s="104"/>
      <c r="J88" s="47"/>
      <c r="K88" s="154"/>
      <c r="L88" s="135"/>
      <c r="M88" s="154"/>
      <c r="N88" s="260"/>
      <c r="O88" s="52"/>
    </row>
    <row r="89" spans="1:17" ht="13.5" customHeight="1" x14ac:dyDescent="0.2">
      <c r="A89" s="116"/>
      <c r="B89" s="72"/>
      <c r="C89" s="72"/>
      <c r="D89" s="72"/>
      <c r="E89" s="117" t="s">
        <v>91</v>
      </c>
      <c r="F89" s="72"/>
      <c r="G89" s="104"/>
      <c r="H89" s="8"/>
      <c r="I89" s="104"/>
      <c r="K89" s="117" t="s">
        <v>85</v>
      </c>
      <c r="L89" s="29"/>
      <c r="M89" s="62"/>
      <c r="N89" s="260"/>
    </row>
    <row r="90" spans="1:17" x14ac:dyDescent="0.2">
      <c r="A90" s="114"/>
      <c r="B90" s="72"/>
      <c r="C90" s="72"/>
      <c r="D90" s="72"/>
      <c r="E90" s="72" t="s">
        <v>45</v>
      </c>
      <c r="F90" s="72"/>
      <c r="G90" s="104"/>
      <c r="H90" s="8"/>
      <c r="I90" s="104"/>
      <c r="K90" s="106" t="s">
        <v>86</v>
      </c>
      <c r="L90" s="29"/>
      <c r="M90" s="62"/>
      <c r="N90" s="260"/>
    </row>
    <row r="91" spans="1:17" ht="13.5" thickBot="1" x14ac:dyDescent="0.25">
      <c r="A91" s="119"/>
      <c r="B91" s="74"/>
      <c r="C91" s="74"/>
      <c r="D91" s="74"/>
      <c r="E91" s="74"/>
      <c r="F91" s="74"/>
      <c r="G91" s="120"/>
      <c r="H91" s="120"/>
      <c r="I91" s="120"/>
      <c r="J91" s="120"/>
      <c r="K91" s="123" t="s">
        <v>87</v>
      </c>
      <c r="L91" s="74"/>
      <c r="M91" s="74"/>
      <c r="N91" s="261"/>
    </row>
    <row r="92" spans="1:17" x14ac:dyDescent="0.2">
      <c r="A92" s="9"/>
      <c r="B92" s="7"/>
      <c r="C92" s="7"/>
      <c r="D92" s="7"/>
      <c r="E92" s="9"/>
      <c r="F92" s="24"/>
      <c r="G92" s="28"/>
      <c r="H92" s="8"/>
      <c r="I92" s="25"/>
      <c r="J92" s="80"/>
      <c r="K92" s="118"/>
      <c r="L92" s="29"/>
      <c r="M92" s="62"/>
      <c r="N92" s="258"/>
    </row>
    <row r="93" spans="1:17" x14ac:dyDescent="0.2">
      <c r="A93" s="7"/>
      <c r="B93" s="7"/>
      <c r="C93" s="7"/>
      <c r="D93" s="7"/>
      <c r="E93" s="7"/>
      <c r="F93" s="24"/>
      <c r="G93" s="28"/>
      <c r="H93" s="8"/>
      <c r="I93" s="25"/>
      <c r="J93" s="80"/>
      <c r="K93" s="157"/>
      <c r="L93" s="29"/>
      <c r="M93" s="62"/>
      <c r="N93" s="155"/>
    </row>
    <row r="94" spans="1:17" x14ac:dyDescent="0.2">
      <c r="A94" s="7"/>
      <c r="B94" s="7"/>
      <c r="C94" s="7"/>
      <c r="D94" s="7"/>
      <c r="E94" s="7"/>
      <c r="F94" s="24"/>
      <c r="G94" s="28"/>
      <c r="H94" s="8"/>
      <c r="I94" s="25"/>
      <c r="J94" s="80"/>
      <c r="K94" s="80"/>
      <c r="L94" s="29"/>
      <c r="M94" s="62"/>
      <c r="N94" s="155"/>
    </row>
    <row r="95" spans="1:17" x14ac:dyDescent="0.2">
      <c r="A95" s="161"/>
    </row>
    <row r="96" spans="1:17" x14ac:dyDescent="0.2">
      <c r="A96" s="161"/>
    </row>
    <row r="97" spans="1:14" x14ac:dyDescent="0.2">
      <c r="A97" s="161"/>
    </row>
    <row r="98" spans="1:14" x14ac:dyDescent="0.2">
      <c r="A98" s="161"/>
      <c r="F98" s="6"/>
      <c r="G98" s="6"/>
      <c r="H98" s="6"/>
      <c r="I98" s="6"/>
      <c r="J98" s="6"/>
      <c r="K98" s="6"/>
      <c r="L98" s="6"/>
      <c r="M98" s="6"/>
      <c r="N98" s="6"/>
    </row>
    <row r="99" spans="1:14" x14ac:dyDescent="0.2">
      <c r="A99" s="161"/>
      <c r="F99" s="6"/>
      <c r="G99" s="6"/>
      <c r="H99" s="6"/>
      <c r="I99" s="6"/>
      <c r="J99" s="6"/>
      <c r="K99" s="6"/>
      <c r="L99" s="6"/>
      <c r="M99" s="6"/>
      <c r="N99" s="6"/>
    </row>
    <row r="100" spans="1:14" x14ac:dyDescent="0.2">
      <c r="A100" s="161"/>
      <c r="F100" s="6"/>
      <c r="G100" s="6"/>
      <c r="H100" s="6"/>
      <c r="I100" s="6"/>
      <c r="J100" s="6"/>
      <c r="K100" s="6"/>
      <c r="L100" s="6"/>
      <c r="M100" s="6"/>
      <c r="N100" s="6"/>
    </row>
    <row r="101" spans="1:14" x14ac:dyDescent="0.2">
      <c r="A101" s="161"/>
      <c r="F101" s="6"/>
      <c r="G101" s="6"/>
      <c r="H101" s="6"/>
      <c r="I101" s="6"/>
      <c r="J101" s="6"/>
      <c r="K101" s="6"/>
      <c r="L101" s="6"/>
      <c r="M101" s="6"/>
      <c r="N101" s="6"/>
    </row>
    <row r="102" spans="1:14" x14ac:dyDescent="0.2">
      <c r="A102" s="161"/>
      <c r="F102" s="6"/>
      <c r="G102" s="6"/>
      <c r="H102" s="6"/>
      <c r="I102" s="6"/>
      <c r="J102" s="6"/>
      <c r="K102" s="6"/>
      <c r="L102" s="6"/>
      <c r="M102" s="6"/>
      <c r="N102" s="6"/>
    </row>
    <row r="103" spans="1:14" x14ac:dyDescent="0.2">
      <c r="A103" s="161"/>
      <c r="F103" s="6"/>
      <c r="G103" s="6"/>
      <c r="H103" s="6"/>
      <c r="I103" s="6"/>
      <c r="J103" s="6"/>
      <c r="K103" s="6"/>
      <c r="L103" s="6"/>
      <c r="M103" s="6"/>
      <c r="N103" s="6"/>
    </row>
    <row r="104" spans="1:14" x14ac:dyDescent="0.2">
      <c r="A104" s="161"/>
      <c r="F104" s="6"/>
      <c r="G104" s="6"/>
      <c r="H104" s="6"/>
      <c r="I104" s="6"/>
      <c r="J104" s="6"/>
      <c r="K104" s="6"/>
      <c r="L104" s="6"/>
      <c r="M104" s="6"/>
      <c r="N104" s="6"/>
    </row>
    <row r="105" spans="1:14" x14ac:dyDescent="0.2">
      <c r="A105" s="161"/>
      <c r="F105" s="6"/>
      <c r="G105" s="6"/>
      <c r="H105" s="6"/>
      <c r="I105" s="6"/>
      <c r="J105" s="6"/>
      <c r="K105" s="6"/>
      <c r="L105" s="6"/>
      <c r="M105" s="6"/>
      <c r="N105" s="6"/>
    </row>
    <row r="106" spans="1:14" x14ac:dyDescent="0.2">
      <c r="A106" s="161"/>
      <c r="F106" s="6"/>
      <c r="G106" s="6"/>
      <c r="H106" s="6"/>
      <c r="I106" s="6"/>
      <c r="J106" s="6"/>
      <c r="K106" s="6"/>
      <c r="L106" s="6"/>
      <c r="M106" s="6"/>
      <c r="N106" s="6"/>
    </row>
    <row r="107" spans="1:14" x14ac:dyDescent="0.2">
      <c r="A107" s="161"/>
      <c r="F107" s="6"/>
      <c r="G107" s="6"/>
      <c r="H107" s="6"/>
      <c r="I107" s="6"/>
      <c r="J107" s="6"/>
      <c r="K107" s="6"/>
      <c r="L107" s="6"/>
      <c r="M107" s="6"/>
      <c r="N107" s="6"/>
    </row>
    <row r="112" spans="1:14" x14ac:dyDescent="0.2">
      <c r="G112" s="286"/>
    </row>
    <row r="122" spans="7:7" s="6" customFormat="1" x14ac:dyDescent="0.2">
      <c r="G122" s="287"/>
    </row>
    <row r="133" spans="7:10" s="6" customFormat="1" x14ac:dyDescent="0.2">
      <c r="G133" s="286"/>
      <c r="H133" s="26"/>
      <c r="I133" s="27"/>
      <c r="J133" s="158"/>
    </row>
    <row r="138" spans="7:10" s="6" customFormat="1" x14ac:dyDescent="0.2">
      <c r="G138" s="10"/>
      <c r="H138" s="26"/>
      <c r="I138" s="27"/>
      <c r="J138" s="158"/>
    </row>
    <row r="139" spans="7:10" s="6" customFormat="1" x14ac:dyDescent="0.2">
      <c r="G139" s="10"/>
      <c r="H139" s="26"/>
      <c r="I139" s="27"/>
      <c r="J139" s="78"/>
    </row>
    <row r="140" spans="7:10" s="6" customFormat="1" x14ac:dyDescent="0.2">
      <c r="G140" s="10"/>
      <c r="H140" s="26"/>
      <c r="I140" s="27"/>
      <c r="J140" s="78"/>
    </row>
    <row r="143" spans="7:10" s="6" customFormat="1" x14ac:dyDescent="0.2">
      <c r="G143" s="10"/>
      <c r="H143" s="26"/>
      <c r="I143" s="27"/>
      <c r="J143" s="78"/>
    </row>
    <row r="144" spans="7:10" s="6" customFormat="1" x14ac:dyDescent="0.2">
      <c r="G144" s="10"/>
      <c r="H144" s="26"/>
      <c r="I144" s="27"/>
      <c r="J144" s="158"/>
    </row>
    <row r="145" spans="7:7" s="6" customFormat="1" x14ac:dyDescent="0.2">
      <c r="G145" s="10"/>
    </row>
  </sheetData>
  <mergeCells count="13">
    <mergeCell ref="J5:K5"/>
    <mergeCell ref="N5:N6"/>
    <mergeCell ref="M5:M6"/>
    <mergeCell ref="A1:M1"/>
    <mergeCell ref="A2:M2"/>
    <mergeCell ref="A3:M3"/>
    <mergeCell ref="A5:A6"/>
    <mergeCell ref="B5:B6"/>
    <mergeCell ref="C5:C6"/>
    <mergeCell ref="D5:D6"/>
    <mergeCell ref="E5:E6"/>
    <mergeCell ref="F5:F6"/>
    <mergeCell ref="G5:G6"/>
  </mergeCells>
  <phoneticPr fontId="0" type="noConversion"/>
  <printOptions horizontalCentered="1" verticalCentered="1"/>
  <pageMargins left="0.15748031496062992" right="0.19685039370078741" top="0.35433070866141736" bottom="0.23622047244094491" header="0" footer="0"/>
  <pageSetup paperSize="14" scale="75" orientation="landscape" r:id="rId1"/>
  <headerFooter alignWithMargins="0"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7</vt:i4>
      </vt:variant>
    </vt:vector>
  </HeadingPairs>
  <TitlesOfParts>
    <vt:vector size="11" baseType="lpstr">
      <vt:lpstr>REC20</vt:lpstr>
      <vt:lpstr>REC21</vt:lpstr>
      <vt:lpstr>CONSOLIDACION</vt:lpstr>
      <vt:lpstr>RESUMEN</vt:lpstr>
      <vt:lpstr>'REC20'!Área_de_impresión</vt:lpstr>
      <vt:lpstr>'REC21'!Área_de_impresión</vt:lpstr>
      <vt:lpstr>RESUMEN!Área_de_impresión</vt:lpstr>
      <vt:lpstr>CONSOLIDACION!Títulos_a_imprimir</vt:lpstr>
      <vt:lpstr>'REC20'!Títulos_a_imprimir</vt:lpstr>
      <vt:lpstr>'REC21'!Títulos_a_imprimir</vt:lpstr>
      <vt:lpstr>RESUMEN!Títulos_a_imprimir</vt:lpstr>
    </vt:vector>
  </TitlesOfParts>
  <Company>Supersolidaria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suribe</dc:creator>
  <cp:lastModifiedBy>Magda Ramirez</cp:lastModifiedBy>
  <cp:lastPrinted>2015-05-20T15:33:54Z</cp:lastPrinted>
  <dcterms:created xsi:type="dcterms:W3CDTF">2006-02-22T14:18:00Z</dcterms:created>
  <dcterms:modified xsi:type="dcterms:W3CDTF">2016-02-29T22:23:18Z</dcterms:modified>
</cp:coreProperties>
</file>