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C:\Users\frodriguez\Documents\TRABAJO_FR\2025\2025-04-29\"/>
    </mc:Choice>
  </mc:AlternateContent>
  <xr:revisionPtr revIDLastSave="0" documentId="13_ncr:1_{90A5A8A8-F4BE-495E-8EEB-27EE45CC767F}" xr6:coauthVersionLast="47" xr6:coauthVersionMax="47" xr10:uidLastSave="{00000000-0000-0000-0000-000000000000}"/>
  <bookViews>
    <workbookView xWindow="-120" yWindow="-120" windowWidth="29040" windowHeight="15720" firstSheet="1" activeTab="2" xr2:uid="{00000000-000D-0000-FFFF-FFFF00000000}"/>
  </bookViews>
  <sheets>
    <sheet name="Datos" sheetId="2" state="hidden" r:id="rId1"/>
    <sheet name="Formato indicadores" sheetId="3" r:id="rId2"/>
    <sheet name="Procesos" sheetId="4" r:id="rId3"/>
    <sheet name="Control de cambios" sheetId="6" r:id="rId4"/>
  </sheets>
  <externalReferences>
    <externalReference r:id="rId5"/>
    <externalReference r:id="rId6"/>
    <externalReference r:id="rId7"/>
    <externalReference r:id="rId8"/>
    <externalReference r:id="rId9"/>
  </externalReferences>
  <definedNames>
    <definedName name="_xlnm._FilterDatabase" localSheetId="2" hidden="1">Procesos!$BX$6:$BX$105</definedName>
    <definedName name="_xlnm_Print_Titles">[1]formato!$1:$1</definedName>
    <definedName name="ACEP">[2]TABLAS!$D$32:$D$34</definedName>
    <definedName name="b.b">[3]TABLAS!$F$3:$F$6</definedName>
    <definedName name="CLA">[2]TABLAS!$D$7:$D$13</definedName>
    <definedName name="cv">[4]TABLAS!$F$9:$G$12</definedName>
    <definedName name="dc">[3]TABLAS!$F$15:$F$18</definedName>
    <definedName name="DEFICI">[5]ADMINISTRACION!$CH$2:$CH$4</definedName>
    <definedName name="EST">[2]TABLAS!$D$24:$D$29</definedName>
    <definedName name="N_D">[2]TABLAS!$F$3:$G$6</definedName>
    <definedName name="N_E">[2]TABLAS!$F$9:$G$12</definedName>
    <definedName name="ND">[2]TABLAS!$F$3:$F$6</definedName>
    <definedName name="NE">[2]TABLAS!$F$9:$F$12</definedName>
    <definedName name="Nivel_de_deficiencia">[5]ADMINISTRACION!#REF!</definedName>
    <definedName name="regrgef">[4]TABLAS!$B$3:$B$17</definedName>
    <definedName name="RESP">[2]TABLAS!$B$3:$B$17</definedName>
    <definedName name="RIESGOS">[2]TABLAS!$B$39:$B$151</definedName>
    <definedName name="S_N">[2]TABLAS!$D$3:$D$4</definedName>
    <definedName name="sc">[3]TABLAS!$F$15:$G$18</definedName>
    <definedName name="SegmentaciónDeDatos_Nombre_Indicador">#REF!</definedName>
  </definedNames>
  <calcPr calcId="191029"/>
  <pivotCaches>
    <pivotCache cacheId="205"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41Y/BRM5hQEp9cXsPitVm91E7JeveFCN8YBxdOCye9w="/>
    </ext>
  </extLst>
</workbook>
</file>

<file path=xl/calcChain.xml><?xml version="1.0" encoding="utf-8"?>
<calcChain xmlns="http://schemas.openxmlformats.org/spreadsheetml/2006/main">
  <c r="G11" i="3" l="1"/>
  <c r="L65" i="3"/>
  <c r="N31" i="3"/>
  <c r="K33" i="3"/>
  <c r="L27" i="3"/>
  <c r="N25" i="3"/>
  <c r="N21" i="3"/>
  <c r="G23" i="3"/>
  <c r="N13" i="3"/>
  <c r="N11" i="3"/>
  <c r="G13" i="3"/>
  <c r="C123" i="4" l="1"/>
  <c r="C122" i="4"/>
  <c r="C121" i="4"/>
  <c r="C120" i="4"/>
  <c r="C119" i="4"/>
  <c r="C118" i="4"/>
  <c r="C117" i="4"/>
  <c r="C116" i="4"/>
  <c r="C115" i="4"/>
  <c r="C114" i="4"/>
  <c r="BR113" i="4"/>
  <c r="BN113" i="4"/>
  <c r="BJ113" i="4"/>
  <c r="BF113" i="4"/>
  <c r="BB113" i="4"/>
  <c r="BB114" i="4" s="1"/>
  <c r="BC114" i="4" s="1"/>
  <c r="AX113" i="4"/>
  <c r="AT113" i="4"/>
  <c r="AP113" i="4"/>
  <c r="AL113" i="4"/>
  <c r="AH113" i="4"/>
  <c r="AD113" i="4"/>
  <c r="Z113" i="4"/>
  <c r="C113" i="4"/>
  <c r="BR112" i="4"/>
  <c r="BN112" i="4"/>
  <c r="BJ112" i="4"/>
  <c r="BF112" i="4"/>
  <c r="BB112" i="4"/>
  <c r="AX112" i="4"/>
  <c r="AT112" i="4"/>
  <c r="AP112" i="4"/>
  <c r="AL112" i="4"/>
  <c r="AH112" i="4"/>
  <c r="AD112" i="4"/>
  <c r="Z112" i="4"/>
  <c r="C112" i="4"/>
  <c r="C111" i="4"/>
  <c r="C110" i="4"/>
  <c r="C109" i="4"/>
  <c r="BU105" i="4"/>
  <c r="BQ105" i="4"/>
  <c r="BM105" i="4"/>
  <c r="BI105" i="4"/>
  <c r="BE105" i="4"/>
  <c r="BA105" i="4"/>
  <c r="AW105" i="4"/>
  <c r="AS105" i="4"/>
  <c r="AO105" i="4"/>
  <c r="AK105" i="4"/>
  <c r="AG105" i="4"/>
  <c r="BU104" i="4"/>
  <c r="BQ104" i="4"/>
  <c r="BM104" i="4"/>
  <c r="BI104" i="4"/>
  <c r="BE104" i="4"/>
  <c r="BA104" i="4"/>
  <c r="AW104" i="4"/>
  <c r="AS104" i="4"/>
  <c r="AO104" i="4"/>
  <c r="AK104" i="4"/>
  <c r="AG104" i="4"/>
  <c r="BU103" i="4"/>
  <c r="BQ103" i="4"/>
  <c r="BM103" i="4"/>
  <c r="BI103" i="4"/>
  <c r="BE103" i="4"/>
  <c r="BA103" i="4"/>
  <c r="AW103" i="4"/>
  <c r="AS103" i="4"/>
  <c r="AO103" i="4"/>
  <c r="AK103" i="4"/>
  <c r="AG103" i="4"/>
  <c r="BU102" i="4"/>
  <c r="BQ102" i="4"/>
  <c r="BM102" i="4"/>
  <c r="BI102" i="4"/>
  <c r="BE102" i="4"/>
  <c r="BA102" i="4"/>
  <c r="AW102" i="4"/>
  <c r="AS102" i="4"/>
  <c r="AO102" i="4"/>
  <c r="AK102" i="4"/>
  <c r="AG102" i="4"/>
  <c r="AC102" i="4"/>
  <c r="BU101" i="4"/>
  <c r="BQ101" i="4"/>
  <c r="BM101" i="4"/>
  <c r="BI101" i="4"/>
  <c r="BE101" i="4"/>
  <c r="BA101" i="4"/>
  <c r="AW101" i="4"/>
  <c r="AS101" i="4"/>
  <c r="AO101" i="4"/>
  <c r="AK101" i="4"/>
  <c r="AG101" i="4"/>
  <c r="BU100" i="4"/>
  <c r="BQ100" i="4"/>
  <c r="BM100" i="4"/>
  <c r="BI100" i="4"/>
  <c r="BE100" i="4"/>
  <c r="BA100" i="4"/>
  <c r="AW100" i="4"/>
  <c r="AS100" i="4"/>
  <c r="AO100" i="4"/>
  <c r="AK100" i="4"/>
  <c r="AG100" i="4"/>
  <c r="BU97" i="4"/>
  <c r="BQ97" i="4"/>
  <c r="BM97" i="4"/>
  <c r="BI97" i="4"/>
  <c r="BE97" i="4"/>
  <c r="BA97" i="4"/>
  <c r="AW97" i="4"/>
  <c r="AS97" i="4"/>
  <c r="AO97" i="4"/>
  <c r="AK97" i="4"/>
  <c r="AG97" i="4"/>
  <c r="AC97" i="4"/>
  <c r="BU96" i="4"/>
  <c r="BQ96" i="4"/>
  <c r="BM96" i="4"/>
  <c r="BI96" i="4"/>
  <c r="BE96" i="4"/>
  <c r="BA96" i="4"/>
  <c r="AW96" i="4"/>
  <c r="AS96" i="4"/>
  <c r="AO96" i="4"/>
  <c r="AK96" i="4"/>
  <c r="AG96" i="4"/>
  <c r="AC96" i="4"/>
  <c r="BU95" i="4"/>
  <c r="BQ95" i="4"/>
  <c r="BM95" i="4"/>
  <c r="BI95" i="4"/>
  <c r="BE95" i="4"/>
  <c r="BA95" i="4"/>
  <c r="AW95" i="4"/>
  <c r="AS95" i="4"/>
  <c r="AO95" i="4"/>
  <c r="AK95" i="4"/>
  <c r="AG95" i="4"/>
  <c r="AC95" i="4"/>
  <c r="BU94" i="4"/>
  <c r="BQ94" i="4"/>
  <c r="BM94" i="4"/>
  <c r="BI94" i="4"/>
  <c r="BE94" i="4"/>
  <c r="BA94" i="4"/>
  <c r="AW94" i="4"/>
  <c r="AS94" i="4"/>
  <c r="AO94" i="4"/>
  <c r="AK94" i="4"/>
  <c r="AG94" i="4"/>
  <c r="AC94" i="4"/>
  <c r="BU93" i="4"/>
  <c r="BQ93" i="4"/>
  <c r="BM93" i="4"/>
  <c r="BI93" i="4"/>
  <c r="BE93" i="4"/>
  <c r="BA93" i="4"/>
  <c r="AW93" i="4"/>
  <c r="AS93" i="4"/>
  <c r="AO93" i="4"/>
  <c r="AK93" i="4"/>
  <c r="AG93" i="4"/>
  <c r="AC93" i="4"/>
  <c r="BU92" i="4"/>
  <c r="BQ92" i="4"/>
  <c r="BM92" i="4"/>
  <c r="BI92" i="4"/>
  <c r="BE92" i="4"/>
  <c r="BA92" i="4"/>
  <c r="AW92" i="4"/>
  <c r="AS92" i="4"/>
  <c r="AO92" i="4"/>
  <c r="AK92" i="4"/>
  <c r="AG92" i="4"/>
  <c r="AC92" i="4"/>
  <c r="BU91" i="4"/>
  <c r="BQ91" i="4"/>
  <c r="BM91" i="4"/>
  <c r="BI91" i="4"/>
  <c r="BE91" i="4"/>
  <c r="BA91" i="4"/>
  <c r="AW91" i="4"/>
  <c r="AS91" i="4"/>
  <c r="AO91" i="4"/>
  <c r="AK91" i="4"/>
  <c r="AG91" i="4"/>
  <c r="AC91" i="4"/>
  <c r="BU90" i="4"/>
  <c r="BQ90" i="4"/>
  <c r="BM90" i="4"/>
  <c r="BI90" i="4"/>
  <c r="BE90" i="4"/>
  <c r="BA90" i="4"/>
  <c r="AW90" i="4"/>
  <c r="AS90" i="4"/>
  <c r="AO90" i="4"/>
  <c r="AI90" i="4"/>
  <c r="AK90" i="4" s="1"/>
  <c r="AE90" i="4"/>
  <c r="AG90" i="4" s="1"/>
  <c r="AA90" i="4"/>
  <c r="AC90" i="4" s="1"/>
  <c r="BU89" i="4"/>
  <c r="BQ89" i="4"/>
  <c r="BM89" i="4"/>
  <c r="BI89" i="4"/>
  <c r="BE89" i="4"/>
  <c r="BA89" i="4"/>
  <c r="AW89" i="4"/>
  <c r="AS89" i="4"/>
  <c r="AO89" i="4"/>
  <c r="AI89" i="4"/>
  <c r="AK89" i="4" s="1"/>
  <c r="AE89" i="4"/>
  <c r="AG89" i="4" s="1"/>
  <c r="AA89" i="4"/>
  <c r="AC89" i="4" s="1"/>
  <c r="BU88" i="4"/>
  <c r="BQ88" i="4"/>
  <c r="BM88" i="4"/>
  <c r="BI88" i="4"/>
  <c r="BE88" i="4"/>
  <c r="BA88" i="4"/>
  <c r="AW88" i="4"/>
  <c r="AS88" i="4"/>
  <c r="AO88" i="4"/>
  <c r="AI88" i="4"/>
  <c r="AK88" i="4" s="1"/>
  <c r="AE88" i="4"/>
  <c r="AG88" i="4" s="1"/>
  <c r="AA88" i="4"/>
  <c r="AC88" i="4" s="1"/>
  <c r="BU87" i="4"/>
  <c r="BQ87" i="4"/>
  <c r="BM87" i="4"/>
  <c r="BI87" i="4"/>
  <c r="BE87" i="4"/>
  <c r="BA87" i="4"/>
  <c r="AW87" i="4"/>
  <c r="AS87" i="4"/>
  <c r="AO87" i="4"/>
  <c r="AI87" i="4"/>
  <c r="AK87" i="4" s="1"/>
  <c r="AE87" i="4"/>
  <c r="AG87" i="4" s="1"/>
  <c r="AA87" i="4"/>
  <c r="AC87" i="4" s="1"/>
  <c r="BU86" i="4"/>
  <c r="BQ86" i="4"/>
  <c r="BM86" i="4"/>
  <c r="BI86" i="4"/>
  <c r="BE86" i="4"/>
  <c r="BA86" i="4"/>
  <c r="AW86" i="4"/>
  <c r="AS86" i="4"/>
  <c r="AO86" i="4"/>
  <c r="AI86" i="4"/>
  <c r="AK86" i="4" s="1"/>
  <c r="AE86" i="4"/>
  <c r="AG86" i="4" s="1"/>
  <c r="AA86" i="4"/>
  <c r="AC86" i="4" s="1"/>
  <c r="BU85" i="4"/>
  <c r="BQ85" i="4"/>
  <c r="BM85" i="4"/>
  <c r="BI85" i="4"/>
  <c r="BE85" i="4"/>
  <c r="BA85" i="4"/>
  <c r="AW85" i="4"/>
  <c r="AS85" i="4"/>
  <c r="AO85" i="4"/>
  <c r="AK85" i="4"/>
  <c r="AG85" i="4"/>
  <c r="AC85" i="4"/>
  <c r="BU84" i="4"/>
  <c r="BQ84" i="4"/>
  <c r="BM84" i="4"/>
  <c r="BI84" i="4"/>
  <c r="BE84" i="4"/>
  <c r="BA84" i="4"/>
  <c r="AW84" i="4"/>
  <c r="AS84" i="4"/>
  <c r="AO84" i="4"/>
  <c r="AK84" i="4"/>
  <c r="AG84" i="4"/>
  <c r="AC84" i="4"/>
  <c r="BU83" i="4"/>
  <c r="BQ83" i="4"/>
  <c r="BM83" i="4"/>
  <c r="BI83" i="4"/>
  <c r="BE83" i="4"/>
  <c r="BA83" i="4"/>
  <c r="AW83" i="4"/>
  <c r="AS83" i="4"/>
  <c r="AO83" i="4"/>
  <c r="AK83" i="4"/>
  <c r="AG83" i="4"/>
  <c r="AA83" i="4"/>
  <c r="AC83" i="4" s="1"/>
  <c r="BU82" i="4"/>
  <c r="BQ82" i="4"/>
  <c r="BM82" i="4"/>
  <c r="BI82" i="4"/>
  <c r="BE82" i="4"/>
  <c r="BA82" i="4"/>
  <c r="AW82" i="4"/>
  <c r="AS82" i="4"/>
  <c r="AO82" i="4"/>
  <c r="AK82" i="4"/>
  <c r="AG82" i="4"/>
  <c r="AC82" i="4"/>
  <c r="BU81" i="4"/>
  <c r="BQ81" i="4"/>
  <c r="BM81" i="4"/>
  <c r="BI81" i="4"/>
  <c r="BE81" i="4"/>
  <c r="BA81" i="4"/>
  <c r="AW81" i="4"/>
  <c r="AS81" i="4"/>
  <c r="AO81" i="4"/>
  <c r="AK81" i="4"/>
  <c r="AG81" i="4"/>
  <c r="AC81" i="4"/>
  <c r="BU80" i="4"/>
  <c r="BQ80" i="4"/>
  <c r="BM80" i="4"/>
  <c r="BI80" i="4"/>
  <c r="BE80" i="4"/>
  <c r="BA80" i="4"/>
  <c r="AW80" i="4"/>
  <c r="AS80" i="4"/>
  <c r="AO80" i="4"/>
  <c r="AK80" i="4"/>
  <c r="AG80" i="4"/>
  <c r="AC80" i="4"/>
  <c r="BU79" i="4"/>
  <c r="BQ79" i="4"/>
  <c r="BM79" i="4"/>
  <c r="BI79" i="4"/>
  <c r="BE79" i="4"/>
  <c r="BA79" i="4"/>
  <c r="AW79" i="4"/>
  <c r="AS79" i="4"/>
  <c r="AO79" i="4"/>
  <c r="AK79" i="4"/>
  <c r="AG79" i="4"/>
  <c r="AC79" i="4"/>
  <c r="BU78" i="4"/>
  <c r="BQ78" i="4"/>
  <c r="BM78" i="4"/>
  <c r="BI78" i="4"/>
  <c r="BE78" i="4"/>
  <c r="BA78" i="4"/>
  <c r="AW78" i="4"/>
  <c r="AS78" i="4"/>
  <c r="AO78" i="4"/>
  <c r="AK78" i="4"/>
  <c r="AG78" i="4"/>
  <c r="AC78" i="4"/>
  <c r="BU77" i="4"/>
  <c r="BQ77" i="4"/>
  <c r="BM77" i="4"/>
  <c r="BI77" i="4"/>
  <c r="BE77" i="4"/>
  <c r="BA77" i="4"/>
  <c r="AW77" i="4"/>
  <c r="AS77" i="4"/>
  <c r="AO77" i="4"/>
  <c r="AK77" i="4"/>
  <c r="AG77" i="4"/>
  <c r="AC77" i="4"/>
  <c r="BU76" i="4"/>
  <c r="BQ76" i="4"/>
  <c r="BM76" i="4"/>
  <c r="BI76" i="4"/>
  <c r="BE76" i="4"/>
  <c r="BA76" i="4"/>
  <c r="AW76" i="4"/>
  <c r="AS76" i="4"/>
  <c r="AO76" i="4"/>
  <c r="AK76" i="4"/>
  <c r="AG76" i="4"/>
  <c r="AC76" i="4"/>
  <c r="BU75" i="4"/>
  <c r="BQ75" i="4"/>
  <c r="BM75" i="4"/>
  <c r="BI75" i="4"/>
  <c r="BE75" i="4"/>
  <c r="BA75" i="4"/>
  <c r="AW75" i="4"/>
  <c r="AS75" i="4"/>
  <c r="AO75" i="4"/>
  <c r="AK75" i="4"/>
  <c r="AG75" i="4"/>
  <c r="AC75" i="4"/>
  <c r="BU74" i="4"/>
  <c r="BQ74" i="4"/>
  <c r="BM74" i="4"/>
  <c r="BI74" i="4"/>
  <c r="BE74" i="4"/>
  <c r="BA74" i="4"/>
  <c r="AW74" i="4"/>
  <c r="AS74" i="4"/>
  <c r="AO74" i="4"/>
  <c r="AK74" i="4"/>
  <c r="AG74" i="4"/>
  <c r="AC74" i="4"/>
  <c r="BU73" i="4"/>
  <c r="BQ73" i="4"/>
  <c r="BM73" i="4"/>
  <c r="BI73" i="4"/>
  <c r="BE73" i="4"/>
  <c r="BA73" i="4"/>
  <c r="AW73" i="4"/>
  <c r="AS73" i="4"/>
  <c r="AO73" i="4"/>
  <c r="AK73" i="4"/>
  <c r="AG73" i="4"/>
  <c r="AC73" i="4"/>
  <c r="BU72" i="4"/>
  <c r="BQ72" i="4"/>
  <c r="BM72" i="4"/>
  <c r="BI72" i="4"/>
  <c r="BE72" i="4"/>
  <c r="BA72" i="4"/>
  <c r="AW72" i="4"/>
  <c r="AS72" i="4"/>
  <c r="AO72" i="4"/>
  <c r="AK72" i="4"/>
  <c r="AG72" i="4"/>
  <c r="AC72" i="4"/>
  <c r="BU71" i="4"/>
  <c r="BQ71" i="4"/>
  <c r="BM71" i="4"/>
  <c r="BI71" i="4"/>
  <c r="BE71" i="4"/>
  <c r="BA71" i="4"/>
  <c r="AW71" i="4"/>
  <c r="AS71" i="4"/>
  <c r="AO71" i="4"/>
  <c r="AK71" i="4"/>
  <c r="AG71" i="4"/>
  <c r="AC71" i="4"/>
  <c r="BU70" i="4"/>
  <c r="BQ70" i="4"/>
  <c r="BM70" i="4"/>
  <c r="BI70" i="4"/>
  <c r="BE70" i="4"/>
  <c r="BA70" i="4"/>
  <c r="AW70" i="4"/>
  <c r="AS70" i="4"/>
  <c r="AO70" i="4"/>
  <c r="AK70" i="4"/>
  <c r="AG70" i="4"/>
  <c r="AC70" i="4"/>
  <c r="BU69" i="4"/>
  <c r="BQ69" i="4"/>
  <c r="BM69" i="4"/>
  <c r="BI69" i="4"/>
  <c r="BE69" i="4"/>
  <c r="BA69" i="4"/>
  <c r="AW69" i="4"/>
  <c r="AS69" i="4"/>
  <c r="AO69" i="4"/>
  <c r="AK69" i="4"/>
  <c r="AG69" i="4"/>
  <c r="AC69" i="4"/>
  <c r="BU68" i="4"/>
  <c r="BQ68" i="4"/>
  <c r="BM68" i="4"/>
  <c r="BI68" i="4"/>
  <c r="BE68" i="4"/>
  <c r="BA68" i="4"/>
  <c r="AW68" i="4"/>
  <c r="AS68" i="4"/>
  <c r="AO68" i="4"/>
  <c r="AK68" i="4"/>
  <c r="AG68" i="4"/>
  <c r="AC68" i="4"/>
  <c r="BU67" i="4"/>
  <c r="BQ67" i="4"/>
  <c r="BM67" i="4"/>
  <c r="BI67" i="4"/>
  <c r="BE67" i="4"/>
  <c r="BA67" i="4"/>
  <c r="AW67" i="4"/>
  <c r="AS67" i="4"/>
  <c r="AO67" i="4"/>
  <c r="AK67" i="4"/>
  <c r="AG67" i="4"/>
  <c r="AC67" i="4"/>
  <c r="BU66" i="4"/>
  <c r="BQ66" i="4"/>
  <c r="BM66" i="4"/>
  <c r="BI66" i="4"/>
  <c r="BE66" i="4"/>
  <c r="BA66" i="4"/>
  <c r="AW66" i="4"/>
  <c r="AS66" i="4"/>
  <c r="AO66" i="4"/>
  <c r="AK66" i="4"/>
  <c r="AG66" i="4"/>
  <c r="AC66" i="4"/>
  <c r="BU65" i="4"/>
  <c r="BQ65" i="4"/>
  <c r="BM65" i="4"/>
  <c r="BI65" i="4"/>
  <c r="BE65" i="4"/>
  <c r="BA65" i="4"/>
  <c r="AW65" i="4"/>
  <c r="AS65" i="4"/>
  <c r="AO65" i="4"/>
  <c r="AK65" i="4"/>
  <c r="AG65" i="4"/>
  <c r="AC65" i="4"/>
  <c r="BU64" i="4"/>
  <c r="BQ64" i="4"/>
  <c r="BM64" i="4"/>
  <c r="BI64" i="4"/>
  <c r="BE64" i="4"/>
  <c r="BA64" i="4"/>
  <c r="AW64" i="4"/>
  <c r="AS64" i="4"/>
  <c r="AO64" i="4"/>
  <c r="AK64" i="4"/>
  <c r="AG64" i="4"/>
  <c r="AC64" i="4"/>
  <c r="BU63" i="4"/>
  <c r="BQ63" i="4"/>
  <c r="BM63" i="4"/>
  <c r="BI63" i="4"/>
  <c r="BE63" i="4"/>
  <c r="BA63" i="4"/>
  <c r="AW63" i="4"/>
  <c r="AS63" i="4"/>
  <c r="AO63" i="4"/>
  <c r="AK63" i="4"/>
  <c r="AG63" i="4"/>
  <c r="AC63" i="4"/>
  <c r="BU62" i="4"/>
  <c r="BQ62" i="4"/>
  <c r="BM62" i="4"/>
  <c r="BI62" i="4"/>
  <c r="BE62" i="4"/>
  <c r="BA62" i="4"/>
  <c r="AW62" i="4"/>
  <c r="AS62" i="4"/>
  <c r="AO62" i="4"/>
  <c r="AK62" i="4"/>
  <c r="AG62" i="4"/>
  <c r="AC62" i="4"/>
  <c r="BU61" i="4"/>
  <c r="BQ61" i="4"/>
  <c r="BM61" i="4"/>
  <c r="BI61" i="4"/>
  <c r="BE61" i="4"/>
  <c r="BA61" i="4"/>
  <c r="AW61" i="4"/>
  <c r="AS61" i="4"/>
  <c r="AO61" i="4"/>
  <c r="AK61" i="4"/>
  <c r="AG61" i="4"/>
  <c r="AC61" i="4"/>
  <c r="BU60" i="4"/>
  <c r="BQ60" i="4"/>
  <c r="BM60" i="4"/>
  <c r="BI60" i="4"/>
  <c r="BE60" i="4"/>
  <c r="BA60" i="4"/>
  <c r="AW60" i="4"/>
  <c r="AS60" i="4"/>
  <c r="AO60" i="4"/>
  <c r="AK60" i="4"/>
  <c r="AG60" i="4"/>
  <c r="AC60" i="4"/>
  <c r="BU59" i="4"/>
  <c r="BQ59" i="4"/>
  <c r="BM59" i="4"/>
  <c r="BI59" i="4"/>
  <c r="BE59" i="4"/>
  <c r="BA59" i="4"/>
  <c r="AW59" i="4"/>
  <c r="AS59" i="4"/>
  <c r="AO59" i="4"/>
  <c r="AK59" i="4"/>
  <c r="AG59" i="4"/>
  <c r="AC59" i="4"/>
  <c r="BU58" i="4"/>
  <c r="BQ58" i="4"/>
  <c r="BM58" i="4"/>
  <c r="BI58" i="4"/>
  <c r="BE58" i="4"/>
  <c r="BA58" i="4"/>
  <c r="AW58" i="4"/>
  <c r="AS58" i="4"/>
  <c r="AO58" i="4"/>
  <c r="AK58" i="4"/>
  <c r="AG58" i="4"/>
  <c r="AC58" i="4"/>
  <c r="BU57" i="4"/>
  <c r="BQ57" i="4"/>
  <c r="BM57" i="4"/>
  <c r="BI57" i="4"/>
  <c r="BE57" i="4"/>
  <c r="BA57" i="4"/>
  <c r="AW57" i="4"/>
  <c r="AS57" i="4"/>
  <c r="AO57" i="4"/>
  <c r="AK57" i="4"/>
  <c r="AG57" i="4"/>
  <c r="AC57" i="4"/>
  <c r="BU56" i="4"/>
  <c r="BQ56" i="4"/>
  <c r="BM56" i="4"/>
  <c r="BI56" i="4"/>
  <c r="BE56" i="4"/>
  <c r="BA56" i="4"/>
  <c r="AW56" i="4"/>
  <c r="AS56" i="4"/>
  <c r="AO56" i="4"/>
  <c r="AK56" i="4"/>
  <c r="AG56" i="4"/>
  <c r="AC56" i="4"/>
  <c r="BU55" i="4"/>
  <c r="BQ55" i="4"/>
  <c r="BM55" i="4"/>
  <c r="BI55" i="4"/>
  <c r="BE55" i="4"/>
  <c r="BA55" i="4"/>
  <c r="AW55" i="4"/>
  <c r="AS55" i="4"/>
  <c r="AO55" i="4"/>
  <c r="AK55" i="4"/>
  <c r="AG55" i="4"/>
  <c r="AC55" i="4"/>
  <c r="BU54" i="4"/>
  <c r="BQ54" i="4"/>
  <c r="BM54" i="4"/>
  <c r="BI54" i="4"/>
  <c r="BE54" i="4"/>
  <c r="BA54" i="4"/>
  <c r="AW54" i="4"/>
  <c r="AS54" i="4"/>
  <c r="AO54" i="4"/>
  <c r="AK54" i="4"/>
  <c r="AG54" i="4"/>
  <c r="AC54" i="4"/>
  <c r="BU53" i="4"/>
  <c r="BQ53" i="4"/>
  <c r="BM53" i="4"/>
  <c r="BI53" i="4"/>
  <c r="BE53" i="4"/>
  <c r="BA53" i="4"/>
  <c r="AW53" i="4"/>
  <c r="AS53" i="4"/>
  <c r="AO53" i="4"/>
  <c r="AK53" i="4"/>
  <c r="AG53" i="4"/>
  <c r="AC53" i="4"/>
  <c r="BU52" i="4"/>
  <c r="BQ52" i="4"/>
  <c r="BM52" i="4"/>
  <c r="BI52" i="4"/>
  <c r="BE52" i="4"/>
  <c r="BA52" i="4"/>
  <c r="AW52" i="4"/>
  <c r="AS52" i="4"/>
  <c r="AO52" i="4"/>
  <c r="AK52" i="4"/>
  <c r="AG52" i="4"/>
  <c r="AC52" i="4"/>
  <c r="BU51" i="4"/>
  <c r="BQ51" i="4"/>
  <c r="BM51" i="4"/>
  <c r="BI51" i="4"/>
  <c r="BE51" i="4"/>
  <c r="BA51" i="4"/>
  <c r="AW51" i="4"/>
  <c r="AS51" i="4"/>
  <c r="AO51" i="4"/>
  <c r="AK51" i="4"/>
  <c r="AG51" i="4"/>
  <c r="AC51" i="4"/>
  <c r="BU50" i="4"/>
  <c r="BQ50" i="4"/>
  <c r="BM50" i="4"/>
  <c r="BI50" i="4"/>
  <c r="BE50" i="4"/>
  <c r="BA50" i="4"/>
  <c r="AW50" i="4"/>
  <c r="AS50" i="4"/>
  <c r="AO50" i="4"/>
  <c r="AK50" i="4"/>
  <c r="AG50" i="4"/>
  <c r="AC50" i="4"/>
  <c r="BU49" i="4"/>
  <c r="BQ49" i="4"/>
  <c r="BM49" i="4"/>
  <c r="BI49" i="4"/>
  <c r="BE49" i="4"/>
  <c r="BA49" i="4"/>
  <c r="AW49" i="4"/>
  <c r="AS49" i="4"/>
  <c r="AO49" i="4"/>
  <c r="AK49" i="4"/>
  <c r="AG49" i="4"/>
  <c r="AC49" i="4"/>
  <c r="BU48" i="4"/>
  <c r="BQ48" i="4"/>
  <c r="BM48" i="4"/>
  <c r="BI48" i="4"/>
  <c r="BE48" i="4"/>
  <c r="BA48" i="4"/>
  <c r="AW48" i="4"/>
  <c r="AS48" i="4"/>
  <c r="AO48" i="4"/>
  <c r="AK48" i="4"/>
  <c r="AG48" i="4"/>
  <c r="AC48" i="4"/>
  <c r="BU45" i="4"/>
  <c r="BQ45" i="4"/>
  <c r="BM45" i="4"/>
  <c r="BI45" i="4"/>
  <c r="BE45" i="4"/>
  <c r="BA45" i="4"/>
  <c r="AW45" i="4"/>
  <c r="AS45" i="4"/>
  <c r="AO45" i="4"/>
  <c r="AK45" i="4"/>
  <c r="AG45" i="4"/>
  <c r="AC45" i="4"/>
  <c r="BU44" i="4"/>
  <c r="BQ44" i="4"/>
  <c r="BM44" i="4"/>
  <c r="BI44" i="4"/>
  <c r="BE44" i="4"/>
  <c r="BA44" i="4"/>
  <c r="AW44" i="4"/>
  <c r="AS44" i="4"/>
  <c r="AO44" i="4"/>
  <c r="AK44" i="4"/>
  <c r="AG44" i="4"/>
  <c r="AC44" i="4"/>
  <c r="BU43" i="4"/>
  <c r="BQ43" i="4"/>
  <c r="BM43" i="4"/>
  <c r="BI43" i="4"/>
  <c r="BE43" i="4"/>
  <c r="BA43" i="4"/>
  <c r="AW43" i="4"/>
  <c r="AS43" i="4"/>
  <c r="AO43" i="4"/>
  <c r="AK43" i="4"/>
  <c r="AG43" i="4"/>
  <c r="AC43" i="4"/>
  <c r="BU42" i="4"/>
  <c r="BQ42" i="4"/>
  <c r="BM42" i="4"/>
  <c r="BI42" i="4"/>
  <c r="BE42" i="4"/>
  <c r="BA42" i="4"/>
  <c r="AW42" i="4"/>
  <c r="AS42" i="4"/>
  <c r="AO42" i="4"/>
  <c r="AK42" i="4"/>
  <c r="AG42" i="4"/>
  <c r="AC42" i="4"/>
  <c r="BU41" i="4"/>
  <c r="BQ41" i="4"/>
  <c r="BM41" i="4"/>
  <c r="BI41" i="4"/>
  <c r="BE41" i="4"/>
  <c r="BA41" i="4"/>
  <c r="AW41" i="4"/>
  <c r="AS41" i="4"/>
  <c r="AO41" i="4"/>
  <c r="AK41" i="4"/>
  <c r="AG41" i="4"/>
  <c r="AC41" i="4"/>
  <c r="BU40" i="4"/>
  <c r="BQ40" i="4"/>
  <c r="BM40" i="4"/>
  <c r="BI40" i="4"/>
  <c r="BE40" i="4"/>
  <c r="BA40" i="4"/>
  <c r="AW40" i="4"/>
  <c r="AS40" i="4"/>
  <c r="AO40" i="4"/>
  <c r="AK40" i="4"/>
  <c r="AG40" i="4"/>
  <c r="AC40" i="4"/>
  <c r="BU39" i="4"/>
  <c r="BQ39" i="4"/>
  <c r="BM39" i="4"/>
  <c r="BI39" i="4"/>
  <c r="BE39" i="4"/>
  <c r="BA39" i="4"/>
  <c r="AW39" i="4"/>
  <c r="AS39" i="4"/>
  <c r="AO39" i="4"/>
  <c r="AK39" i="4"/>
  <c r="AG39" i="4"/>
  <c r="AC39" i="4"/>
  <c r="BU38" i="4"/>
  <c r="BQ38" i="4"/>
  <c r="BM38" i="4"/>
  <c r="BI38" i="4"/>
  <c r="BE38" i="4"/>
  <c r="BA38" i="4"/>
  <c r="AW38" i="4"/>
  <c r="AS38" i="4"/>
  <c r="AO38" i="4"/>
  <c r="AK38" i="4"/>
  <c r="AG38" i="4"/>
  <c r="AC38" i="4"/>
  <c r="BU37" i="4"/>
  <c r="BQ37" i="4"/>
  <c r="BM37" i="4"/>
  <c r="BI37" i="4"/>
  <c r="BE37" i="4"/>
  <c r="BA37" i="4"/>
  <c r="AW37" i="4"/>
  <c r="AS37" i="4"/>
  <c r="AO37" i="4"/>
  <c r="AK37" i="4"/>
  <c r="AG37" i="4"/>
  <c r="AC37" i="4"/>
  <c r="BU36" i="4"/>
  <c r="BQ36" i="4"/>
  <c r="BM36" i="4"/>
  <c r="BI36" i="4"/>
  <c r="BE36" i="4"/>
  <c r="BA36" i="4"/>
  <c r="AW36" i="4"/>
  <c r="AS36" i="4"/>
  <c r="AO36" i="4"/>
  <c r="AK36" i="4"/>
  <c r="AG36" i="4"/>
  <c r="AC36" i="4"/>
  <c r="BU35" i="4"/>
  <c r="BQ35" i="4"/>
  <c r="BM35" i="4"/>
  <c r="BI35" i="4"/>
  <c r="BE35" i="4"/>
  <c r="BA35" i="4"/>
  <c r="AW35" i="4"/>
  <c r="AS35" i="4"/>
  <c r="AO35" i="4"/>
  <c r="AK35" i="4"/>
  <c r="AG35" i="4"/>
  <c r="AC35" i="4"/>
  <c r="BU34" i="4"/>
  <c r="BQ34" i="4"/>
  <c r="BM34" i="4"/>
  <c r="BI34" i="4"/>
  <c r="BE34" i="4"/>
  <c r="BA34" i="4"/>
  <c r="AW34" i="4"/>
  <c r="AS34" i="4"/>
  <c r="AO34" i="4"/>
  <c r="AK34" i="4"/>
  <c r="AG34" i="4"/>
  <c r="AC34" i="4"/>
  <c r="BU33" i="4"/>
  <c r="BQ33" i="4"/>
  <c r="BM33" i="4"/>
  <c r="BI33" i="4"/>
  <c r="BE33" i="4"/>
  <c r="BA33" i="4"/>
  <c r="AW33" i="4"/>
  <c r="AS33" i="4"/>
  <c r="AO33" i="4"/>
  <c r="AK33" i="4"/>
  <c r="AG33" i="4"/>
  <c r="AC33" i="4"/>
  <c r="BU32" i="4"/>
  <c r="BQ32" i="4"/>
  <c r="BM32" i="4"/>
  <c r="BI32" i="4"/>
  <c r="BE32" i="4"/>
  <c r="BA32" i="4"/>
  <c r="AW32" i="4"/>
  <c r="AS32" i="4"/>
  <c r="AO32" i="4"/>
  <c r="AK32" i="4"/>
  <c r="AG32" i="4"/>
  <c r="AC32" i="4"/>
  <c r="BV32" i="4" s="1"/>
  <c r="BW32" i="4" s="1"/>
  <c r="BU31" i="4"/>
  <c r="BQ31" i="4"/>
  <c r="BM31" i="4"/>
  <c r="BI31" i="4"/>
  <c r="BE31" i="4"/>
  <c r="BA31" i="4"/>
  <c r="AW31" i="4"/>
  <c r="AS31" i="4"/>
  <c r="AO31" i="4"/>
  <c r="AK31" i="4"/>
  <c r="AG31" i="4"/>
  <c r="AC31" i="4"/>
  <c r="BU30" i="4"/>
  <c r="BQ30" i="4"/>
  <c r="BM30" i="4"/>
  <c r="BI30" i="4"/>
  <c r="BE30" i="4"/>
  <c r="BA30" i="4"/>
  <c r="AW30" i="4"/>
  <c r="AS30" i="4"/>
  <c r="AO30" i="4"/>
  <c r="AK30" i="4"/>
  <c r="AG30" i="4"/>
  <c r="AC30" i="4"/>
  <c r="BU27" i="4"/>
  <c r="BQ27" i="4"/>
  <c r="BM27" i="4"/>
  <c r="BI27" i="4"/>
  <c r="BE27" i="4"/>
  <c r="BA27" i="4"/>
  <c r="AW27" i="4"/>
  <c r="AS27" i="4"/>
  <c r="AO27" i="4"/>
  <c r="AK27" i="4"/>
  <c r="AG27" i="4"/>
  <c r="AC27" i="4"/>
  <c r="BU26" i="4"/>
  <c r="BQ26" i="4"/>
  <c r="BM26" i="4"/>
  <c r="BI26" i="4"/>
  <c r="BE26" i="4"/>
  <c r="BA26" i="4"/>
  <c r="AW26" i="4"/>
  <c r="AS26" i="4"/>
  <c r="AO26" i="4"/>
  <c r="AK26" i="4"/>
  <c r="AG26" i="4"/>
  <c r="AC26" i="4"/>
  <c r="BU25" i="4"/>
  <c r="BQ25" i="4"/>
  <c r="BM25" i="4"/>
  <c r="BI25" i="4"/>
  <c r="BE25" i="4"/>
  <c r="BA25" i="4"/>
  <c r="AW25" i="4"/>
  <c r="AS25" i="4"/>
  <c r="AO25" i="4"/>
  <c r="AK25" i="4"/>
  <c r="AG25" i="4"/>
  <c r="AC25" i="4"/>
  <c r="BU24" i="4"/>
  <c r="BQ24" i="4"/>
  <c r="BM24" i="4"/>
  <c r="BI24" i="4"/>
  <c r="BE24" i="4"/>
  <c r="BA24" i="4"/>
  <c r="AW24" i="4"/>
  <c r="AS24" i="4"/>
  <c r="AO24" i="4"/>
  <c r="AK24" i="4"/>
  <c r="AG24" i="4"/>
  <c r="AC24" i="4"/>
  <c r="BU23" i="4"/>
  <c r="BQ23" i="4"/>
  <c r="BM23" i="4"/>
  <c r="BI23" i="4"/>
  <c r="BE23" i="4"/>
  <c r="BA23" i="4"/>
  <c r="AW23" i="4"/>
  <c r="AS23" i="4"/>
  <c r="AO23" i="4"/>
  <c r="AK23" i="4"/>
  <c r="AG23" i="4"/>
  <c r="AC23" i="4"/>
  <c r="BU22" i="4"/>
  <c r="BQ22" i="4"/>
  <c r="BM22" i="4"/>
  <c r="BI22" i="4"/>
  <c r="BE22" i="4"/>
  <c r="BA22" i="4"/>
  <c r="AW22" i="4"/>
  <c r="AS22" i="4"/>
  <c r="AO22" i="4"/>
  <c r="AK22" i="4"/>
  <c r="AG22" i="4"/>
  <c r="AC22" i="4"/>
  <c r="BU21" i="4"/>
  <c r="BQ21" i="4"/>
  <c r="BM21" i="4"/>
  <c r="BI21" i="4"/>
  <c r="BE21" i="4"/>
  <c r="BA21" i="4"/>
  <c r="AW21" i="4"/>
  <c r="AS21" i="4"/>
  <c r="AO21" i="4"/>
  <c r="AK21" i="4"/>
  <c r="AG21" i="4"/>
  <c r="AC21" i="4"/>
  <c r="BU20" i="4"/>
  <c r="BQ20" i="4"/>
  <c r="BM20" i="4"/>
  <c r="BI20" i="4"/>
  <c r="BE20" i="4"/>
  <c r="BA20" i="4"/>
  <c r="AW20" i="4"/>
  <c r="AS20" i="4"/>
  <c r="AO20" i="4"/>
  <c r="AK20" i="4"/>
  <c r="AG20" i="4"/>
  <c r="AC20" i="4"/>
  <c r="BU19" i="4"/>
  <c r="BQ19" i="4"/>
  <c r="BM19" i="4"/>
  <c r="BI19" i="4"/>
  <c r="BE19" i="4"/>
  <c r="BA19" i="4"/>
  <c r="AW19" i="4"/>
  <c r="AS19" i="4"/>
  <c r="AO19" i="4"/>
  <c r="AK19" i="4"/>
  <c r="AG19" i="4"/>
  <c r="AC19" i="4"/>
  <c r="BU18" i="4"/>
  <c r="BQ18" i="4"/>
  <c r="BM18" i="4"/>
  <c r="BI18" i="4"/>
  <c r="BE18" i="4"/>
  <c r="BA18" i="4"/>
  <c r="AW18" i="4"/>
  <c r="AS18" i="4"/>
  <c r="AO18" i="4"/>
  <c r="AK18" i="4"/>
  <c r="AG18" i="4"/>
  <c r="AC18" i="4"/>
  <c r="BV18" i="4" s="1"/>
  <c r="BW18" i="4" s="1"/>
  <c r="BU17" i="4"/>
  <c r="BQ17" i="4"/>
  <c r="BM17" i="4"/>
  <c r="BI17" i="4"/>
  <c r="BE17" i="4"/>
  <c r="BA17" i="4"/>
  <c r="AW17" i="4"/>
  <c r="AS17" i="4"/>
  <c r="AO17" i="4"/>
  <c r="AK17" i="4"/>
  <c r="AG17" i="4"/>
  <c r="AC17" i="4"/>
  <c r="BU16" i="4"/>
  <c r="BQ16" i="4"/>
  <c r="BM16" i="4"/>
  <c r="BI16" i="4"/>
  <c r="BE16" i="4"/>
  <c r="BA16" i="4"/>
  <c r="AW16" i="4"/>
  <c r="AS16" i="4"/>
  <c r="AO16" i="4"/>
  <c r="AK16" i="4"/>
  <c r="AG16" i="4"/>
  <c r="AC16" i="4"/>
  <c r="BU15" i="4"/>
  <c r="BQ15" i="4"/>
  <c r="BM15" i="4"/>
  <c r="BI15" i="4"/>
  <c r="BE15" i="4"/>
  <c r="BA15" i="4"/>
  <c r="AW15" i="4"/>
  <c r="AS15" i="4"/>
  <c r="AO15" i="4"/>
  <c r="AK15" i="4"/>
  <c r="AG15" i="4"/>
  <c r="AC15" i="4"/>
  <c r="BU14" i="4"/>
  <c r="BQ14" i="4"/>
  <c r="BM14" i="4"/>
  <c r="BI14" i="4"/>
  <c r="BE14" i="4"/>
  <c r="BA14" i="4"/>
  <c r="AW14" i="4"/>
  <c r="AS14" i="4"/>
  <c r="AO14" i="4"/>
  <c r="AG14" i="4"/>
  <c r="AC14" i="4"/>
  <c r="BU13" i="4"/>
  <c r="BQ13" i="4"/>
  <c r="BM13" i="4"/>
  <c r="BI13" i="4"/>
  <c r="BE13" i="4"/>
  <c r="BA13" i="4"/>
  <c r="AW13" i="4"/>
  <c r="AS13" i="4"/>
  <c r="AO13" i="4"/>
  <c r="AK13" i="4"/>
  <c r="AG13" i="4"/>
  <c r="AC13" i="4"/>
  <c r="BU12" i="4"/>
  <c r="BQ12" i="4"/>
  <c r="BM12" i="4"/>
  <c r="BI12" i="4"/>
  <c r="BE12" i="4"/>
  <c r="BA12" i="4"/>
  <c r="AW12" i="4"/>
  <c r="AS12" i="4"/>
  <c r="AO12" i="4"/>
  <c r="AK12" i="4"/>
  <c r="AG12" i="4"/>
  <c r="AC12" i="4"/>
  <c r="BU11" i="4"/>
  <c r="BQ11" i="4"/>
  <c r="BM11" i="4"/>
  <c r="BI11" i="4"/>
  <c r="BE11" i="4"/>
  <c r="BA11" i="4"/>
  <c r="AW11" i="4"/>
  <c r="AS11" i="4"/>
  <c r="AO11" i="4"/>
  <c r="AK11" i="4"/>
  <c r="AG11" i="4"/>
  <c r="AC11" i="4"/>
  <c r="BU10" i="4"/>
  <c r="BQ10" i="4"/>
  <c r="BM10" i="4"/>
  <c r="BI10" i="4"/>
  <c r="BE10" i="4"/>
  <c r="BA10" i="4"/>
  <c r="AW10" i="4"/>
  <c r="AS10" i="4"/>
  <c r="AO10" i="4"/>
  <c r="AK10" i="4"/>
  <c r="AG10" i="4"/>
  <c r="AC10" i="4"/>
  <c r="BU9" i="4"/>
  <c r="BQ9" i="4"/>
  <c r="BM9" i="4"/>
  <c r="BI9" i="4"/>
  <c r="BE9" i="4"/>
  <c r="BA9" i="4"/>
  <c r="AW9" i="4"/>
  <c r="AS9" i="4"/>
  <c r="AO9" i="4"/>
  <c r="AK9" i="4"/>
  <c r="AG9" i="4"/>
  <c r="AC9" i="4"/>
  <c r="L69" i="3"/>
  <c r="J69" i="3"/>
  <c r="L68" i="3"/>
  <c r="J68" i="3"/>
  <c r="L67" i="3"/>
  <c r="J67" i="3"/>
  <c r="L66" i="3"/>
  <c r="J66" i="3"/>
  <c r="J65" i="3"/>
  <c r="L64" i="3"/>
  <c r="J64" i="3"/>
  <c r="L63" i="3"/>
  <c r="J63" i="3"/>
  <c r="Q56" i="3"/>
  <c r="P56" i="3"/>
  <c r="O56" i="3"/>
  <c r="N56" i="3"/>
  <c r="M56" i="3"/>
  <c r="L56" i="3"/>
  <c r="K56" i="3"/>
  <c r="J56" i="3"/>
  <c r="I56" i="3"/>
  <c r="H56" i="3"/>
  <c r="G56" i="3"/>
  <c r="F56" i="3"/>
  <c r="E56" i="3"/>
  <c r="D56" i="3"/>
  <c r="C56" i="3"/>
  <c r="Q55" i="3"/>
  <c r="P55" i="3"/>
  <c r="O55" i="3"/>
  <c r="N55" i="3"/>
  <c r="M55" i="3"/>
  <c r="L55" i="3"/>
  <c r="K55" i="3"/>
  <c r="J55" i="3"/>
  <c r="I55" i="3"/>
  <c r="H55" i="3"/>
  <c r="G55" i="3"/>
  <c r="F55" i="3"/>
  <c r="E55" i="3"/>
  <c r="D55" i="3"/>
  <c r="C55" i="3"/>
  <c r="Q48" i="3"/>
  <c r="P48" i="3"/>
  <c r="O48" i="3"/>
  <c r="N48" i="3"/>
  <c r="M48" i="3"/>
  <c r="L48" i="3"/>
  <c r="K48" i="3"/>
  <c r="J48" i="3"/>
  <c r="I48" i="3"/>
  <c r="H48" i="3"/>
  <c r="G48" i="3"/>
  <c r="F48" i="3"/>
  <c r="E48" i="3"/>
  <c r="D48" i="3"/>
  <c r="C48" i="3"/>
  <c r="Q47" i="3"/>
  <c r="P47" i="3"/>
  <c r="O47" i="3"/>
  <c r="N47" i="3"/>
  <c r="M47" i="3"/>
  <c r="L47" i="3"/>
  <c r="K47" i="3"/>
  <c r="J47" i="3"/>
  <c r="I47" i="3"/>
  <c r="H47" i="3"/>
  <c r="G47" i="3"/>
  <c r="F47" i="3"/>
  <c r="E47" i="3"/>
  <c r="D47" i="3"/>
  <c r="C47" i="3"/>
  <c r="Q40" i="3"/>
  <c r="P40" i="3"/>
  <c r="O40" i="3"/>
  <c r="N40" i="3"/>
  <c r="M40" i="3"/>
  <c r="L40" i="3"/>
  <c r="K40" i="3"/>
  <c r="J40" i="3"/>
  <c r="I40" i="3"/>
  <c r="H40" i="3"/>
  <c r="G40" i="3"/>
  <c r="F40" i="3"/>
  <c r="E40" i="3"/>
  <c r="D40" i="3"/>
  <c r="C40" i="3"/>
  <c r="Q39" i="3"/>
  <c r="P39" i="3"/>
  <c r="O39" i="3"/>
  <c r="N39" i="3"/>
  <c r="M39" i="3"/>
  <c r="L39" i="3"/>
  <c r="K39" i="3"/>
  <c r="J39" i="3"/>
  <c r="I39" i="3"/>
  <c r="H39" i="3"/>
  <c r="G39" i="3"/>
  <c r="F39" i="3"/>
  <c r="E39" i="3"/>
  <c r="D39" i="3"/>
  <c r="C39" i="3"/>
  <c r="G31" i="3"/>
  <c r="G25" i="3"/>
  <c r="N23" i="3"/>
  <c r="G21" i="3"/>
  <c r="I17" i="3"/>
  <c r="BV57" i="4" l="1"/>
  <c r="BW57" i="4" s="1"/>
  <c r="BV67" i="4"/>
  <c r="BW67" i="4" s="1"/>
  <c r="BV82" i="4"/>
  <c r="BX82" i="4" s="1"/>
  <c r="BV14" i="4"/>
  <c r="BV83" i="4"/>
  <c r="BW83" i="4" s="1"/>
  <c r="BV88" i="4"/>
  <c r="BW88" i="4" s="1"/>
  <c r="BV9" i="4"/>
  <c r="BW9" i="4" s="1"/>
  <c r="BN114" i="4"/>
  <c r="BO114" i="4" s="1"/>
  <c r="BV96" i="4"/>
  <c r="BW96" i="4" s="1"/>
  <c r="BV63" i="4"/>
  <c r="BW63" i="4" s="1"/>
  <c r="BX14" i="4"/>
  <c r="BR114" i="4"/>
  <c r="BS114" i="4" s="1"/>
  <c r="BV45" i="4"/>
  <c r="BW45" i="4" s="1"/>
  <c r="BV24" i="4"/>
  <c r="BW24" i="4" s="1"/>
  <c r="BV36" i="4"/>
  <c r="BW36" i="4" s="1"/>
  <c r="BV48" i="4"/>
  <c r="BW48" i="4" s="1"/>
  <c r="BV95" i="4"/>
  <c r="BW95" i="4" s="1"/>
  <c r="Z114" i="4"/>
  <c r="AA114" i="4" s="1"/>
  <c r="BV39" i="4"/>
  <c r="BW39" i="4" s="1"/>
  <c r="BV19" i="4"/>
  <c r="BW19" i="4" s="1"/>
  <c r="BW82" i="4"/>
  <c r="BV71" i="4"/>
  <c r="BW71" i="4" s="1"/>
  <c r="BV78" i="4"/>
  <c r="BX78" i="4" s="1"/>
  <c r="BV79" i="4"/>
  <c r="BW79" i="4" s="1"/>
  <c r="BV81" i="4"/>
  <c r="BW81" i="4" s="1"/>
  <c r="BV91" i="4"/>
  <c r="BW91" i="4" s="1"/>
  <c r="BV93" i="4"/>
  <c r="BW93" i="4" s="1"/>
  <c r="BV94" i="4"/>
  <c r="BW94" i="4" s="1"/>
  <c r="BV102" i="4"/>
  <c r="BW102" i="4" s="1"/>
  <c r="BV103" i="4"/>
  <c r="BW103" i="4" s="1"/>
  <c r="BV105" i="4"/>
  <c r="BW105" i="4" s="1"/>
  <c r="BV100" i="4"/>
  <c r="BW100" i="4" s="1"/>
  <c r="BV38" i="4"/>
  <c r="BW38" i="4" s="1"/>
  <c r="BV43" i="4"/>
  <c r="BW43" i="4" s="1"/>
  <c r="BV50" i="4"/>
  <c r="BV60" i="4"/>
  <c r="BW60" i="4" s="1"/>
  <c r="BV70" i="4"/>
  <c r="BW70" i="4" s="1"/>
  <c r="BV80" i="4"/>
  <c r="BW80" i="4" s="1"/>
  <c r="BV85" i="4"/>
  <c r="BW85" i="4" s="1"/>
  <c r="BV90" i="4"/>
  <c r="BW90" i="4" s="1"/>
  <c r="BV31" i="4"/>
  <c r="BW31" i="4" s="1"/>
  <c r="BV104" i="4"/>
  <c r="BW104" i="4" s="1"/>
  <c r="BV17" i="4"/>
  <c r="BW17" i="4" s="1"/>
  <c r="BV73" i="4"/>
  <c r="BW73" i="4" s="1"/>
  <c r="BV54" i="4"/>
  <c r="BW54" i="4" s="1"/>
  <c r="BV56" i="4"/>
  <c r="BW56" i="4" s="1"/>
  <c r="BV58" i="4"/>
  <c r="BW58" i="4" s="1"/>
  <c r="BV59" i="4"/>
  <c r="BW59" i="4" s="1"/>
  <c r="BV66" i="4"/>
  <c r="BW66" i="4" s="1"/>
  <c r="BV68" i="4"/>
  <c r="BW68" i="4" s="1"/>
  <c r="BV69" i="4"/>
  <c r="BW69" i="4" s="1"/>
  <c r="BV21" i="4"/>
  <c r="BW21" i="4" s="1"/>
  <c r="BV33" i="4"/>
  <c r="BW33" i="4" s="1"/>
  <c r="BV34" i="4"/>
  <c r="BW34" i="4" s="1"/>
  <c r="BV41" i="4"/>
  <c r="BW41" i="4" s="1"/>
  <c r="BV44" i="4"/>
  <c r="BW44" i="4" s="1"/>
  <c r="BV55" i="4"/>
  <c r="BW55" i="4" s="1"/>
  <c r="BV65" i="4"/>
  <c r="BW65" i="4" s="1"/>
  <c r="BV75" i="4"/>
  <c r="BW75" i="4" s="1"/>
  <c r="BV11" i="4"/>
  <c r="BW11" i="4" s="1"/>
  <c r="BV16" i="4"/>
  <c r="BW16" i="4" s="1"/>
  <c r="BV26" i="4"/>
  <c r="BW26" i="4" s="1"/>
  <c r="BV27" i="4"/>
  <c r="BW27" i="4" s="1"/>
  <c r="BV23" i="4"/>
  <c r="BW23" i="4" s="1"/>
  <c r="BV30" i="4"/>
  <c r="BW30" i="4" s="1"/>
  <c r="BV35" i="4"/>
  <c r="BW35" i="4" s="1"/>
  <c r="BV40" i="4"/>
  <c r="BW40" i="4" s="1"/>
  <c r="BV52" i="4"/>
  <c r="BW52" i="4" s="1"/>
  <c r="BV62" i="4"/>
  <c r="BV72" i="4"/>
  <c r="BW72" i="4" s="1"/>
  <c r="BV77" i="4"/>
  <c r="BW77" i="4" s="1"/>
  <c r="BV87" i="4"/>
  <c r="BW87" i="4" s="1"/>
  <c r="BV92" i="4"/>
  <c r="BW92" i="4" s="1"/>
  <c r="BV97" i="4"/>
  <c r="BW97" i="4" s="1"/>
  <c r="BV101" i="4"/>
  <c r="BW101" i="4" s="1"/>
  <c r="BV15" i="4"/>
  <c r="BW15" i="4" s="1"/>
  <c r="BV20" i="4"/>
  <c r="BW20" i="4" s="1"/>
  <c r="BV25" i="4"/>
  <c r="BW25" i="4" s="1"/>
  <c r="BV37" i="4"/>
  <c r="BW37" i="4" s="1"/>
  <c r="BV42" i="4"/>
  <c r="BW42" i="4" s="1"/>
  <c r="BV49" i="4"/>
  <c r="BW49" i="4" s="1"/>
  <c r="BV64" i="4"/>
  <c r="BW64" i="4" s="1"/>
  <c r="BV74" i="4"/>
  <c r="BW74" i="4" s="1"/>
  <c r="BV84" i="4"/>
  <c r="BW84" i="4" s="1"/>
  <c r="BV89" i="4"/>
  <c r="BW89" i="4" s="1"/>
  <c r="BV22" i="4"/>
  <c r="BX22" i="4" s="1"/>
  <c r="BV51" i="4"/>
  <c r="BW51" i="4" s="1"/>
  <c r="BV76" i="4"/>
  <c r="BW76" i="4" s="1"/>
  <c r="BV86" i="4"/>
  <c r="BW86" i="4" s="1"/>
  <c r="BV53" i="4"/>
  <c r="BW53" i="4" s="1"/>
  <c r="BV13" i="4"/>
  <c r="BW13" i="4" s="1"/>
  <c r="BV10" i="4"/>
  <c r="BX10" i="4" s="1"/>
  <c r="BV12" i="4"/>
  <c r="BW12" i="4" s="1"/>
  <c r="BV61" i="4"/>
  <c r="BW61" i="4" s="1"/>
  <c r="BX62" i="4"/>
  <c r="BW62" i="4"/>
  <c r="BW50" i="4"/>
  <c r="BX50" i="4"/>
  <c r="BX40" i="4"/>
  <c r="BX32" i="4"/>
  <c r="AD114" i="4"/>
  <c r="AE114" i="4" s="1"/>
  <c r="C124" i="4"/>
  <c r="J70" i="3"/>
  <c r="L70" i="3"/>
  <c r="B40" i="3"/>
  <c r="B47" i="3"/>
  <c r="B55" i="3"/>
  <c r="B56" i="3"/>
  <c r="B39" i="3"/>
  <c r="B48" i="3"/>
  <c r="BX24" i="4"/>
  <c r="BX31" i="4"/>
  <c r="BX11" i="4"/>
  <c r="BX56" i="4"/>
  <c r="BX79" i="4"/>
  <c r="BX93" i="4"/>
  <c r="BX30" i="4"/>
  <c r="BX73" i="4"/>
  <c r="BX83" i="4"/>
  <c r="BX88" i="4"/>
  <c r="BX57" i="4"/>
  <c r="BX100" i="4"/>
  <c r="BX9" i="4"/>
  <c r="BX52" i="4"/>
  <c r="BX45" i="4"/>
  <c r="BX67" i="4"/>
  <c r="BX104" i="4"/>
  <c r="BF114" i="4"/>
  <c r="BG114" i="4" s="1"/>
  <c r="BJ114" i="4"/>
  <c r="BK114" i="4" s="1"/>
  <c r="BX18" i="4"/>
  <c r="AH114" i="4"/>
  <c r="AI114" i="4" s="1"/>
  <c r="AL114" i="4"/>
  <c r="AM114" i="4" s="1"/>
  <c r="AP114" i="4"/>
  <c r="AQ114" i="4" s="1"/>
  <c r="AT114" i="4"/>
  <c r="AU114" i="4" s="1"/>
  <c r="AX114" i="4"/>
  <c r="AY114" i="4" s="1"/>
  <c r="BX105" i="4" l="1"/>
  <c r="BX19" i="4"/>
  <c r="BX43" i="4"/>
  <c r="BX96" i="4"/>
  <c r="BX76" i="4"/>
  <c r="BX35" i="4"/>
  <c r="BX59" i="4"/>
  <c r="BX54" i="4"/>
  <c r="BX94" i="4"/>
  <c r="BX81" i="4"/>
  <c r="BX95" i="4"/>
  <c r="BX63" i="4"/>
  <c r="BW22" i="4"/>
  <c r="BX39" i="4"/>
  <c r="BX84" i="4"/>
  <c r="BW78" i="4"/>
  <c r="BX13" i="4"/>
  <c r="BW14" i="4"/>
  <c r="BX90" i="4"/>
  <c r="BX49" i="4"/>
  <c r="BX66" i="4"/>
  <c r="BX42" i="4"/>
  <c r="BX27" i="4"/>
  <c r="BX17" i="4"/>
  <c r="BX74" i="4"/>
  <c r="BX48" i="4"/>
  <c r="BX16" i="4"/>
  <c r="BX36" i="4"/>
  <c r="BX44" i="4"/>
  <c r="BX26" i="4"/>
  <c r="BX58" i="4"/>
  <c r="BX71" i="4"/>
  <c r="BX12" i="4"/>
  <c r="BX64" i="4"/>
  <c r="BX77" i="4"/>
  <c r="BX55" i="4"/>
  <c r="BX21" i="4"/>
  <c r="BX34" i="4"/>
  <c r="BX15" i="4"/>
  <c r="BX38" i="4"/>
  <c r="BX33" i="4"/>
  <c r="BX37" i="4"/>
  <c r="BW10" i="4"/>
  <c r="BX60" i="4"/>
  <c r="BX80" i="4"/>
  <c r="BX92" i="4"/>
  <c r="BX65" i="4"/>
  <c r="BX101" i="4"/>
  <c r="BX85" i="4"/>
  <c r="BX75" i="4"/>
  <c r="BX61" i="4"/>
  <c r="BX69" i="4"/>
  <c r="BX68" i="4"/>
  <c r="BX72" i="4"/>
  <c r="BX25" i="4"/>
  <c r="J111" i="4" s="1"/>
  <c r="BX97" i="4"/>
  <c r="BX103" i="4"/>
  <c r="BX20" i="4"/>
  <c r="BX41" i="4"/>
  <c r="BX70" i="4"/>
  <c r="BX23" i="4"/>
  <c r="BX53" i="4"/>
  <c r="BX102" i="4"/>
  <c r="BX91" i="4"/>
  <c r="BX51" i="4"/>
  <c r="BX89" i="4"/>
  <c r="BX87" i="4"/>
  <c r="BX86" i="4"/>
  <c r="J112" i="4" l="1"/>
  <c r="J110" i="4"/>
  <c r="J113" i="4" l="1"/>
  <c r="K110" i="4" s="1"/>
  <c r="K111" i="4"/>
  <c r="K112" i="4"/>
</calcChain>
</file>

<file path=xl/sharedStrings.xml><?xml version="1.0" encoding="utf-8"?>
<sst xmlns="http://schemas.openxmlformats.org/spreadsheetml/2006/main" count="2392" uniqueCount="799">
  <si>
    <t>Número</t>
  </si>
  <si>
    <t xml:space="preserve">Proceso </t>
  </si>
  <si>
    <t>Objetivo Estratégico</t>
  </si>
  <si>
    <t>Estratégia</t>
  </si>
  <si>
    <t>Politica MIPG</t>
  </si>
  <si>
    <t>Nombre Indicador</t>
  </si>
  <si>
    <t>Principal / Secundario</t>
  </si>
  <si>
    <t>Tipo</t>
  </si>
  <si>
    <t xml:space="preserve">Descripción </t>
  </si>
  <si>
    <t>Área</t>
  </si>
  <si>
    <t>Responsable</t>
  </si>
  <si>
    <t>Cargo responsable</t>
  </si>
  <si>
    <t>Formula matemática</t>
  </si>
  <si>
    <t>Unidad de medida</t>
  </si>
  <si>
    <t>Fuente de la información</t>
  </si>
  <si>
    <t>Frecuencia de medición</t>
  </si>
  <si>
    <t>Meta</t>
  </si>
  <si>
    <t>Linea Base</t>
  </si>
  <si>
    <t>Tendencia</t>
  </si>
  <si>
    <t>Tolerancia Inferior</t>
  </si>
  <si>
    <t>Tolerancia Superior</t>
  </si>
  <si>
    <t>Documento SIG asociado</t>
  </si>
  <si>
    <t>MEDICIONES</t>
  </si>
  <si>
    <t>CUMPLIMIENTO PROMEDIO</t>
  </si>
  <si>
    <t>EFICACIA</t>
  </si>
  <si>
    <t>Enero</t>
  </si>
  <si>
    <t>Febrero</t>
  </si>
  <si>
    <t>Marzo</t>
  </si>
  <si>
    <t>Abril</t>
  </si>
  <si>
    <t>Mayo</t>
  </si>
  <si>
    <t>Junio</t>
  </si>
  <si>
    <t>Julio</t>
  </si>
  <si>
    <t>Agosto</t>
  </si>
  <si>
    <t>Septiembre</t>
  </si>
  <si>
    <t>Octubre</t>
  </si>
  <si>
    <t>Noviembre</t>
  </si>
  <si>
    <t>Diciembre</t>
  </si>
  <si>
    <t>TB</t>
  </si>
  <si>
    <t>ISO</t>
  </si>
  <si>
    <t>Numerador</t>
  </si>
  <si>
    <t>Denominador</t>
  </si>
  <si>
    <t>Cumplimiento</t>
  </si>
  <si>
    <t>Planificación Estratégica</t>
  </si>
  <si>
    <t>1.2</t>
  </si>
  <si>
    <t>PLES</t>
  </si>
  <si>
    <t>Gestión por procesos y proyectos
Fortalecer la gestión por procesos, estandarizados e interdependientes, y por proyectos, para una prestación ágil, flexible y segura de servicios, mediante la mejora continua y la apropiación de las TIC.</t>
  </si>
  <si>
    <t>Definir, adoptar e implementar  herramientas de seguimiento y evaluación por resultados, respecto de los procesos y proyectos desarrollados por la entidad</t>
  </si>
  <si>
    <t xml:space="preserve">Política Gestión Presupuestal y eficiencia del gasto público </t>
  </si>
  <si>
    <t>Secundario</t>
  </si>
  <si>
    <t>Eficiencia</t>
  </si>
  <si>
    <t>Oficina Asesora de Planeación y Sistemas</t>
  </si>
  <si>
    <t>Carlos Ballesteros</t>
  </si>
  <si>
    <t>Coordinador del Grupo de Gestion Documental y Administrativa
Profesional Universitario</t>
  </si>
  <si>
    <t>Numero</t>
  </si>
  <si>
    <t>Negativa - Decreciente</t>
  </si>
  <si>
    <t>PROGRAMA AHORRO Y USO EFICIENTE DEL AGUA</t>
  </si>
  <si>
    <t>PROGRAMA AHORRO Y USO EFICIENTE DE ENERGÍA</t>
  </si>
  <si>
    <t>Definir, adoptar implementar herramientas de seguimiento y evaluación de resultados respecto a los procesos y proyectos desarrollados por la entidad.</t>
  </si>
  <si>
    <t>Política Seguimiento y evaluación del desempeño institucional</t>
  </si>
  <si>
    <t>Eficacia</t>
  </si>
  <si>
    <t>Porcentaje</t>
  </si>
  <si>
    <t>Semestral</t>
  </si>
  <si>
    <t>PROGRAMA AHORRO Y USO EFICIENTE DE PAPEL</t>
  </si>
  <si>
    <t>2.2</t>
  </si>
  <si>
    <t>GEGI</t>
  </si>
  <si>
    <t>Supervisión</t>
  </si>
  <si>
    <t>5.1</t>
  </si>
  <si>
    <t>SUPE</t>
  </si>
  <si>
    <t>Modelo de gestión
Definir e implementar un modelo de supervisión basado en la gestión de riesgos, prospectivo, participativo y efectivo, que redunde en la sostenibilidad y avance de la economía solidaria.</t>
  </si>
  <si>
    <t>Desarrollar o adaptar herramientas de analítica para la generación de alertas tempranas o preventivas.
1.4 Verificar la gestión de riesgos de las organizaciones del sector, acorde con el modelo de supervisión regulado.</t>
  </si>
  <si>
    <t>Principal</t>
  </si>
  <si>
    <t>Impacto</t>
  </si>
  <si>
    <t>Delegatura Asociativa</t>
  </si>
  <si>
    <t>Profesional Especializado Delegatura Asociativa</t>
  </si>
  <si>
    <t>Positiva - Creciente</t>
  </si>
  <si>
    <t>Gestión de Servicios de Tecnologías de la Información</t>
  </si>
  <si>
    <t>8.1</t>
  </si>
  <si>
    <t>GSTI</t>
  </si>
  <si>
    <t xml:space="preserve">Transformación Digital
Optimizar la gestión y operación a través del uso de las TIC y su continua evolución, para satisfacer las necesidades y expectativas de las organizaciones, sus asociados, las demás entidades del sector y los ciudadanos en general.     </t>
  </si>
  <si>
    <t>disponer de servicios digitales confiables y expeditos, alineados con el marco estrategico y los requerimientos de los usuarios internos y externos.</t>
  </si>
  <si>
    <t xml:space="preserve">Política Gobierno Digital </t>
  </si>
  <si>
    <t>Efectividad</t>
  </si>
  <si>
    <t>Medir el avance en la mejora de los sistemas existentes y definidos en el presente indicador</t>
  </si>
  <si>
    <t>Cesar Augusto Macias Mesa</t>
  </si>
  <si>
    <t>Profesional Universitario</t>
  </si>
  <si>
    <t>Sumatoria del porcentaje de avance de los 3 sistemas de información / %total de sistemas de información planeados * 100%</t>
  </si>
  <si>
    <t>"Ficha de indicador interna según plan de trabajo por cada sistema de información Porcentaje de avance en plan de trabajo KLICK (50%) Porcentaje de avance en plan de trabajo en modulo de auditoria Balance Social y Usuarios (50%)</t>
  </si>
  <si>
    <t>Trimestral</t>
  </si>
  <si>
    <t>No aplica</t>
  </si>
  <si>
    <t>• GU-GSTI-001 Guia para la apropiación y uso de los Servicios de TI
• IN-GSTI-001 Uso mesa de servicio
• IN-GSTI-002 Mantenimiento a la infraestructura tecnológica
• PR-GSTI-001 Gestionar la confidencialidad, integridad y disponibilidad de los servicios TI
• PR-GSTI-002 Captura, validación y procesamiento de información
• PR-GSTI-003 Gestión de aplicaciones</t>
  </si>
  <si>
    <t xml:space="preserve">Medir la  capacidad de almacenamiento , memoria y procesamiento </t>
  </si>
  <si>
    <t xml:space="preserve"> Almacenamiento utilizado / capacidad total de almacenamiento disponible *100%</t>
  </si>
  <si>
    <t>Reporte de servidores con relación a la capacidad de almacenamiento teniendo en cuenta los recursos requeridos por cada sistema de información soportado por infraestructura / capacidad total</t>
  </si>
  <si>
    <t>• PR-GSTI-001 Gestionar la confidencialidad, integridad y disponibilidad de los servicios TI</t>
  </si>
  <si>
    <t>8.2</t>
  </si>
  <si>
    <t>Medir el cumplimiento en la entrega de requerimientos de TI solicitados por las areas de la SES en cuanto a alcance, tiempo y calidad</t>
  </si>
  <si>
    <t>Cesar Augusto Macias Mesa, Erika Ladino</t>
  </si>
  <si>
    <t>Numero de requerimientos terminados entregados a Aplicaciones a tiempo/ Numero de requerimientos recibidos de las areas de las entidad *100%</t>
  </si>
  <si>
    <t>FFicha de indicador interna según plan de trabajo por cada sistema de información
Porcentaje de avance en plan de trabajo KLICK (40%) *
Porcentaje de avance en plan de trabajo en Sistema para la medición de la Implementación (SARO y SAR) (40%) *
Porcentaje de avance en plan de trabajo en modulo de auditoria Balance Social y Usuarios (20%)*</t>
  </si>
  <si>
    <t>• PR-GSTI-003 Gestión de aplicaciones</t>
  </si>
  <si>
    <t>Gestión de Grupos de Interés</t>
  </si>
  <si>
    <t>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</si>
  <si>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</si>
  <si>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Política Transparencia, acceso a la información pública y lucha contra la corrupción</t>
  </si>
  <si>
    <t>Despacho</t>
  </si>
  <si>
    <t>Profesional de Comunicaciones</t>
  </si>
  <si>
    <t>Mensual</t>
  </si>
  <si>
    <t>#1</t>
  </si>
  <si>
    <t>proceso 2</t>
  </si>
  <si>
    <t>Cuenta de Número</t>
  </si>
  <si>
    <t>Promedio de EFICACIA</t>
  </si>
  <si>
    <t>lista</t>
  </si>
  <si>
    <t>a</t>
  </si>
  <si>
    <t>Gestión Jurídica</t>
  </si>
  <si>
    <t>GEJU</t>
  </si>
  <si>
    <t>1.1</t>
  </si>
  <si>
    <t>Planificación Estratégica - PLES</t>
  </si>
  <si>
    <t>2.1</t>
  </si>
  <si>
    <t>Gestión de Grupos de Interés - GEGI</t>
  </si>
  <si>
    <t>Gestión Administrativa - GEAD</t>
  </si>
  <si>
    <t>10.1</t>
  </si>
  <si>
    <t>Gestión Administrativa</t>
  </si>
  <si>
    <t>GEAD</t>
  </si>
  <si>
    <t>Gestión de Tecnologías de la Información</t>
  </si>
  <si>
    <t>GETI</t>
  </si>
  <si>
    <t>3.1</t>
  </si>
  <si>
    <t>Gestión de Tecnologías de la Información - GETI</t>
  </si>
  <si>
    <t>Gestión Jurídica - GEJU</t>
  </si>
  <si>
    <t>11.1</t>
  </si>
  <si>
    <t>Gestión del Conocimiento y la Innovación</t>
  </si>
  <si>
    <t>GECI</t>
  </si>
  <si>
    <t>4.1</t>
  </si>
  <si>
    <t>Gestión del Conocimiento y la Innovación - GECI</t>
  </si>
  <si>
    <t>Gestión de Recursos Financieros - GREF</t>
  </si>
  <si>
    <t>12.1</t>
  </si>
  <si>
    <t>Gestión de Recursos Financieros</t>
  </si>
  <si>
    <t>GREF</t>
  </si>
  <si>
    <t>Supervisión - SUPE</t>
  </si>
  <si>
    <t>Control Disciplinario - CODI</t>
  </si>
  <si>
    <t>13.1</t>
  </si>
  <si>
    <t>Control Disciplinario</t>
  </si>
  <si>
    <t>CODI</t>
  </si>
  <si>
    <t>Gestión Documental</t>
  </si>
  <si>
    <t>GEDO</t>
  </si>
  <si>
    <t>6.1</t>
  </si>
  <si>
    <t>Gestión Documental - GEDO</t>
  </si>
  <si>
    <t>Control Interno - COIN</t>
  </si>
  <si>
    <t>14.1</t>
  </si>
  <si>
    <t>Control Interno</t>
  </si>
  <si>
    <t>COIN</t>
  </si>
  <si>
    <t>Gestión de Contratación</t>
  </si>
  <si>
    <t>GECO</t>
  </si>
  <si>
    <t>7.1</t>
  </si>
  <si>
    <t>Gestión de Contratación - GECO</t>
  </si>
  <si>
    <t>Evaluación de Sistemas de Gestión - EVSG</t>
  </si>
  <si>
    <t>15.1</t>
  </si>
  <si>
    <t>Evaluación de Sistemas de Gestión</t>
  </si>
  <si>
    <t>EVSG</t>
  </si>
  <si>
    <t>Gestión de Servicios de Tecnologías de la Información - GSTI</t>
  </si>
  <si>
    <t>Gestión Integral de Talento Humano</t>
  </si>
  <si>
    <t>GITH</t>
  </si>
  <si>
    <t>9.1</t>
  </si>
  <si>
    <t>Gestión Integral de Talento Humano - GITH</t>
  </si>
  <si>
    <t>EVGD</t>
  </si>
  <si>
    <t>Evaluación de Sistemas de Gestión - EVGD</t>
  </si>
  <si>
    <t>10.2</t>
  </si>
  <si>
    <t>11.2</t>
  </si>
  <si>
    <t>15.2</t>
  </si>
  <si>
    <t>4.2</t>
  </si>
  <si>
    <t>5.2</t>
  </si>
  <si>
    <t>6.2</t>
  </si>
  <si>
    <t>7.2</t>
  </si>
  <si>
    <t>9.2</t>
  </si>
  <si>
    <t>Delegatura Financiera</t>
  </si>
  <si>
    <t>Oficina Asesora Jurídica</t>
  </si>
  <si>
    <t>Oficina de Control Interno</t>
  </si>
  <si>
    <t>Secretaría General</t>
  </si>
  <si>
    <t xml:space="preserve">DESEMPEÑO CONSOLIDADO DE LOS INDICADORES DE GESTIÓN </t>
  </si>
  <si>
    <t>ESCALA</t>
  </si>
  <si>
    <t>Sin medición porque No Aplica o porque la medición es anual</t>
  </si>
  <si>
    <t>Promedio entre 0 y 60%</t>
  </si>
  <si>
    <t>Promedio entre 60,01% y 80% 
Superior a 110%</t>
  </si>
  <si>
    <t>Promedio superior al 80,01%</t>
  </si>
  <si>
    <t>TABLERO DE INDICADORES DE GESTIÓN DE PROCESOS</t>
  </si>
  <si>
    <t>PROCESOS ESTRATÉGICOS</t>
  </si>
  <si>
    <t>PROCESOS MISIONALES</t>
  </si>
  <si>
    <t>PROCESOS DE APOYO</t>
  </si>
  <si>
    <t>PROCESOS DE EVALUACIÓN</t>
  </si>
  <si>
    <t>PRINCIPALES   (Indicadores que miden el cumplimiento del objetivo del proceso)</t>
  </si>
  <si>
    <t>PROCESO</t>
  </si>
  <si>
    <t>TOTAL</t>
  </si>
  <si>
    <t># INDICADORES</t>
  </si>
  <si>
    <t>GRÁFICA</t>
  </si>
  <si>
    <t>SECUNDARIOS (Indicadores que miden el cumplimiento de productos del proceso)</t>
  </si>
  <si>
    <t>DESEMPEÑO CONSOLIDADO DE LOS INDICADORES DE GESTIÓN POR DEPENDENCIA</t>
  </si>
  <si>
    <t>DEPENDENCIA</t>
  </si>
  <si>
    <t>INDICADORES</t>
  </si>
  <si>
    <t>DELEGATURA ASOCIATIVA</t>
  </si>
  <si>
    <t>DELEGATURA FINANCIERA</t>
  </si>
  <si>
    <t>DESPACHO</t>
  </si>
  <si>
    <t>OFICINA ASESORA DE PLANEACIÓN Y SISTEMAS</t>
  </si>
  <si>
    <t>OFICINA ASESORA JURÍDICA</t>
  </si>
  <si>
    <t>OFICINA DE CONTROL INTERNO</t>
  </si>
  <si>
    <t>SECRETARÍA GENERAL</t>
  </si>
  <si>
    <r>
      <rPr>
        <b/>
        <sz val="10"/>
        <color theme="1"/>
        <rFont val="Arial"/>
      </rPr>
      <t>Proceso(s) Relacionado(s):</t>
    </r>
    <r>
      <rPr>
        <sz val="8"/>
        <color theme="1"/>
        <rFont val="Arial"/>
      </rPr>
      <t xml:space="preserve">
</t>
    </r>
    <r>
      <rPr>
        <sz val="14"/>
        <color theme="1"/>
        <rFont val="Arial"/>
      </rPr>
      <t xml:space="preserve">
</t>
    </r>
    <r>
      <rPr>
        <sz val="12"/>
        <color theme="1"/>
        <rFont val="Arial"/>
      </rPr>
      <t>Evaluación de Sistemas de Gestión</t>
    </r>
    <r>
      <rPr>
        <sz val="8"/>
        <color theme="1"/>
        <rFont val="Arial"/>
      </rPr>
      <t xml:space="preserve">
</t>
    </r>
  </si>
  <si>
    <r>
      <rPr>
        <b/>
        <sz val="10"/>
        <color theme="1"/>
        <rFont val="Arial"/>
      </rPr>
      <t>Elaboró:</t>
    </r>
    <r>
      <rPr>
        <sz val="10"/>
        <color theme="1"/>
        <rFont val="Arial"/>
      </rPr>
      <t xml:space="preserve"> Ruben Dario Rodriguez - Fabian Mauricio Rodriguez (Contratista PLES - Contratista EVSG)</t>
    </r>
  </si>
  <si>
    <r>
      <rPr>
        <b/>
        <sz val="10"/>
        <color theme="1"/>
        <rFont val="Arial"/>
      </rPr>
      <t>Revisó:</t>
    </r>
    <r>
      <rPr>
        <sz val="10"/>
        <color theme="1"/>
        <rFont val="Arial"/>
      </rPr>
      <t xml:space="preserve"> Sonia Paola Velandia (Contratista EVSG)</t>
    </r>
  </si>
  <si>
    <r>
      <rPr>
        <b/>
        <sz val="10"/>
        <color theme="1"/>
        <rFont val="Arial"/>
      </rPr>
      <t>Aprobó:</t>
    </r>
    <r>
      <rPr>
        <sz val="10"/>
        <color theme="1"/>
        <rFont val="Arial"/>
      </rPr>
      <t xml:space="preserve"> Angelica Maria Zamora (Jefe de la Oficina de Asesora de Planeación y Sistemas)</t>
    </r>
  </si>
  <si>
    <r>
      <rPr>
        <b/>
        <sz val="10"/>
        <color theme="1"/>
        <rFont val="Arial"/>
      </rPr>
      <t xml:space="preserve">Fecha de creación: </t>
    </r>
    <r>
      <rPr>
        <sz val="10"/>
        <color theme="1"/>
        <rFont val="Arial"/>
      </rPr>
      <t>Julio - 2024</t>
    </r>
  </si>
  <si>
    <t>TABLERO DE INDICADORES</t>
  </si>
  <si>
    <t xml:space="preserve"> </t>
  </si>
  <si>
    <t>No se realiza medición</t>
  </si>
  <si>
    <t>Medición entre la tolerancia inferior y la meta</t>
  </si>
  <si>
    <t>Incumplimiento o sin medición</t>
  </si>
  <si>
    <t>CUMPLE</t>
  </si>
  <si>
    <t>MIPG</t>
  </si>
  <si>
    <t>#</t>
  </si>
  <si>
    <t>SEG</t>
  </si>
  <si>
    <t xml:space="preserve">Política Control Interno </t>
  </si>
  <si>
    <t>Monitoreo A Ejecución De Controles A Riesgos (Principal)</t>
  </si>
  <si>
    <t>Medir el grado de ejecución de los controles definidos para la mitigación de los riesgos en los procesos.</t>
  </si>
  <si>
    <t>Claudia Licinia Sánchez Rivas,Laura Nathalia Cardenas Jimenez</t>
  </si>
  <si>
    <t>Profesional Especializado OAPS</t>
  </si>
  <si>
    <t xml:space="preserve">(# de controles ejecutados efectivamente / # de controles monitoreados dentro del periodo)*100 </t>
  </si>
  <si>
    <t>FT-PLES-018 Matriz de Evaluación de Riesgos
FT-PLES-021 Mapa de Riesgos Institucionales
FT-PLES-020 Mapa de Riesgos de Corrupción
FT-PLES-019 Seguimiento Mapa de Riesgos de Corrupción
FT-PLES-022 Seguimiento de Mapa de Riesgos Institucionales</t>
  </si>
  <si>
    <t>Cuatrimestral</t>
  </si>
  <si>
    <t>PR-PLES-005 Implementación lineamientos para la gestión de Riesgos v1</t>
  </si>
  <si>
    <t>Capital humano competente
Fomentar y desarrollar capacidades y competencias para contar con un capital humano, altamente calificado y motivado, que aporte a la transformación institucional y a la materialización de las líneas de acción que consoliden los cambios.</t>
  </si>
  <si>
    <t>Diseñar e implementar las estrategias definidas para la gestión del cambio y del conocimiento, actualizándolas en función de las dinámicas internas y externas que incidan en la entidad.</t>
  </si>
  <si>
    <t xml:space="preserve">Política Planeación Institucional </t>
  </si>
  <si>
    <t>Incumplimiento Legal Ambiental (Secundario)</t>
  </si>
  <si>
    <t>El indicador permite identificar el nivel de incumplimiento Legal Ambiental</t>
  </si>
  <si>
    <t>Claudia Sanchez, Sonia Paola Velandia Buitrago</t>
  </si>
  <si>
    <t>Profesional Universitario  Oficina Asesora de Planeación y Sistemas</t>
  </si>
  <si>
    <t>(Requisitos legales con un cumplimiento ≥80% / Requisitos legales identificados)*100</t>
  </si>
  <si>
    <t>Matriz de Requisitos legales</t>
  </si>
  <si>
    <t xml:space="preserve">PR-PLES-013 Identificación de aspectos e impactos ambientales </t>
  </si>
  <si>
    <t>Implementacion De Actividades Para Mitigar El Cambio Climatico (Secundario)</t>
  </si>
  <si>
    <t>El indicador permite obtener el porcentaje de implementación de actividades para mitigar el Cambio Climatico</t>
  </si>
  <si>
    <t>(N° de Actividades realizadas/N° de Actividades programadas) * 100</t>
  </si>
  <si>
    <t>Programas de Gestión Ambiental ubicados en modulo  Ambiental en  Isolucion</t>
  </si>
  <si>
    <t>Objetivos de Desarrollo Sostenible y Politicas Públicas Supersolidaria 2019-2020</t>
  </si>
  <si>
    <t>Sensibilización En Temas Ambientales (Secundario)</t>
  </si>
  <si>
    <t>El indicador permite obtener el porcentaje de actividades de sensibilización ambiental ejecutadas en el periodo.</t>
  </si>
  <si>
    <t>(Actividades de sensibilización ambiental adelantadas en el periodo/ Actividades de sensibilización ambiental programadas para el periodo) *100%</t>
  </si>
  <si>
    <t xml:space="preserve">Correos electrónicos masivos, videos, podcast, transferencias de conocimiento presenciales y vituales, Moodle. </t>
  </si>
  <si>
    <t>N/A</t>
  </si>
  <si>
    <t xml:space="preserve">PL-GEAD-001 Plan de Gestión Integral de Residuos
PR-GITH-011 Inducción, reinducción, capacitación y entrenamiento.
</t>
  </si>
  <si>
    <t>Cobertura De Proyectos De Inversión Acumulativo</t>
  </si>
  <si>
    <t>Medir el grado de avance y cumplimiento de las actividades de los proyectos de inversión d ela entidad</t>
  </si>
  <si>
    <t>Ruben Dario Rodriguez Paez - Henry Andres Naranjo</t>
  </si>
  <si>
    <t>Profesional a cargo de los proyectos de inversión de la OAPS</t>
  </si>
  <si>
    <t>(No. seguimientos realizados a los proyectos de inversión/No. Seguimientos programados a los proyectos de inversión)*100</t>
  </si>
  <si>
    <t>porcentaje</t>
  </si>
  <si>
    <t>Control técnico seguimiento de proyectos de inversión</t>
  </si>
  <si>
    <t>PR-PLES-012 Seguimiento a proyectos de inversión</t>
  </si>
  <si>
    <t>Ejecución Del Plan Estratégico Institucional Acumulado</t>
  </si>
  <si>
    <t>DETERMINAR EL PORCENTAJE DE CUMPLIMIENTO Y EJECUCIÓN DE ACTIVIDADES DEL PLAN DE ACCIÓN ANUAL DURANTE UN PERIODO.
METAS ACUMULADAS POR TRIMESTRE 
TRIMESTRE 1, META 26%
TRIMESTRE 2, META 32%
TRIMESTRE 3, META 40%
TRIMESTRE 4, META 47%
TOLERANCIAS INFERIORES ACUMULADAS 
TRIMESTRE 1, DEL 25%
TRIMESTRE 2, DEL 29%
TRIMESTRE 3, DEL 35%
TRIMESTRE 4, DEL 44% 
TOLERANCIAS SUPERIORES ACUMULADAS 
TRIMESTRE 1, DEL 29%
TRIMESTRE 2, DEL 35%
TRIMESTRE 3, DEL 44%
TRIMESTRE 4, DEL 50%</t>
  </si>
  <si>
    <t>Ruben Dario Rodriguez Paez - San</t>
  </si>
  <si>
    <t>Sumatoria de los porcentaje de cumplimiento de los ejes temáticos /# de ejes temáticos</t>
  </si>
  <si>
    <t>Cumplimiento Ejecución Del Plan De Accion Anual Acumulado</t>
  </si>
  <si>
    <t>El resultado de este indicador es aprobado por el comité directivo, razón por la cual el resultado debe registrarse finalizando el mes de abril.</t>
  </si>
  <si>
    <t>(Sumatoria de los porcentaje de cumplimiento de los ejes temáticos /# de ejes temáticos)*100</t>
  </si>
  <si>
    <t>Cumplimiento Del Programa De Ahorro Y Uso Eficiente De La Energía (Secundario)</t>
  </si>
  <si>
    <t>El indicador permite obtener el porcentaje de cumplimiento del programa de ahorro y uso eficiente de la energía</t>
  </si>
  <si>
    <t>Actividades ejecutadas ENERGIA / Actividades programadas ENERGIA) *100%</t>
  </si>
  <si>
    <t>Programa de ahorro y uso eficiente de la energía cargado en ISOlucion - Modulo Sistema de Gestion Ambiental</t>
  </si>
  <si>
    <t>Cumplimiento Del Programa De Ahorro Y Uso Eficiente Del Agua (Secundario)</t>
  </si>
  <si>
    <t>El indicador permite obtener el porcentaje de cumplimiento del programa de ahorro y uso eficiente del agua</t>
  </si>
  <si>
    <t>(Actividades ejecutadas AGUA / Actividades programadas AGUA) *100%</t>
  </si>
  <si>
    <t>Programa de ahorro y uso eficiente del agua  cargado en ISOlucion -  Modulo Sistema de Gestion Ambiental</t>
  </si>
  <si>
    <t xml:space="preserve">Política Fortalecimiento organizacional y simplificación de procesos </t>
  </si>
  <si>
    <t>Cumplimiento Del Programa De Gestion Integral De Residuos (Secundario)</t>
  </si>
  <si>
    <t>El indicador permite obtener el porcentaje de cumplimiento del programa Gestion Integral de Residuos</t>
  </si>
  <si>
    <t>(Actividades ejecutadas Programa de Residuos  / Actividades programadas del  Programa de Residuos) *100%</t>
  </si>
  <si>
    <t>Programa de Gestion Integral de Residuos cargado en ISOlucion - Modulo Sistema de Gestion Ambiental</t>
  </si>
  <si>
    <t>PR-GEAD-002 Gestión integral residuos peligrosos y especiales</t>
  </si>
  <si>
    <t>Cumplimiento Del Programa De Ahorro Y Uso Eficiente Del Papel (Secundario)</t>
  </si>
  <si>
    <t>El indicador permite obtener el porcentaje de cumplimiento del Programa de Ahorro y uso Eficiente del Papel</t>
  </si>
  <si>
    <t>(Actividades ejecutadas del Programa de Ahorro y uso Eficiente del Papel / Actividades programadas del Programa de Ahorro y uso Eficiente del Papel) *100%</t>
  </si>
  <si>
    <t>Programa de ahorro y uso eficiente de papel  cargado en ISOlucion -  Modulo Sistema de Gestion Ambiental</t>
  </si>
  <si>
    <t xml:space="preserve">Política Transparencia, acceso a la información pública y lucha contra la corrupción </t>
  </si>
  <si>
    <t>Cumplimiento Del Plan De Acción De La Política De Relacionamiento Con La Ciudadanía</t>
  </si>
  <si>
    <t>El indicador se diseñó con el fin de medir la eficacia alcanzada por la ejecución de las diferentes actividades desarrolladas en la superintendencia de la economía solidaria, para dar cumplimiento a los componentes estratégicos que conforman la política institucional de servicio al ciudadano.</t>
  </si>
  <si>
    <t>Fabian Enrique Gonzales</t>
  </si>
  <si>
    <t>(Número De Actividades Realizadas En La Vigencia / Número De Actividades Programadas En El Plan Institucional) X 100</t>
  </si>
  <si>
    <t>Plan De Trabajo De La Política Institucional De Relacionamiento Con La Ciudadanía</t>
  </si>
  <si>
    <t>PR-GEGI-002 Definir y aplicar estrategias de comunicación</t>
  </si>
  <si>
    <t xml:space="preserve">Política Participación ciudadana en la gestión pública </t>
  </si>
  <si>
    <t>Cumplimiento Del Plan De Acción De La Política De Comunicaciones</t>
  </si>
  <si>
    <t>Medir El Cumplimiento De Las Actividades De Comunicación Planeadas</t>
  </si>
  <si>
    <t>Laura Alejandra Bruzon Rada</t>
  </si>
  <si>
    <t>Profesional Especializado (Jefe de Comunicaciones)</t>
  </si>
  <si>
    <t>(No. De actividades de comunicación realizadas /no. Actividades de comunicación programadas en el plan de comunicaciones)*100</t>
  </si>
  <si>
    <t>Plan De Comunicaciones</t>
  </si>
  <si>
    <t>Anual
(ENERO)</t>
  </si>
  <si>
    <t>PR-GEGI-003 Definiri y aplciar Estrategias de Participación</t>
  </si>
  <si>
    <t>Pqrsdf Gestionadas Dentro Del Término Legal</t>
  </si>
  <si>
    <t>Medir el cumplimiento de los términos legales de respuesta para la totalidad de las peticiones, quejas, reclamos, sugerencias y denuncias radicadas en la entidad.</t>
  </si>
  <si>
    <t>Sonia Constanza Diaz</t>
  </si>
  <si>
    <t>(No Pqrsdf Respondidas Dentro Del Término / Total De Las Pqrsdf Recibidas En El Periodo) *100</t>
  </si>
  <si>
    <t xml:space="preserve">*Plan de participación de los grupos de interés y presencia institucional publicado 
*Encuestas de satisfacción </t>
  </si>
  <si>
    <t>Satisfacción Ciudadana En Escenarios De Interacción Con La Supersolidaria</t>
  </si>
  <si>
    <t>Evaluar La Satisfacción De Los Participantes En Los Escenarios De Interacción Con La Supersolidaria Y Definidos En La Estrategia De Particpación Ciudadana En La Vigencia</t>
  </si>
  <si>
    <t>Fabian Enrique Gonzales - Sonia Constanza Diaz</t>
  </si>
  <si>
    <t>(Resultado De Las Encuestas Realizadas Durante La Vigencia / Número De Eventos Realizados Durante La Vigencia) *100</t>
  </si>
  <si>
    <t>Consolidado de  resultado por encuesta de satisfacción aplicadas por evento.</t>
  </si>
  <si>
    <t>Satisfacción De Atención A La Ciudadanía.</t>
  </si>
  <si>
    <t>Medir la satisfacción de usuarios atendidos de manera presencial en la SES, a través del CAU.</t>
  </si>
  <si>
    <t>(Promedio De Las Calificaciones Realizadas De Manera Presencial /Número De Atención Presencial A Los Ciudadanos Realizadas Durante El Periodo)</t>
  </si>
  <si>
    <t>POLÍTICA DE SERVICIO AL CIUDADANIA SES.</t>
  </si>
  <si>
    <t>PO-GEGI-002 POLITICA DE COMUNICACIONES
PR-GEGI-002 Definir y aplicar estrategias de comunicación</t>
  </si>
  <si>
    <t>Apropiar la TIC necesarias para un modelo de
supervisión y gestión efectiva.</t>
  </si>
  <si>
    <t>7.1  Generar capacidades de TI para facilitar una efectiva gestión de los procesos y proyectos de la entidad</t>
  </si>
  <si>
    <t>Política de Transparencia, acceso a la información pública y lucha contra la Corrupción</t>
  </si>
  <si>
    <t>Avance Actualización Del Plan Estratégico De Ti (Peti)</t>
  </si>
  <si>
    <t>Este indicador mide el avance de la actualización del Plan Estratégico de Tecnologías de la Información (PETI) de la Supersolidaria. Está diseñado para reflejar el progreso de actualización del documento PETI donde se identifican las debilidades, fortalezas e identificación de brechas tecnológicas.  Permitirá  a la entidad la identificación y formulación de proyectos de mediano y largo plazo (portafolio de proyectos).</t>
  </si>
  <si>
    <t>Profesional Universitario OAPS</t>
  </si>
  <si>
    <t>(No. de actividades ejecutadas en el periodo / No. de actividades planeadas en el periodo)*100</t>
  </si>
  <si>
    <t>Plan de trabajo Gobierno Digital Componente Plan Estratégico de Tecnologia de la información (PETI) para la Supersolidaria.</t>
  </si>
  <si>
    <t>Cumplir con lo definido en el procedimiento de acciones correctivas, acciones preventivas y notas de mejora. PR-EVSG-001</t>
  </si>
  <si>
    <t>Diseñar e implementar las estrategias definidas oara la gestión del cambio y del conocimiento, actualizándolas en función de las dinámicas internas y externas que indicen en la entidad</t>
  </si>
  <si>
    <t xml:space="preserve">Política Gestión del conocimiento y la innovación </t>
  </si>
  <si>
    <t>Gestión Institucional Mejorada</t>
  </si>
  <si>
    <t>Establece el mejoramiento de las capacidades de gestión institucional a través de la implementación de acciones para la gestión de conocimiento con el uso de metodologías, herramientas, marcos de referencia para el mejoramiento e innovación.</t>
  </si>
  <si>
    <t>Maria Victoria Ballesteros Orjuela</t>
  </si>
  <si>
    <t>Coordinadora del Grupo de Talento Humano
Profesional Especializada OAPS</t>
  </si>
  <si>
    <t>Puntuación FURAG</t>
  </si>
  <si>
    <t>Informe preliminar del avance de cierre de brechas del FURAG</t>
  </si>
  <si>
    <t>Anual
(junio o cuando se reciban los resultados del FURAG)</t>
  </si>
  <si>
    <t>PR-GECI-002 Definición y ejecución del plan de acción cierre de brechas</t>
  </si>
  <si>
    <t xml:space="preserve">Definir, adoptar e implementar herramientas de seguimiento y evaluación por resultados, respecto de los procesos y proyectos desarrollados por la entidad. </t>
  </si>
  <si>
    <t>Cumplimiento Del Plan De Acción Del Proceso</t>
  </si>
  <si>
    <t>Establecer el cumplimiento del plan de accion del proceso.</t>
  </si>
  <si>
    <t>Coordinadora del Grupo de Talento Humano</t>
  </si>
  <si>
    <t>(Acciones ejecutadas / Acciones planeadas) * 100</t>
  </si>
  <si>
    <t>Isolución + PMO</t>
  </si>
  <si>
    <t>PR-PLES-015 Formulación, seguimiento y evaluación del Plan de Acción de Proceso (VF)</t>
  </si>
  <si>
    <t xml:space="preserve"> 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</si>
  <si>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Autorizaciones A Organizaciones Solidarias Que No Ejercen Actividad Financiera</t>
  </si>
  <si>
    <t>Medir el cumplimiento del trámite dentro de los términos a las autorizaciones solicitadas por las organizaciones solidarias supervisadas.</t>
  </si>
  <si>
    <t>Katherin Johanna Beltran Pico - Luis Carlos  Gualdron - Yudith Peña Duran</t>
  </si>
  <si>
    <t>(Número de autorizaciones tramitadas en término / Número de autorizaciones solicitadas)*100</t>
  </si>
  <si>
    <t>Sistema de Gestión Documental, FPDA (Formato Producción Delegatura Asociativa)</t>
  </si>
  <si>
    <t xml:space="preserve">PR-SUPE-008 Autorizaciones a Organizaciones Solidarias
PR-SUPE-009 Autorizaciones Previas </t>
  </si>
  <si>
    <t>Cobertura De Visitas De Inspección (Principal)</t>
  </si>
  <si>
    <t xml:space="preserve">Medir el cumplimiento de las visitas de inspección realizadas durante el periodo a evaluar conforme con la planeación definida. </t>
  </si>
  <si>
    <t>Jenny Andrea Narváez - Yudith Peña Duran</t>
  </si>
  <si>
    <t>(Número de visitas de inspeccion realizadas / Número de visitas de inspección programadas)*100</t>
  </si>
  <si>
    <t>Programa anual de inspección (planeación), Tablero de Control (ejecución)</t>
  </si>
  <si>
    <t>PR-SUPE-001 Visita de Inspeccion</t>
  </si>
  <si>
    <t xml:space="preserve"> Desarrollar o adaptar herramientas de analítica para la generación de alertas tempranas o preventivas.
1.4 Verificar la gestión de riesgos de las organizaciones del sector, acorde con el modelo de supervisión regulado.</t>
  </si>
  <si>
    <t>Control De Legalidad Liquidaciones Voluntarias</t>
  </si>
  <si>
    <t>Medir el cumplimiento del trámite dentro de los términos definidos de los controles de legalidad de las liquidaciones voluntarias solicitadas por las organizaciones solidarias vigiladas.</t>
  </si>
  <si>
    <t>Jean Paul Ortiz - Yudith Peña Duran</t>
  </si>
  <si>
    <t>(Número Controles de legalidad de liquidación voluntaria tramitados en término / Número de liquidación voluntaria solicitadas)*100</t>
  </si>
  <si>
    <t>PR-SUPE-013 Control de legalidad</t>
  </si>
  <si>
    <t>Controles De Legalidad De Reformas Estatutarias</t>
  </si>
  <si>
    <t>Medir el cumplimiento de los controles de legalidad  de asambleas en las que se aprueben  reformas estatutarias, para organizaciones solidarias de nivel  1 y 2 de supervisión, dentro del termino previsto en la CBJ.</t>
  </si>
  <si>
    <t>(Número Controles de legalidad de reforma estaturía tramitados en término / Número de Controles de legalidad de reforma estatutaría solicitados)*100</t>
  </si>
  <si>
    <t>Cumplimiento Actividades De Análisis Financiero Y De Riesgo (Principal)</t>
  </si>
  <si>
    <t>Verificar el cumplimiento de la ejecución de actividades de análisis financiero (extra situs, indicadores financieros, planes de mejoramiento, contraglosas y seguimientos) y de análisis de riesgos conforme con la programación acordada.</t>
  </si>
  <si>
    <t>Quenia Janeth Villamil - Martha Nury Beltran - Yudith Peña Duran</t>
  </si>
  <si>
    <t>(Número de actividades de análisis financiero y de riesgos realizados a las organizaciones solidarias / Total actividades de análisis financiero y de riesgos programadas en el periodo)*100</t>
  </si>
  <si>
    <t xml:space="preserve"> SISBRE, Sistema de Gestión Documental - eSigna, FPDA (Formato Producción Delegatura Asociativa)</t>
  </si>
  <si>
    <t xml:space="preserve">PR-SUPE-014 Elaboración informes de monitoreo de riesgos y señales de alerta </t>
  </si>
  <si>
    <t>Cumplimiento De Terminos Para Recursos De Reposicion Y Subsidio De Apelación De Controles De Legalidad Y Posesiones</t>
  </si>
  <si>
    <t>medir el porcentaje de cumplimiento en la atención oportuna de los recursos de reposición de controles legalidad y posesiones dentro de los términos establecidos en la ley ( 60 días hábiles) y los recursos de reposición en subsidio de apelación (30 días hábiles)</t>
  </si>
  <si>
    <t>Cindy Lorena Cardenas Gallego</t>
  </si>
  <si>
    <t>( no. de recursos de reposición y/o subsidio de apelación de controles de legalidad controles de legalidad y/o posesiones resueltos en el termino de ley / no. de recursos de reposición y/o subsidio de apelación de controles de legalidad y/o posesiones recibidos) * 100
a: numero de recursos de reposición y/o subsidio de apelación de controles de legalidad controles de legalidad y/o posesiones resueltos en el termino de ley
b: numero de recursos de reposición y/o subsidio de apelación de controles de legalidad y/o posesiones recibidos</t>
  </si>
  <si>
    <t>matriz de seguimiento dispuesto por la delegatura financiera</t>
  </si>
  <si>
    <t>Cumplimiento De Términos Para Recursos De Reposición Y Subsidio De Apelación En Proceso Sancionatorio</t>
  </si>
  <si>
    <t>medir el porcentaje de cumplimiento en la atencion oportuna de los recursos de reposición interpuestos en el proceso administartivo sancionatorio dentro de los términos establecidos en la ley (un año) y recursos de reposición en subsidio de apelación (6 meses) 
importante tener en cuenta que los periodos que no se reciban procesos sancionatorios el indicador no se debera reportar. no obstante, se realizará una justificacion en el aplicativo de medición de indicadores</t>
  </si>
  <si>
    <t>( No. de recursos de reposición y/o subsidio de apelación de proceso sancionatorio resueltos en el termino de ley / No. de recursos de reposición y/o subsidio de apelación de proceso sancionatorio recibidos) * 100
a: numero de recursos de reposición y/o subsidio de apelación de proceso sancionatorio resueltos en el termino de ley
b: numero de recursos de reposición y/o subsidio de apelación de proceso sancionatorio recibidos</t>
  </si>
  <si>
    <t>Oportunidad En La Evaluación De Las Respuestas A Los Informes De Visitas De Inspección A Las Organizaciones Vigiladas Visitadas (Principal)</t>
  </si>
  <si>
    <t xml:space="preserve">Medir el cumplimiento en la entrega oportuna de la evaluación a las respuestas de los informes de visitas de inspección a las organizaciones solidarias vigiladas </t>
  </si>
  <si>
    <t>(Número de respuestas evaluadas dentro del término / Número de respuestas a informes recibidas de las organizaciones solidarias visitadas)*100</t>
  </si>
  <si>
    <t>Tablero de control</t>
  </si>
  <si>
    <t>Desarrollar o adaptar herramientas de analítica para la generación de alertas tempranas o preventivas.
1.4 Verificar la gestión de riesgos de las organizaciones del sector, acorde con el modelo de supervisión regulado..</t>
  </si>
  <si>
    <t>Traslado De Informes A Organizaciones Solidarias Visitadas</t>
  </si>
  <si>
    <t>Seguimiento al traslado efectivo y oportuno de los informes de visitas de inspección a las organizaciones solidarias vigiladas que fueron objeto de visita en el periodo</t>
  </si>
  <si>
    <t>(Número de informes de visitas trasladados dentro del término / Total informes de visitas a trasladar dentro del término)*100</t>
  </si>
  <si>
    <t>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</si>
  <si>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Visita Insitu (Principal)</t>
  </si>
  <si>
    <t>Medir el porcentaje de cumplimiento de las visitas de inspeccion realizadas.</t>
  </si>
  <si>
    <t>Claudia Liliana Infante - Heidy Vanessa Lopez Rondon</t>
  </si>
  <si>
    <t>Coordinador  del grupo de Inspeccion</t>
  </si>
  <si>
    <t>( No. Entidades visitadas/Total de visitas programadas ) * 100</t>
  </si>
  <si>
    <t>Programación elaborada para la vigencia presentada al despacho de la Superintendente, Carta de presentación visitas ejecutadas.</t>
  </si>
  <si>
    <t>Promedio De Dias Hábiles Del Traslado De Los Informes De Visita</t>
  </si>
  <si>
    <t>Cumplir con los dias establecidos para trasladar el informe de visita a las organizaciones vigiladas</t>
  </si>
  <si>
    <t>Coordinador del  grupo de Inspeccion.</t>
  </si>
  <si>
    <t xml:space="preserve"> Sumatoria No. de días hábiles utilizados para trasladar los  informes de visita/ No. de Informes trasladados</t>
  </si>
  <si>
    <t>Dias</t>
  </si>
  <si>
    <t xml:space="preserve"> Sistemas de gestión documental</t>
  </si>
  <si>
    <t>Revisión Información De Cierres De Ejercicio - Documentos Asamblea</t>
  </si>
  <si>
    <t>Medir el cumplimiento por parte de las Cooperativas de ahorro y credito de los requisitos legales para realizar el cierre de ejercicio.</t>
  </si>
  <si>
    <t>Coordinacion grupo anualisis</t>
  </si>
  <si>
    <t>(No. revisiones efectuadas/No. entidades que remitieron información de Asamblea)*100</t>
  </si>
  <si>
    <t>PR-SUPE-007 Autorización Presentación de Estados Financieros de Cierre de Ejercicio
• PR-SUPE-008 Autorizaciones a Organizaciones Solidarias</t>
  </si>
  <si>
    <t>Cumplimiento Evaluaciones Extrasitu Definidas Según Nivel De Priorización E Intensidad De Supervisión</t>
  </si>
  <si>
    <t>Medir el porcentaje de cumplimiento de la evaluación extrasitu de las entidades definidas según nivel de priorización e intensidad de supervisión, establecidos con base en las alertas generadas por parte del grupo gad del ultimo trimestre del año inmediatamente anterior</t>
  </si>
  <si>
    <t>Cindy Lorena Cardenas Gallego - Maria de los Angeles Ledesmas Garcias</t>
  </si>
  <si>
    <t>Coordinadores  de los grupos de analisis</t>
  </si>
  <si>
    <t>(No. de evaluaciones extrasitus realizadas en el periodo/ No. evaluaciones extrasitu, de acuerdo a la priorización definida por la delegatura) * 100</t>
  </si>
  <si>
    <t>Plan de trabajo definido según nivel de priorización e intensidad de supervisión, tablero de seguimiento definido por la delegatura, alertas remitidas por el gad.</t>
  </si>
  <si>
    <t>CUATRIMESTRAL</t>
  </si>
  <si>
    <t>PR-SUPE-002 Análisis Extra Situ</t>
  </si>
  <si>
    <t>Expedición Actos Administrativos</t>
  </si>
  <si>
    <t>Medir el cumplimiento de en la expedición de actos administrativos durante el período a evaluar, respecto a la programación establecida.</t>
  </si>
  <si>
    <t>Jhaniela Jimenez Gutierrez  - Yudith Peña Duran</t>
  </si>
  <si>
    <t>(No. Actos Administrativos Expedidos en el Periodo/ Total de Actos Administrativos para expedir en el periodo)*100%</t>
  </si>
  <si>
    <t xml:space="preserve"> PR-SUPE-011 Elaboración de constancias de vigilancia</t>
  </si>
  <si>
    <t>Seguimiento A Los Procesos De Toma De Posesión</t>
  </si>
  <si>
    <t>Calidad</t>
  </si>
  <si>
    <t>Medir el cumplimiento del seguimiento para controlar los actos propios del liquidador y de los agentes especiales con relación a sus funciones dentro de las intervenciones ordenadas por la Superintendencia.</t>
  </si>
  <si>
    <t>(No. de informes del liquidador y agentes especiales revisados/número de informes enviados por el liquidador y los agentes especiales en el periodo)*100</t>
  </si>
  <si>
    <t xml:space="preserve"> PR-SUPE-020 Toma de Posesión
</t>
  </si>
  <si>
    <t>Promedio Dias De Tramites De Posesiones. (Secundario)</t>
  </si>
  <si>
    <t>Medir los dias promedio de las posesiones de directivos, Revisor Fiscal y Oficiales  de cumplimiento.</t>
  </si>
  <si>
    <t>Coordinacion grupo juridico Delegatura Financiera</t>
  </si>
  <si>
    <t xml:space="preserve">
(Sumatoria de No. de dias hábiles  utilizados para tramitar posesiones con el cumplimiento de requisitos/ No. De posesiones tramitadas con el cumplimiento de requisitos)</t>
  </si>
  <si>
    <t xml:space="preserve"> Sistemas de gestión documental y matriz de posesiones </t>
  </si>
  <si>
    <t>41 dias</t>
  </si>
  <si>
    <t>Diseñar, formular e implementar una política interna y un sistema integrado para asegurar la gobernanza del dato y la información, su suficiencia, consistencia e integridad.</t>
  </si>
  <si>
    <t xml:space="preserve">Política Gestión documental </t>
  </si>
  <si>
    <t>Direccionamientos Erróneos En Comunicaciones Oficiales Recibidas</t>
  </si>
  <si>
    <t>Mejorar la gestión de la información y documentos de archivo para la atención de las consultas recibidas.</t>
  </si>
  <si>
    <t>Carlos Enrique Ballesteros Amaya,Mery Alexandra Cáceres Arias</t>
  </si>
  <si>
    <t>Profesional Especializado</t>
  </si>
  <si>
    <t xml:space="preserve"> (Número de direccionamientos erróneos en el mes/Número de radicados recibidos en el mes)*100</t>
  </si>
  <si>
    <t>Números de radicados recibidos: Base generada por eSigna + Base manual que se genera diariamente sobre direccionamientos de la sede electronica. Número de direccionamientos erroneos: Radicados rechazados y devueltos por la oficina virtual</t>
  </si>
  <si>
    <t>PR-GEDO-003 Recepción digitalización reparto comunicaciones
GU-GEDO-001 Guía para la aplicación del protocolo de contingencia para la recepción, digitalización y envío de comunicaciones oficiales
PR-GEDO-004 Gestión, trámite de comunicaciones oficiales y envío por correo certificado y urbano</t>
  </si>
  <si>
    <t>Aumentar la efectividad del talento humano y su modelo de gestión</t>
  </si>
  <si>
    <t>Oportunidad En Consultas Atendidas Al Archivo Central</t>
  </si>
  <si>
    <t xml:space="preserve"> (Promedio de dias empleados para dar respuesta efectiva / No. dias maximo para dar respuesta)</t>
  </si>
  <si>
    <t>Base de datos "Solicitudes Servicios Archivisticos"</t>
  </si>
  <si>
    <t>PR-GEDO-007 Atención de servicios archivísticos de información</t>
  </si>
  <si>
    <t>Desarrolar o adaptar herramienta de analítica para la generación de alertas tempranas o preventivas.</t>
  </si>
  <si>
    <t>Gestión De Hallazgos Producto De Inspecciones Al Archivo Central (Secundario)</t>
  </si>
  <si>
    <t>Gestionar las situaciones de desviación identificadas en las inspecciones al Archivo Central, como elemento integral del Programa de Gestión Documental, el Plan Institucional de Archivos y el Sistema Integrado de Conservación.</t>
  </si>
  <si>
    <t>Número de hallazgos cerrados / número de hallazgos identificados*100</t>
  </si>
  <si>
    <t>Cronograma de Visitas.
Informe de Seguimiento y Control a Depósitos de Archivos Físico.</t>
  </si>
  <si>
    <t>PR-GEDO-006 Administración del archivo central</t>
  </si>
  <si>
    <t>Gobernanza del dato
Fomentar el uso co-creador de los datos para la producción continua de información y conocimiento, que faciliten la toma de decisiones y el liderazgo sectorial.</t>
  </si>
  <si>
    <t>4.2 Revisar y reestructurar los procesos de gestión del dato y la información, para facilitar la producción de conocimiento e información de valor agregado de uso de interno y del sector.</t>
  </si>
  <si>
    <t>Notificaciones Gestionadas</t>
  </si>
  <si>
    <t>Medir el porcentaje de cumplimiento de resoluciones notificadas en el mes.</t>
  </si>
  <si>
    <t>Uriel Alirio Quintero Vento</t>
  </si>
  <si>
    <t>(No. notificaciones realizadas/No. resoluciones recibidas mes anterior)*100</t>
  </si>
  <si>
    <t>Base de datos resoluciones</t>
  </si>
  <si>
    <t>PR-GEDO-018 Notificación de actos administrativos</t>
  </si>
  <si>
    <t>Actos Administrativos Recurridos Por Indebida Notificación</t>
  </si>
  <si>
    <t>Identificar la cantidad de actos administrativos recurridos por indebida notificación, con el fin de prevenir posibles demandas.</t>
  </si>
  <si>
    <t>Uriel Alirio Quintero Vento, Johanna Muñoz Salinas</t>
  </si>
  <si>
    <t>#Número de Actos Administrativos recurridos por indebida notificación / #Número total de Actos Administrativos notificados*100</t>
  </si>
  <si>
    <t>FORMATO DE SEGUIMIENTO PROCESOS ADMINISTRATIVOS RECURRIDOS POR INDEBIDA NOTIFICACIÓN F-GEJU-009</t>
  </si>
  <si>
    <t>Definir, adoptar e implementar herramientas de seguimiento y evaluacion por resultados, respecto de los procesos y proyectos desarrollados por la entidad</t>
  </si>
  <si>
    <t>Trámites Contractuales Atendidos</t>
  </si>
  <si>
    <t xml:space="preserve">Conocer los trámites contractuales que se atendieron en el periodo </t>
  </si>
  <si>
    <t>Eliana Magaly Garzón</t>
  </si>
  <si>
    <t>Coordinador del Grupo de Contratos</t>
  </si>
  <si>
    <t>(No. de solicitudes contractuales recibidas / No. de  trámites contractuales generadas) * 100</t>
  </si>
  <si>
    <t>Plataforma SECOP y Colombia Compra Eficiente</t>
  </si>
  <si>
    <t>PR-GECO-001 Licitación Pública
• PR-GECO-002 Menor cuantía
• PR-GECO-003 Mínima Cuantía
• PR-GECO-004 Contratación directa a través de SECOP I y SECOP II
• PR-GECO-005 Verificación de requisitos en SST para la adquisición de Bienes y servicios
• PR-GECO-006 Acuerdo marco de precios
• PR-GECO-007 Subasta inversa
• PR-GECO-008 Concurso méritos
• PR-GECO-009 Celebración de convenios y acuerdos
• PR-GECO-010 Tramite de novedades de contratación
• PR-GECO-013 Liquidación de contratos y convenios</t>
  </si>
  <si>
    <t>2 Gestión por procesos y proyectos: Fortalecer la gestión por procesos, estandarizados e interdependientes, y por proyectos, para una prestación ágil, flexible y segura de servicios, mediante la mejora continua y la apropiación de las TIC.</t>
  </si>
  <si>
    <t>2.2 Definir, adoptar e implementar herramientas de seguimiento y evaluación por resultados, respecto de los procesos y proyectos desarrollados por la entidad.</t>
  </si>
  <si>
    <t>Eficiencia Liquidaciones (Secundario)</t>
  </si>
  <si>
    <t>GESTIONAR DE MANERA EFICAZ LAS SOLICITUDES DE LIQUIDACION RADICADAS  POR LOS SUPEVISORES AL GRUPO DE CONTRATOS</t>
  </si>
  <si>
    <t>(Número de solicitudes de liquidaciones radicados por supervisores al Grupo de Gestión Contractual*100) /(Número de liquidaciones revisadas por el Grupo de Gestion Contractual)</t>
  </si>
  <si>
    <t>Informe final de supervision - Informes del contratista - Reporte de pagos - Proyecto acta de liquidaciuón- Secop Ii-Carpeta compartida</t>
  </si>
  <si>
    <t>semestral</t>
  </si>
  <si>
    <t>Eficacia En Certificaciones (Secundario)</t>
  </si>
  <si>
    <t>TRAMITAR DE MANERA EFICAZ LAS SOLICITUDES DE CERTIFICACION RADICADAS POR LOS USUARIOS INTERNOS Y EXTERNOS DE LA ENTIDAD AL GRUPO DE GESTION CONTRACTUAL</t>
  </si>
  <si>
    <t>(Numero de solicitudes de certificaciones tramitadas por el grupo de gestion contractual*100) /(Numero de solicitudes de certificaciones recibidas en el grupo de gestion contractual)</t>
  </si>
  <si>
    <t>SECOP II Y/O DRIVE CONTRATACION</t>
  </si>
  <si>
    <t>Transferencias De Conocimientos Del Manual De Supervisión De Contratos Y /O Convenios (Secundario)</t>
  </si>
  <si>
    <t>Fortalecer las competencias de los supervisores de contratos y/o convenios, para disminuir el riesgo de una inadecuada supervisión de la contratación</t>
  </si>
  <si>
    <t>Actividades de transferencia de conocimiento dirigidas a supervisores de contratos ejecutadas en el periodo / Actividades de transferencia de conocimiento dirigidas a supervisores de contratos planeadas para el periodo * 100</t>
  </si>
  <si>
    <t>DRIVE CONTRATACION</t>
  </si>
  <si>
    <t>Avance En La Mejora De Los (2) Sistemas En La Ses</t>
  </si>
  <si>
    <t>Avance En La Documentación Técnica Y Funcional De 2 Sistemas De Información (Secundario)</t>
  </si>
  <si>
    <t>Número de sistemas de información documentados / Total de sistemas de información priorizados (2) *100%</t>
  </si>
  <si>
    <t>Capacidades Y Estado Del Almacenamiento (Principal)</t>
  </si>
  <si>
    <t>Cumplimiento En La Entrega De Requerimientos De Ti Demandados Por Las Áreas De La Ses (Secundario)</t>
  </si>
  <si>
    <t xml:space="preserve">Apropiar la gestión de procesos y proyectos, como modelo de operación ordinario en la entidad. </t>
  </si>
  <si>
    <t xml:space="preserve">Política Talento Humano </t>
  </si>
  <si>
    <t>Cumplimiento A La Política Gestión Estratégica De Talento Humano (Principal)</t>
  </si>
  <si>
    <t>Cumplimiento a politica gestión estrategica de talento humano</t>
  </si>
  <si>
    <t>Claudia Rodriguez Nolazco - Luisa Fernanda Molina</t>
  </si>
  <si>
    <t>N° de Actividades del plan realizadas / N° de actividades programadas x 100</t>
  </si>
  <si>
    <t xml:space="preserve">Matriz de seguimiento al plan estrategico de Talento Humano </t>
  </si>
  <si>
    <t>PL-GITH-001 Plan Estratégico Talento Humano 2019-2022</t>
  </si>
  <si>
    <t xml:space="preserve">Diseñar e implementar las estrategias definidas para la gestión del cambioy del conocimiento, actualizándolas en función de las dinámicas internas y externas que incidan en la entidad.   </t>
  </si>
  <si>
    <t>Actividades Del Sistema De Estímulos Bs (Secundario)</t>
  </si>
  <si>
    <t>Medir la ejecución del Plan de Bienestar Social durante la vigencia</t>
  </si>
  <si>
    <t xml:space="preserve">Profesional Universitario </t>
  </si>
  <si>
    <t>No. de actividades de estímulos del plan realizadas / No. de actividades de estímulos programadas * 100</t>
  </si>
  <si>
    <t>Plan de Bienestar social</t>
  </si>
  <si>
    <t>PR-GITH-008 Formulación, seguimiento y evaluación del programa de bienestar social e incentivos</t>
  </si>
  <si>
    <t>Diseñar e implementar las estrategias definidas para la gestión del cambioy del conocimiento, actualizándolas en función de las dinámicas internas y externas que incidan en la entidad.</t>
  </si>
  <si>
    <t>Cumplir Las Actividades Programadas En El Plan De Capacitación (Secundario)</t>
  </si>
  <si>
    <t>Medir la ejecución del Plan Institucional de Capacitación durante la vigencia</t>
  </si>
  <si>
    <t>No. de capacitaciones del plan realizadas / No. de capacitaciones programadas x 100</t>
  </si>
  <si>
    <t>Plan Institucional de Capacitación</t>
  </si>
  <si>
    <t>PR-GITH-011 Inducción, reinducción, capacitación y entrenamiento</t>
  </si>
  <si>
    <t>Diseñar e implementar las estrategias definidas para la gestion del cambio y del conocimiento, actualizandolas en funcion de las dinamicas internas y externas que incidan en la entidad</t>
  </si>
  <si>
    <t>Ausentismo (Secundario)</t>
  </si>
  <si>
    <t>conocer los dias de ausentismo generados por la no asistencia al trabajo.</t>
  </si>
  <si>
    <t>Paula Combita - Maria Victoria Ballesteros</t>
  </si>
  <si>
    <t>Profesional Universitaria de Secretaria General
Contratistas</t>
  </si>
  <si>
    <t>(Número de días de ausencia laboral  en el mes / Número de días de trabajo programados en el mes ) * 100</t>
  </si>
  <si>
    <t>Reportes de permisos por causas medicas o personales e incapacidades laborales ocomunes - Bases de datos de los funcionarios de la entidad.</t>
  </si>
  <si>
    <t>PR-GITH-009 Tramite de  lineamientos laborales y situaciones administrativas</t>
  </si>
  <si>
    <t>Condiciones De Salud De Los Trabajadores (Secundario)</t>
  </si>
  <si>
    <t>Porcentaje de trabajadores a quienes se les realizaron evaluaciones medicas laborales</t>
  </si>
  <si>
    <t>(Numero de trabajadores que realizaron evaluaciones medicas laborales de ingreso, periodicos y retiro / Numero de evaluaciones medicas programadas) *100</t>
  </si>
  <si>
    <t>Programacion de examenes medicos laborales, Informacion del personal de la entidad, bases de datos con ingresos y retiros de funcionarios en el ultimo año.</t>
  </si>
  <si>
    <t>PR-GITH-015 Evaluaciones médicas ocupacionales y diagnostico de salud</t>
  </si>
  <si>
    <t>Politica de talento humano</t>
  </si>
  <si>
    <t>Cumplimiento De Los Objetivos En Seguridad Y Salud En El Trabajo - Sst (Secundario)</t>
  </si>
  <si>
    <t>eficiencia</t>
  </si>
  <si>
    <t>Porcentaje de cumplimiento de los objetivos en seguridad y salud en el trabajo - SST</t>
  </si>
  <si>
    <t>profesional especializado</t>
  </si>
  <si>
    <t>(N° de actividades realizadas / sumatoria de actividades de los objetivos de SST * 100</t>
  </si>
  <si>
    <t>Plan Anual de Trabajo de SST</t>
  </si>
  <si>
    <t>Cumplimiento De Requisitos De Estructura Del Sg-Sst (Secundario)</t>
  </si>
  <si>
    <t>Calcular el porcentaje de cumplimiento de criterios de estructura para el Sistema de gestión de Seguridad y Salud en el Trabajo</t>
  </si>
  <si>
    <t>(No. de criterios legales de estructura del SG SST cumplidos / No. total de criterios legales de estructura del SG SST) *100</t>
  </si>
  <si>
    <t xml:space="preserve">Lista de verificación para cumplimiento de requisitos normativos de estructura del SG SST </t>
  </si>
  <si>
    <t>PR-EVSG-002 Auditorias Internas al Sistema Integrado de Gestión
IN-EVSG-002 Revisión por la dirección de SG-SST
PR-GITH-020 Rendición de cuentas del SG-SST</t>
  </si>
  <si>
    <t>Política Mejora Normativa</t>
  </si>
  <si>
    <t>Cumplimiento De Requisitos Legales (Secundario)</t>
  </si>
  <si>
    <t>Porcentaje de cumplimiento de requisitos legales aplicables</t>
  </si>
  <si>
    <t>(Numero de requisitos normativos aplicables cumplidos / Numero total de requisitos normativos aplicables) *100</t>
  </si>
  <si>
    <t>Matriz de requisitos legales</t>
  </si>
  <si>
    <t>PR-GEJU-004 Identificación, análisis y recopilación de requisitos legales y normativos</t>
  </si>
  <si>
    <t>Cumplimiento Realización De Simulacros De Sst. (Secundario)</t>
  </si>
  <si>
    <t xml:space="preserve">Medir el porcentaje en el cumplimiento de simulacros realizados. </t>
  </si>
  <si>
    <t>(Numero de simulacros de SST realizados / Numero de simulacros de SST programados)</t>
  </si>
  <si>
    <t>Plan anual de trabajo, informe del simulacro realizado.</t>
  </si>
  <si>
    <t xml:space="preserve">MA-PLES-003 Manual de Seguridad y Salud en el Trabajo </t>
  </si>
  <si>
    <t>Desarrollo De Los Programas De Vigilancia Epidemiológica De Acuerdo Con El Análisis De Las Condiciones De Salud Y De Trabajo Y A Los Riesgos Priorizados (Secundario)</t>
  </si>
  <si>
    <t>secundario</t>
  </si>
  <si>
    <t>Porcentaje de cumplimiento en la ejecución, del cronograma de Programas de Vigilancia Epidemiológica</t>
  </si>
  <si>
    <t>No. De Actividades ejecutadas/ No. De actividades programadas*100</t>
  </si>
  <si>
    <t>Cronograma de ejecucion de PVE</t>
  </si>
  <si>
    <t>Ejecución De Las Acciones Preventivas, Correctivas Y De Mejora Para Sst</t>
  </si>
  <si>
    <t xml:space="preserve">Porcentaje de cumplimiento en ejecucion de AC, AP y OM SST. </t>
  </si>
  <si>
    <t xml:space="preserve">(Numero de total de acciones preventivas, correctivas y/o de mejora de SST ejecutadas) / (Numero de acciones preventivas, correctivas y/o de mejora de SST programadas) *100   </t>
  </si>
  <si>
    <t xml:space="preserve">Reporte Isolucion </t>
  </si>
  <si>
    <t>Ejecución Del Plan De Capacitación En Seguridad Y Salud En El Trabajo (Secundario)</t>
  </si>
  <si>
    <t xml:space="preserve">Porcentaje de cumplimiento en la ejecución  del plan de capacitación de sst </t>
  </si>
  <si>
    <t>( Número de Actividades del Plan de capacitación del SGSST Ejecutadas en el periodo / Número de Actividades del Plan de capacitación del SGSST Programadas en el periodo ) *100</t>
  </si>
  <si>
    <t xml:space="preserve">Conograma del Plan de Capacitación </t>
  </si>
  <si>
    <t>Ejecución Del Cronograma De Las Mediciones Ambientales Ocupacionales Y Sus Resultados</t>
  </si>
  <si>
    <t>Porcentaje de cumplimiento en la ejecución, del cronograma de mediciones ambientales.</t>
  </si>
  <si>
    <t>Plan Anual de Trabajo SST</t>
  </si>
  <si>
    <t>por demanda</t>
  </si>
  <si>
    <t>n/a</t>
  </si>
  <si>
    <t>Ejecución Del Plan De Trabajo Anual (Secundario)</t>
  </si>
  <si>
    <t>conocer el porcentaje de cumplimiento en la ejecucion de plan anual de trabajo en SST.</t>
  </si>
  <si>
    <t>( Numero de Número de Actividades del Plan de Trabajo del SGSST Ejecutadas en el periodo / Número de Actividades del Plan de Trabajo del SGSST Programadas en el periodo ) *100</t>
  </si>
  <si>
    <t>Plan anual de trabajo con evidencias (registros) de la ejecución de las actividades programadas en el periodo.</t>
  </si>
  <si>
    <t xml:space="preserve">PR-GITH-025 Construcción del Plan Anual de Trabajo SST
</t>
  </si>
  <si>
    <t>Evaluacion De Las No Conformidades Encontradas En El Plan Anual De Trabajo De Sst (Secundario)</t>
  </si>
  <si>
    <t>Porcentaje de No conformidades cerradas</t>
  </si>
  <si>
    <t>(N° de No conformidades de SST cerradas)/ N° de No Conformidades de SST abiertas detectadas en el seguimiento del plan anual de trabajo * 100</t>
  </si>
  <si>
    <t>No conformidades detectadas en el seguimiento al plan anual de trabajo de SST</t>
  </si>
  <si>
    <t>Evaluación Inicial Del Sg-Sst (Principal)</t>
  </si>
  <si>
    <t>Calcular el porcentaje de cumplimiento de los requisitos minimos de acuerdo al decreto 1072 de 2015 Art. 2.2.4.6.16</t>
  </si>
  <si>
    <t>(Numero de requisitos que presentan cumplimiento / Numero total de requisitos ) * 100</t>
  </si>
  <si>
    <t>Anual
(En el mes en el que se lleve a cabo la medición de la evaluación)</t>
  </si>
  <si>
    <t xml:space="preserve">PR-EVSG-002 Auditorias Internas al Sistema Integrado de Gestión
IN-EVSG-002 Revisión por la dirección de SG-SST
PR-GITH-020 Rendición de cuentas del SG-SST
</t>
  </si>
  <si>
    <t>Frecuencia De Accidentalidad (Secundario)</t>
  </si>
  <si>
    <t>Calcular el número de veces que ocurre un accidente de trabajo en el mes</t>
  </si>
  <si>
    <t xml:space="preserve">(Numero de accidentes de trabajo que se presentaron en el mes / Numero de trabajadores en el mes) *100 </t>
  </si>
  <si>
    <t>Reportes de incidentes y accidentes de trabajo en la entidad y consolidado de incidentes y accidentes de trabajo en la entidad (incluye a todo el personal propio, contratista, subcontratista y en misión)</t>
  </si>
  <si>
    <t>PR-GITH-013 Procedimiento para investigación de incidentes y accidente</t>
  </si>
  <si>
    <t>Incidencia Enfermedad Laboral (Secundario)</t>
  </si>
  <si>
    <t>Calcular el número de casos nuevos de enfermedad laboral en una población determinada en un período de tiempo.</t>
  </si>
  <si>
    <t>(Número de casos nuevos de enfermedad laboral en el periodo “Z” / Promedio de trabajadores en el periodo “Z”) * 100.000</t>
  </si>
  <si>
    <t>Documento de la junta de calificación</t>
  </si>
  <si>
    <t>Intervención De Los Peligros Identificados Y Los Riesgos Priorizados (Secundario)</t>
  </si>
  <si>
    <t>Proceso</t>
  </si>
  <si>
    <t>orcentaje de acciones implementadas de acuerdo a los peligros asociados en la FT-GITH-027 Matriz identificación peligros, valoración riesgos y controles</t>
  </si>
  <si>
    <t>(Cantidad total de medidas de intervencion implementadas por la matriz de peligros) / (Cantidad total medidas de intervención emitidas por la matriz de peligros) *100</t>
  </si>
  <si>
    <t>FT-GITH-027 Matriz identificación peligros, valoración riesgos y controles</t>
  </si>
  <si>
    <t>Prevalencia Enfermedad Laboral (Secundario)</t>
  </si>
  <si>
    <t>Calcular el número de casos de enfermedad laboral presentes en una población en un periodo de tiempo</t>
  </si>
  <si>
    <t>(Número de casos nuevos y antiguos de enfermedad laboral en el periodo «Z» / Promedio de trabajadores en el periodo «Z») * 100.000</t>
  </si>
  <si>
    <t>Documento de calificación de la junta</t>
  </si>
  <si>
    <t>Proporción De Accidentes De Trabajo Mortales - Nuevo (Secundario)</t>
  </si>
  <si>
    <t>Calcular el número de accidentes de trabajo mortales en el año.</t>
  </si>
  <si>
    <t>(Número de accidentes de trabajo mortales que se presentaron en el año / Total de accidentes de trabajo que se presentaron en el año ) * 100</t>
  </si>
  <si>
    <t>Consolidado de reportes de Accidentalidad del SG SST (incluye a todo el personal propio, contratista, subcontratista y en misión)</t>
  </si>
  <si>
    <t>Reporte E Investigacion De Accidentes De Trabajo Y Enfermedades Laborales (Secundario)</t>
  </si>
  <si>
    <t>Porcentaje de cumplimiento en la investigación de los incidentes, accidentes de trabajo y enfermedades laborales reportados.</t>
  </si>
  <si>
    <t>N° de incidentes, accidentes de trabajo y enfermedades laborales investigados / N° de incidentes, accidentes de trabajo y enfermedades laborales reportados *100</t>
  </si>
  <si>
    <t>F-TAHU-040  investigaciones de accidentes de trabajo y enfermedad laboral, y registros generados por ARL y EPS.</t>
  </si>
  <si>
    <t>Severidad Accidentalidad (Secundario)</t>
  </si>
  <si>
    <t>Calcular el número de días perdidos por accidentes de trabajo en el mes.</t>
  </si>
  <si>
    <t>(Número de días de incapacidad por accidente de trabajo en el mes + número de días cargados en el mes / Número de trabajadores en el mes) * 100</t>
  </si>
  <si>
    <t>Reportes de incidentes y accidentes de trabajo en la entidad (incluye a todo el personal propio, contratista, subcontratista y en misión), incapacidades generadas por los accidentes de trabajo y Calificacion de origen del AT.</t>
  </si>
  <si>
    <t>Fortalecer la gestión por procesos, estandarizados e interdependientes, y por proyectos, para una prestación ágil, flexible y segura de servicios, mediante la mejora continua y la apropiación de las TIC.</t>
  </si>
  <si>
    <t>Cumplimiento A La Programación Del Mantenimiento Preventivo</t>
  </si>
  <si>
    <t>Hacer seguimiento al cronograma de Mantenimiento Preventivo</t>
  </si>
  <si>
    <t>Alexandra Gonzalez Rojas - Gelma Maritza Orejuela Hernandez</t>
  </si>
  <si>
    <t>(Mantenimientos correctivos ejecutados a las instalaciones / mantenimientos correctivos programados a las instalaciones)  *100</t>
  </si>
  <si>
    <t>Mantenimientos correctivos ejecutados: Informes de ejecucion por parte del proveedor.
Mantenimientos Correctivos Programados: Cronograma de Mantenimiento Correctivo mensual.</t>
  </si>
  <si>
    <t>PR-GEAD-004 Mantenimiento Preventivo y Correctivo</t>
  </si>
  <si>
    <t>Apropiar la gestión por procesos y proyectos, como modelo de operación en la entidad.</t>
  </si>
  <si>
    <t>Mantenimientos Correctivos Realizados A Las Instalaciones (Principal)</t>
  </si>
  <si>
    <t>Controlar los Mantenimeinto Correctivos Programados, solicitados e indentificados (A traves de la ejecucuión de Inspecciones)</t>
  </si>
  <si>
    <t>Carlos Enrique Ballesteros Amaya - Blanca Lucia García Avellaneda</t>
  </si>
  <si>
    <t>1. Aumentar la efectividad del talento humano y su modelo de gestión.
Fortalecer la gestión por procesos, estandarizados e interdependientes, y por proyectos, para una prestación ágil, flexible y segura de servicios, mediante la mejora continua y la apropiación de las TIC.</t>
  </si>
  <si>
    <t>1.8 Mejorar la efectividad en la toma de decisiones, asignación de recursos y ejecución de planes, programas y proyectos.</t>
  </si>
  <si>
    <t>Política Gestión Presupuestal y eficiencia del gasto público</t>
  </si>
  <si>
    <t>Consumo De Agua Costado Oriental</t>
  </si>
  <si>
    <t xml:space="preserve">Reducir el 5% del consumo de agua en el costado occidental, con el fin de minimizar el consumo asociadoa la linea base </t>
  </si>
  <si>
    <t>Carlos Enrique Ballesteros Amaya - Alexandra Gonzalez</t>
  </si>
  <si>
    <t>Coordinador del Grupo de Gestion Documental y Contratista Secretaria general</t>
  </si>
  <si>
    <t xml:space="preserve">((Consumo  de agua mes anterior (m3) - consumo mes actual)/Consumo mes anterior ) * 100
</t>
  </si>
  <si>
    <t>Consumo de agua registrado en la Factura de servicios públicos emitida por la empresa del Acueducto 
Mantenimientos Correctivos Programados: Cronograma de Mantenimiento Correctivo mensual.</t>
  </si>
  <si>
    <r>
      <rPr>
        <sz val="11"/>
        <color rgb="FF595959"/>
        <rFont val="Verdana"/>
      </rPr>
      <t>71 m</t>
    </r>
    <r>
      <rPr>
        <vertAlign val="superscript"/>
        <sz val="11"/>
        <color rgb="FF595959"/>
        <rFont val="Verdana"/>
      </rPr>
      <t>3</t>
    </r>
  </si>
  <si>
    <t>Consumo De Agua Costado Occidental</t>
  </si>
  <si>
    <t xml:space="preserve">Reducir el 5% del consumo de agua en el costado occidental, con el fin de minimizar el consumo asociado a la linea base </t>
  </si>
  <si>
    <r>
      <rPr>
        <sz val="11"/>
        <color rgb="FF595959"/>
        <rFont val="Verdana"/>
      </rPr>
      <t>93 m</t>
    </r>
    <r>
      <rPr>
        <vertAlign val="superscript"/>
        <sz val="11"/>
        <color rgb="FF595959"/>
        <rFont val="Verdana"/>
      </rPr>
      <t>3</t>
    </r>
  </si>
  <si>
    <t>Consumo De Energia Costado Occidental</t>
  </si>
  <si>
    <t>Reducir el 5% del consumo de energia en el costado occidental con el fin de minimizar el consumo asociado a la linea base</t>
  </si>
  <si>
    <t xml:space="preserve">((Consumo  de energia mes anterior (Kw) - consumo mes actual) /Consumo mes anterior ) * 100
</t>
  </si>
  <si>
    <t xml:space="preserve">Factura de servicio de energía eléctrica emitida por empresa de la energia teniendo en cuenta período facturado.
</t>
  </si>
  <si>
    <t>22,078kw/mes</t>
  </si>
  <si>
    <t>Consumo De Energia Costado Oriental</t>
  </si>
  <si>
    <t>20,076kw/mes</t>
  </si>
  <si>
    <t>Consumo De Papel</t>
  </si>
  <si>
    <t xml:space="preserve">Disminuir el consumo de resmas de papel en un 10% en comparacion con el año anterior  ,con el fin de mantener o minimizar el consumo asociado a la linea base </t>
  </si>
  <si>
    <t xml:space="preserve">((Consumo  de papel mes anterior  - consumo mes actual) / Consumo mes anterior)  * 100
</t>
  </si>
  <si>
    <t xml:space="preserve">Relación del área de Almacen con entradas y salidas de inventario de resmas de papel al mes
</t>
  </si>
  <si>
    <t xml:space="preserve">28 resmas </t>
  </si>
  <si>
    <t>Generación De Residuos Sólidos Aprovechables</t>
  </si>
  <si>
    <t>Medir la cantidad de residuos sólidos aprovechables (Kg) por tipo (plástico, vidrio, papel, cartón, metal) generados al interior de la entidad con periodicidad mensual</t>
  </si>
  <si>
    <t>Carlos Enrique Ballesteros Amaya - Sonia Velandia</t>
  </si>
  <si>
    <t>Cantidad de residuos sólidos aprovechables (Kg) por tipo (plástico, vidrio, papel, cartón, metal) generados al interior de la entidad</t>
  </si>
  <si>
    <t xml:space="preserve">Formato de seguimiento al pesaje de residuos sólidos aprovechables generados en la entidad mensualmente
</t>
  </si>
  <si>
    <t>95 kg</t>
  </si>
  <si>
    <t>Política Pública y Regulación
Diseñar e impulsar iniciativas de política pública y generar regulación y doctrina unificadora para apoyar la gestión de la supervisión integral y el desarrollo del sector.</t>
  </si>
  <si>
    <t>Promover y cogestionar mecanismos a través de los cuales se materialicen iniciativas regulatorias y doctrina unificada para la Superintendencia y el sector.</t>
  </si>
  <si>
    <t>Control A Proyectos Normativos O Regulatorios Y Doctrina Unificada Construidos (Principal)</t>
  </si>
  <si>
    <t>Resultado</t>
  </si>
  <si>
    <t xml:space="preserve">Control a la gestión de producción normativa o regulatoria y doctrina unificada para el ejercicio misional de la Superintendencia y el desenvolvimiento del sector </t>
  </si>
  <si>
    <t>Juan Sebastian Betancourt Medina</t>
  </si>
  <si>
    <t>Proyectos normativos o regulatorios y doctrina unificada contruidos en la vigencia / proyectos normativos o regulatorios y doctrina unificada agendados para la vigencia*100</t>
  </si>
  <si>
    <t>Formato matriz de agenda regulatoria y doctrinal superintendencia de la economia solidaria Código: FT-GEJU-004</t>
  </si>
  <si>
    <t>PR-GEJU-009 Producción regulatoria y doctrinal en red de gobernanza</t>
  </si>
  <si>
    <t>Desarrollar o adoptar herramientas de analitica para la generacion de alerts tempranas o preventivas.</t>
  </si>
  <si>
    <t>Política Defensa jurídica</t>
  </si>
  <si>
    <t>Respuesta Oportuna A Las Demandas Radicadas</t>
  </si>
  <si>
    <t>el indicador busca medir la oportuna respuesta a las demandas recibidas.</t>
  </si>
  <si>
    <t>KATHERIN JOHANNA BELTRAN PICO</t>
  </si>
  <si>
    <t>(numero de respuesta de demandas en el tiempo establecido / numero total de demandas notificadas)*100</t>
  </si>
  <si>
    <t>* Base de datos de procesos judiciales</t>
  </si>
  <si>
    <t>PR-GEJU-003 Representación en acciones de Tutela</t>
  </si>
  <si>
    <t>Cumplimiento A Los Productos Fijados En Planes De Acción De La Ppda 2024-2025</t>
  </si>
  <si>
    <t>Angie Daniela Rivera Gomez, Juan Sebastian Betancourt Medina</t>
  </si>
  <si>
    <t>(numero de respuesta de acciones de tutela en el tiempo establecido / numero total de respuesta de acciones de tutela recibidas)*100</t>
  </si>
  <si>
    <t>F-GEJU-007 Seguimiento acciones de tutela</t>
  </si>
  <si>
    <t>Respuesta oportuna a las acciones de tutela</t>
  </si>
  <si>
    <t>Definir, adoptar e implementar herramientas de seguimiento y evaluacion por resultados, respecto de los procesos y proyectos desarrollados por la entidad.</t>
  </si>
  <si>
    <t>Ejecucion Del Presupuesto De Gastos De Funcionamiento (Principal)</t>
  </si>
  <si>
    <t>Evaluar la ejecucion de gastos de funcionamiento aprobados para la vigencia, ejerciendo un control en el registro de los gastos y compromisos con cargo a gastos de funcionamiento</t>
  </si>
  <si>
    <t>Ana Patricia Mendoza</t>
  </si>
  <si>
    <t>Coordinador grupo financiero</t>
  </si>
  <si>
    <t>(Presupuesto gastos funcionamiento comprometido/Presupuesto gastos funcionamiento aprobado)*100</t>
  </si>
  <si>
    <t xml:space="preserve">Presupuesto gastos de funcionamiento comprometido informes de ejecucion presupuestal agregado, presupuesto gastos de funcionamiento aprobado circular de aprobacion del presupuesto nacional. </t>
  </si>
  <si>
    <t xml:space="preserve"> PR-GREF-001 Proyección, elaboración, aprobación y desagregación del presupuesto
 PR-GREF-002 Ejecución y control del presupuesto
 PR-GREF-003 Modificaciones presupuestales por traslados</t>
  </si>
  <si>
    <t xml:space="preserve"> Definir, adoptar e implementar herramientas de seguimiento y evaluacion por resultados, respecto de los procesos y proyectos desarrollados por la entidad.</t>
  </si>
  <si>
    <t>Ejecucion Del Presupuesto De Gastos Inversión (Principal)</t>
  </si>
  <si>
    <t>Evaluar la ejecucion presupuestal de gastos de inversion aprobados para la vigencia, ejerciendo un control en el registro de los gastos y compromisos con cargo a estos proyectos.</t>
  </si>
  <si>
    <t>(Presupuesto inversión comprometido/Presupuesto inversión aprobado)*100</t>
  </si>
  <si>
    <t xml:space="preserve">Presupuesto de inversion comprometido informes de ejecucion presupuestal agregado, presupuesto de inversion aprobado circular de aprobacion del presupuesto nacional. </t>
  </si>
  <si>
    <t>PR-GREF-001 Proyección, elaboración, aprobación y desagregación del presupuesto
 PR-GREF-002 Ejecución y control del presupuesto
 PR-GREF-003 Modificaciones presupuestales por traslados</t>
  </si>
  <si>
    <t>Desarrollar o adaptar herramientas de analítica para la generación de alertas tempranas o preventivas.</t>
  </si>
  <si>
    <t xml:space="preserve">Política Integridad </t>
  </si>
  <si>
    <t>Gestión De Procesos Disciplinarios (Principal)</t>
  </si>
  <si>
    <t xml:space="preserve">conocer el porcentaje de procesos disciplinarios gestionados durante el periodo evaluable </t>
  </si>
  <si>
    <t>Liliana Paola Negrete Narvaez</t>
  </si>
  <si>
    <t xml:space="preserve">total de número de procesos disciplinarios evaluados, remitidos por competencia y/o cerrados / Número de procesos disciplinarios aperturados multiplicado x 100   </t>
  </si>
  <si>
    <t xml:space="preserve">cuadros de control de los procesos disciplinarios </t>
  </si>
  <si>
    <t>Ninguna</t>
  </si>
  <si>
    <t xml:space="preserve"> PR-CODI-001 Desarrollo del proceso disciplinario ordinario
PR-CODI-002 Desarrollo del proceso disciplinario verbal</t>
  </si>
  <si>
    <t>Gestión por procesos y proyectos: Fortalecer la gestión por procesos, estandarizados e interdependientes, y por proyectos, para una prestación ágil, flexible y segura de servicios, mediante la mejora continua y la apropiación de las TIC.</t>
  </si>
  <si>
    <t>Definir, adoptar e implementar herramietas de seguimiento y evaluación por resultados, respeccto de los procesos y proyectos desarrollados por la entidad.</t>
  </si>
  <si>
    <t>Avance En La Ejecución Del Programa Anual De Aditoría</t>
  </si>
  <si>
    <t xml:space="preserve">Medir el avance del programa anual de auditoría </t>
  </si>
  <si>
    <t>Martha Nohemy Arevalo Martinez,Sandra Milena Moreno Marín</t>
  </si>
  <si>
    <t>jefe oficina de control interno</t>
  </si>
  <si>
    <t>(# de auditorías realizadas / # de auditorías programadas) * 100</t>
  </si>
  <si>
    <t>Programa anual de auditorías FT-COIN-001 de la vigencia 2024, que consolida noventa (90) auditorías 
Nota: el segmento de otras actividades recurrentes de seguimiento, de comitésque se participa y de Ley cuando apliquen, no hacen parte de las 90 audtorías</t>
  </si>
  <si>
    <t>PR-COIN-001 Ejecutar el Programa de Auditoría
GU-COIN-001 Guía de auditoria de la Oficina de Control Interno</t>
  </si>
  <si>
    <t>Cumplimiento Del Programa De Auditorias</t>
  </si>
  <si>
    <t xml:space="preserve"> Definir, adoptar o implementar herramientas de seguimiento y evaluación de resultados, respecto de los procesos y proyectos desarrollados por la entidad.</t>
  </si>
  <si>
    <t>Acciones De Mejora Cerradas Con Eficacia</t>
  </si>
  <si>
    <t>Indicador que mide las acciones de mejora (acciones correctivas, acciones preventivas, notas de mejora, planes de mejoramiento, acciones para abordar riesgos) cerradas en un periodo</t>
  </si>
  <si>
    <t>Ana Florez</t>
  </si>
  <si>
    <t>(Número de acciones de mejora cerradas en el período de acuerdo con las fechas de cierre proyectadas/  Número de acciones de mejora definidas para cierre en el periodo)*100</t>
  </si>
  <si>
    <t>PABLO: Modulo de mejora</t>
  </si>
  <si>
    <t xml:space="preserve">IN-EVSG-003 Instructivo acciones de mejora
PR-EVSG-001  Tratamiento de acciones correctivas, preventivas y de mejora </t>
  </si>
  <si>
    <t>Apropiar la gestión por procesos y proyectos, como módelo de operación ordinario en la entidad.</t>
  </si>
  <si>
    <t>Cumplimiento En El Reporte De Indicadores</t>
  </si>
  <si>
    <t>Medir el cumplimiento del reporte de inidicadores de gestión de acuerdo a la frecuencia definida</t>
  </si>
  <si>
    <t>Fabian Rodriguez</t>
  </si>
  <si>
    <t>(Indicadores que  se reportan oportunamente / indicadores que deben ser reportados)*100</t>
  </si>
  <si>
    <t>Opcción mediciones y reportes del módulo medicion en ISOlución</t>
  </si>
  <si>
    <t>MA-PLES-005  Manual para el diseño e interpretación de indicadores</t>
  </si>
  <si>
    <t>Defnir, adoptar e implementar herramientas de seguimiento y evaluación por resultados, respeccto de los procesos y proyectos desarrollados por la entidad.</t>
  </si>
  <si>
    <t>Cumplimiento Del Programa De Auditorias Internas (Principal)</t>
  </si>
  <si>
    <t>Medir el cumplimiento del cronograma de auditorias internas</t>
  </si>
  <si>
    <t xml:space="preserve">Profesional Universitaria de la OAPS </t>
  </si>
  <si>
    <t>(No. De Auditorias internas realizadas / No. De Auditorias internas  programadas para la vigencia)*100</t>
  </si>
  <si>
    <t>FT-EVSG-003 Programa anual de auditorias al SIG</t>
  </si>
  <si>
    <t>PR-EVSG-002 Auditorias Internas al Sistema Integrado de Gestión</t>
  </si>
  <si>
    <t>RESUMEN</t>
  </si>
  <si>
    <t>°N</t>
  </si>
  <si>
    <t>% GENERAL</t>
  </si>
  <si>
    <t>NO APLICA</t>
  </si>
  <si>
    <t>NO CUMPLE</t>
  </si>
  <si>
    <t>Indicadores Monitoreo de Medición Oportuna</t>
  </si>
  <si>
    <t>TOTAL GENERAL</t>
  </si>
  <si>
    <t>Indicadores Monitoreados sin Medición</t>
  </si>
  <si>
    <t>Total Indicadores Monitoreados en el Periodo</t>
  </si>
  <si>
    <t>Total</t>
  </si>
  <si>
    <t>Total general</t>
  </si>
  <si>
    <t>HISTORIAL DE CAMBIOS</t>
  </si>
  <si>
    <t>VERSIÓN</t>
  </si>
  <si>
    <t>FECHA</t>
  </si>
  <si>
    <t>DESCRIPCIÓN DE LOS CAMBIOS</t>
  </si>
  <si>
    <t>Creación de la matriz con los indicadores nuevos de los procesos</t>
  </si>
  <si>
    <t>Actualización de la matriz con información reportada del segundo trimestre del año</t>
  </si>
  <si>
    <t>Se incluyen los indicadores: 
*Cobertura de los proyectos de inversión
*Cobertura Plan de acción sectorial</t>
  </si>
  <si>
    <t>Se ajusta tablero resumen de desempeño de los indicadores, se divide en indicadores principales y secundarios</t>
  </si>
  <si>
    <t>Se actualiza el formato incluyendo una hoja de presentación con hipervínculos y la división de los indicadores por nivel de proceso.</t>
  </si>
  <si>
    <t>Se eliminan los indicadores del proceso GETI: 
* Implementación de actividades del Plan Estratégico de Tecnologías de la Información. 
*Uso de recursos pala el  Plan Estratégico de Tecnologías de la Información 
Se eliminan los siguientes indicadores del porceso GSTI:
*Disponibilidad de aplicativos para prestacion de servicios misionales
*Disponibilidad de servicio esigna
*Oportunidad a la respuesta a las solicitudes de soporte técnico
*solicitudes solucionadas
* Cumplimiento del plan de mantenimiento preventivo.
Se incluyen los  siguientes indicadores al proceso GETI:
*Ejecución PETI
Se incluyen los siguientes indicadores de GSTI:
*Avance en la documentación técnica y funcional de  3 sistemas de información
 *Avance en la mejora de los (3) sistemas en la SES
*Capacidades y estado del almacenamiento
 *Cumplimiento en la entrega de requerimientos de TI demandados por las areas de la SES</t>
  </si>
  <si>
    <t>Ajuste a la frecuencia del indicador 908 "Reporte e investigacion de accidentes de trabajo y enfermedades laborales (Secundario)" pasando de "bimestral" a "Por demanda"</t>
  </si>
  <si>
    <t xml:space="preserve">Se elimino la medicion del indicador 908 ya que en el segundo trimestre del año no se presentaron reportes de accidentes de trabajo y enfermedad laborales. </t>
  </si>
  <si>
    <t>Se activo el Indicador 1011, tasa de solicitudes de conciliación prejudicial y judicial en las que el comité decide conciliar en la vigencia fiscal.</t>
  </si>
  <si>
    <t>Se activó el Indicador 919 peticiones, quejas y reclamos, sugerencias y denuncias atendidos dentro del término legal.</t>
  </si>
  <si>
    <t>Se activo el Indicador 920, tiempo promedio de respuesta a PQRSD (Secundario)</t>
  </si>
  <si>
    <t>Se modifico el Indicador 986, cumplimiento e integración del plan de acción anual para reportar en porcentajes uno a uno y no de diez en diez.</t>
  </si>
  <si>
    <t>Se modifico el Indicador 961, cumplimiento e integración del plan de acción anual para reportar en porcentajes uno a uno y no de diez en diez.</t>
  </si>
  <si>
    <t>Indicador No. 936: Consumo de agua percapita - Se incluye a Liliana Paola Torres para hacer una pruebas.</t>
  </si>
  <si>
    <t>Indicador No. 936: Consumo de agua percapita -  1. Se actualizan los responsables de la medición. 
2. Se actualiza la formula y la fuente de información.</t>
  </si>
  <si>
    <t>Indicador No. 937: Consumo de energia percapita -  1. Se actualizan los responsables de la medición. 
2. Se actualiza la formula y la fuente de información.</t>
  </si>
  <si>
    <t>Indicador No. 936: Consumo de agua percapita -  Cambio te tolerancias y meta</t>
  </si>
  <si>
    <t>Indicador No. 883: Notificación de actos administrativos - Se incluye a Johanna Muñoz Salinas como responsable de reportar el indicador.</t>
  </si>
  <si>
    <t xml:space="preserve">Indicador No. 912: Cumplimiento del programa de Auditorias (Principal) - Se eliminaron las mediciones realizadas por Control Interno dado a que el sistema no estaba corriendo bien y hubo necesidad de cargar nuevamente el reporte de los indicadores. </t>
  </si>
  <si>
    <t>Indicador No. 916:  Cumplimiento en el reporte de indicadores (Principal) - Se modifica la medición por encontrase mal reportada / quedando la redacción de la siguiente manera: Al corte del 31 de diciembre de 2021 se reportaron 59 indicadores oportunamente de los 85 que debían ser reportados. Para este cierre aún cuando son 88 indicadores en total, 3 de ellos tienen fecha final de reporte en la última semana de enero</t>
  </si>
  <si>
    <t>Indicador No. 970:  Control de Legalidad Liquidaciones Voluntarias (Principal) - De acuerdo al correo electrónico del 24 ene 2022 a las 8:56 a.m., se cambia a Sandra Liliana Fuentes como responsable de la medición por Edgar Hernando Rincón.</t>
  </si>
  <si>
    <t>Indicador No. 977: Terminación liquidaciones forzosas administrativas (Principal) - De acuerdo al correo electrónico del 24 ene 2022 a las 8:56 a.m., se cambia a Sandra Liliana Fuentes como responsable de la medición por Edgar Hernando Rincón.</t>
  </si>
  <si>
    <t>Indicador No. 973: Efectividad de la decisión de las medidas a emprender (Secundario) - De acuerdo al correo electrónico del 24 ene 2022 a las 8:56 a.m., se cambia a Sandra Liliana Fuentes como responsable de la medición por Edgar Hernando Rincón.</t>
  </si>
  <si>
    <t>Indicador No. 976: Seguimiento a los procesos de toma de posesión (secundario) - De acuerdo al correo electrónico del 24 ene 2022 a las 8:56 a.m., se cambia a Sandra Liliana Fuentes como responsable de la medición por Edgar Hernando Rincón.</t>
  </si>
  <si>
    <t>Indicador No. 975: Expedición actos administrativos (secundario) - De acuerdo al correo electrónico del 24 ene 2022 a las 8:56 a.m., se cambia a Sandra Liliana Fuentes como responsable de la medición por Edgar Hernando Rincón.</t>
  </si>
  <si>
    <t>Indicador No. 898: Condiciones de salud de los trabajadores (Secundario) - De acuerdo con ell correo electrónico del 
lun, 24 ene, 8:39, Se cambia la formula por Numero de trabajadores que realizaron las evaluaciones medicas sobre el numero de trabajadores programados para realizar evaluaciones medicas.</t>
  </si>
  <si>
    <t>Indicador No. 897: Indicador Ausentismo (Secundario) - De acuerdo con ell correo electrónico del 
lun, 24 ene, 8:39, Se cambia la descripción para que sea más coherente con unidad de medida que es en porcentaje.</t>
  </si>
  <si>
    <t>Indicador No. 901: Cumplimiento realización de simulacros de SST. (Secundario) -  De acuerdo con ell correo electrónico del 
lun, 24 ene, 8:39, Se revisa la formula para que tenga coherencia con la unidad de medida en porcentaje.</t>
  </si>
  <si>
    <t>Indicador No. 905: Incidencia enfermedad laboral (Secundario) - De acuerdo con ell correo electrónico del 
lun, 24 ene, 8:39, Se mejora la descripción del indicador agregando una interpretación que permite mayor entendimiento.</t>
  </si>
  <si>
    <t>Indicador No. 906: Prevalencia enfermedad laboral (Secundario) - De acuerdo con ell correo electrónico del lun, 24 ene, 8:39, Se mejora la descripción del indicador agregando una interpretación que permita aclarar el propósito de la medición.</t>
  </si>
  <si>
    <t>Indicador No. 907: Proporción de accidentes de trabajo mortales - (Secundario) - De acuerdo con ell correo electrónico del 
lun, 24 ene, 8:39,  Se cambia la descripción del indicador teniendo en cuenta que la unidad de medida es en porcentaje.</t>
  </si>
  <si>
    <t>Indicador No. 904: Frecuencia de Accidentalidad (Secundario) - De acuerdo con ell correo electrónico del lun, 24 ene, 8:39, Se cambia la descripción del indicador agregando una interpretación que permita mayor claridad en lo que se quiere medir.</t>
  </si>
  <si>
    <t xml:space="preserve">Indicador No. 966: Monitoreo a ejecución de controles a riesgos (Principal) - De acuerdo con el correo del 24-02-2022, se cambia la formula en el denominador. </t>
  </si>
  <si>
    <r>
      <rPr>
        <sz val="10"/>
        <color theme="1"/>
        <rFont val="Arial"/>
      </rPr>
      <t xml:space="preserve">En las hojas </t>
    </r>
    <r>
      <rPr>
        <i/>
        <sz val="10"/>
        <color theme="1"/>
        <rFont val="Arial"/>
      </rPr>
      <t xml:space="preserve">Estratégicos, Misionales, De apoyo </t>
    </r>
    <r>
      <rPr>
        <sz val="10"/>
        <color theme="1"/>
        <rFont val="Arial"/>
      </rPr>
      <t xml:space="preserve">y </t>
    </r>
    <r>
      <rPr>
        <i/>
        <sz val="10"/>
        <color theme="1"/>
        <rFont val="Arial"/>
      </rPr>
      <t xml:space="preserve">De evaluación, </t>
    </r>
    <r>
      <rPr>
        <sz val="10"/>
        <color theme="1"/>
        <rFont val="Arial"/>
      </rPr>
      <t>se incluye la columna DOCUMENTO SIG ASOCIADO, en el que se relaciona el documento (procedimiento, manual, código, reglamento, instructivo, guía, etc) vigente en el Sistema Integrado de Gestión de la Supersolidaria y que está asociado al indicador.</t>
    </r>
  </si>
  <si>
    <t xml:space="preserve">Se actualiza información de los siguientes indicadores:
"Cumplimiento del programa de Auditorias"la frecuencia de medición de anual a mensual
* Cumplimiento  Gestion Ambiental: Se ajusta tipo de indicador: Efectividad. Formula nueva: Total de actividades de los programas ambientales ejecutadas / Total de actividades planeadas de los programas ambientales *100
* Cumplimiento del programa de Auditorias internas: Ajuste meta de 95%  a 100%
*Incumplimiento Legal Ambiental: Se ajusta nombre, descripcción, meta, tolerancia S, tolerancia I, linea base y tendencia.(ver ficha tecnica en ISOlución).
*Sensibilización en temas ambientales: Se ajusta meta: 50%, Se ajusta Tolerancia inferior: 60%. Tolerancia Superior: 40%. </t>
  </si>
  <si>
    <t>Se actualiza la ficha tecnica de los siguientes indicadores: 
*Cumplimiento en la entrega de requerimientos de TI demandados por las areas de la SES: Se cambia la frecuencia de mensual a trimestral. Se incluye linea base 95%
*Capacidades y estado del almacenamiento: Se ajusta meta, TI, TS y tendencia.
* Avance en la mejora de los (3) sistemas en la SES: Se ajusta fuente de información y se cambia frecuencia de mensual a trimestral
* Avance en la documentación técnica y funcional de  3 sistemas de información: Se actualiza fuente de información, descripción, frecuencia de mensual a trimestral y linea base 95%
*Ejecución del  PETI (Principal): Se ajusta el campo toma de decisiones y descripción del indicador</t>
  </si>
  <si>
    <r>
      <rPr>
        <sz val="10"/>
        <color theme="1"/>
        <rFont val="Arial"/>
      </rPr>
      <t xml:space="preserve">Se incluyen los indicadores del proceso de Gestión de Contratación: 
No. 1021  Eficacia en certificaciones
No. 1022  EFICIENCIA LIQUIDACIONES
No. 1023  COBERTURA EN CAPACITACION DE FUNCIONES DE SUPERVISION A CONTRATOS Y/O CONVENIOS
</t>
    </r>
    <r>
      <rPr>
        <b/>
        <sz val="10"/>
        <color theme="1"/>
        <rFont val="Arial"/>
      </rPr>
      <t xml:space="preserve">
Total indicadores: 92</t>
    </r>
  </si>
  <si>
    <r>
      <rPr>
        <b/>
        <sz val="10"/>
        <color theme="1"/>
        <rFont val="Arial"/>
      </rPr>
      <t>Actualización de indicadores del proceso de Supervisión Delegatura Asociativa:</t>
    </r>
    <r>
      <rPr>
        <sz val="10"/>
        <color theme="1"/>
        <rFont val="Arial"/>
      </rPr>
      <t xml:space="preserve">
* Calificación de riesgos (Principal)
*Cumplimiento actividades de análisis financiero y de riesgo
*Evaluación a las respuestas a los informes de visitas de inspección a las organizaciones vigiladas visitadas
*Traslado de informes a organizaciones solidarias visitadas
*Expedición actos administrativos
</t>
    </r>
    <r>
      <rPr>
        <b/>
        <sz val="10"/>
        <color theme="1"/>
        <rFont val="Arial"/>
      </rPr>
      <t xml:space="preserve">Inactivación de los indicadores: </t>
    </r>
    <r>
      <rPr>
        <sz val="10"/>
        <color theme="1"/>
        <rFont val="Arial"/>
      </rPr>
      <t xml:space="preserve">
*Terminación liquidaciones forzosas administrativas (Principal)
* Efectividad de la decisión de las mediadas a emprender 
</t>
    </r>
    <r>
      <rPr>
        <b/>
        <sz val="10"/>
        <color theme="1"/>
        <rFont val="Arial"/>
      </rPr>
      <t>Total indicadores: 90</t>
    </r>
    <r>
      <rPr>
        <sz val="10"/>
        <color theme="1"/>
        <rFont val="Arial"/>
      </rPr>
      <t xml:space="preserve">
</t>
    </r>
  </si>
  <si>
    <r>
      <rPr>
        <b/>
        <sz val="10"/>
        <color theme="1"/>
        <rFont val="Arial"/>
      </rPr>
      <t>Actualización de indicadores del proceso de Evaluación de Sistemas de Gestión - SST</t>
    </r>
    <r>
      <rPr>
        <sz val="10"/>
        <color theme="1"/>
        <rFont val="Arial"/>
      </rPr>
      <t xml:space="preserve">
* Cumplimiento realización de simulacros de SST. (Secundario)
*Ejecución del plan de trabajo anual (Secundario) 
</t>
    </r>
    <r>
      <rPr>
        <b/>
        <sz val="10"/>
        <color theme="1"/>
        <rFont val="Arial"/>
      </rPr>
      <t>Se incluyen los siguientes indicadores del proceso de EVSG:</t>
    </r>
    <r>
      <rPr>
        <sz val="10"/>
        <color theme="1"/>
        <rFont val="Arial"/>
      </rPr>
      <t xml:space="preserve">
*1024 Intervención de los peligros identificados y los riesgos priorizados
*1025 Ejecución de las acciones preventivas, correctivas y de mejora para SST
*1026 Investigación de incidentes, accidentes de trabajo y enfermedades laborales
*1027 Ejecución del cronograma de las mediciones ambientales ocupacionales y sus resultados
*1028 Evaluacion de las No Conformidades encontradas en el plan anual de trabajo de SST
*1029 Cumplimiento de los objetivos en seguridad y salud en el trabajo - SST
*1030 Ejecución del Plan de Capacitación en Seguridad y Salud en el Trabajo
*1031 Desarrollo de los programas de vigilancia epidemiológica de acuerdo con el análisis de las condiciones de salud y de trabajo y a los riesgos priorizados
*1032 Reporte de incidentes
</t>
    </r>
    <r>
      <rPr>
        <b/>
        <sz val="10"/>
        <color theme="1"/>
        <rFont val="Arial"/>
      </rPr>
      <t>Total indicadores: 99</t>
    </r>
  </si>
  <si>
    <r>
      <rPr>
        <b/>
        <sz val="10"/>
        <color theme="1"/>
        <rFont val="Arial"/>
      </rPr>
      <t>Actualización de indicadores del proceso de Supervisión Delegatura Financiera:</t>
    </r>
    <r>
      <rPr>
        <sz val="10"/>
        <color theme="1"/>
        <rFont val="Arial"/>
      </rPr>
      <t xml:space="preserve">
*Visita In situ: Fuente de información
*Promedio de días hábiles del traslado de los informes de visita Cumplimiento analisis extrasitu: Frecuencia, meta y tolerancia Inferior.Nombre, Descripción indicador, 
*Revisión información de cierres de ejercicio - Documentos asamblea: Meta, tolerancias.
*Porcentaje de entidades que disminuyeron el nivel de riesgo por seguimiento extrasitu: Frecuencia, meta y tolerancia inferior
*Promedio dias de tramites de posesiones: Formula, tolerancia inferior y fuente de información.</t>
    </r>
  </si>
  <si>
    <r>
      <rPr>
        <sz val="10"/>
        <color theme="1"/>
        <rFont val="Arial"/>
      </rPr>
      <t xml:space="preserve">Se elimina el inidcador Cumplimiento al plan anual de adquisiciones del proceso de contratación.
</t>
    </r>
    <r>
      <rPr>
        <b/>
        <sz val="10"/>
        <color theme="1"/>
        <rFont val="Arial"/>
      </rPr>
      <t>Total Indicadores: 98</t>
    </r>
  </si>
  <si>
    <t>Se actualiza el indicador Trámites contractuales atendidos: cambio de nombre, ajuste descripcción, fuente de información, meta y tolerancia inferior.</t>
  </si>
  <si>
    <r>
      <rPr>
        <sz val="11"/>
        <color theme="1"/>
        <rFont val="Arial"/>
      </rPr>
      <t xml:space="preserve">Se incluye al proceso de Gestión Documental el indicador Actos administrativos recurridos por indebida notificación (anteriormente estaba en Gestión Jurídica)
</t>
    </r>
    <r>
      <rPr>
        <b/>
        <sz val="11"/>
        <color theme="1"/>
        <rFont val="Arial"/>
      </rPr>
      <t>Total indicadores:</t>
    </r>
    <r>
      <rPr>
        <sz val="11"/>
        <color theme="1"/>
        <rFont val="Arial"/>
      </rPr>
      <t xml:space="preserve"> 98</t>
    </r>
  </si>
  <si>
    <t>Actualización información indicador Sesnsibilización en temas ambientales</t>
  </si>
  <si>
    <t>Actualización ficha tecnica del indicador: COBERTURA EN TRANSFERENCIA DE CONOCIMIENTOS DEL MANUAL DE SUPERVISION DE CONTRATOS Y/O CONVENIOS ( Nombre, formula, descripcción, tolerancias y meta)</t>
  </si>
  <si>
    <r>
      <rPr>
        <sz val="11"/>
        <color theme="1"/>
        <rFont val="Arial"/>
      </rPr>
      <t xml:space="preserve">Se actualizan eliminan los siguientes indicadores por solicitud  de Lorena Cardenas el dia 3 de octubre:Demandas ilegalidad del acto administrativo, Demandas por omisión en las labores de supervisión.
</t>
    </r>
    <r>
      <rPr>
        <b/>
        <sz val="11"/>
        <color theme="1"/>
        <rFont val="Arial"/>
      </rPr>
      <t>Total indicadores: 96</t>
    </r>
  </si>
  <si>
    <t>Por solicitud de la Profesional Especializada Sonia Díaz, debido a la actualización del proceso Gestión de Grupos de Interés, se inactivan los indicadores:
9.  Peticiones, quejas, reclamos, sugerencias y denuncias atendidos dentro del término legal
11. Cumplimiento Plan de Acción Política Institucional de Servicio al Ciudadano 2020 - 2023
12. Tiempo promedio de respuesta a PQRSD</t>
  </si>
  <si>
    <t>Por solicitud de la Profesional Especializada Martha Arévalo, se ajustan las metas y tolerancias de los indicadores:
* Cumplimiento del plan estratégico:
   Meta: 80
   Tolerancia inferior: 75
   Tolerancia superior: 85
* Cumplimiento del plan de acción anual: 
    Meta: 65
   Tolerancia inferior: 60
   Tolerancia superior: 70
Este ajuste se realiza para la medición del tercer periodo de la vigencia 2022</t>
  </si>
  <si>
    <t>Por solicitud de la Profesional Especializada Martha Arévalo, se ajustan las metas y tolerancias de los indicadores:
* Cumplimiento del plan estratégico:
   Meta: 90
   Tolerancia inferior: 85
   Tolerancia superior: 100
* Cumplimiento del plan de acción anual: 
   Meta: 90
   Tolerancia inferior: 85
   Tolerancia superior: 100
Este ajuste se realiza para la medición del cuarto periodo de la vigencia 2022</t>
  </si>
  <si>
    <t>Por solicitud del Ing Cesar Macías, Profesional Universitario de Sistemas, se cambian las frecuencias de medición de dos indicadores:
GETI: EJECUCIÓN PETI - pasa de semestral a anual.
GSTI: CAPACIDAD Y ESTADO DEL ALMACENAMIENTO - pasa de mensual a Trimestral.</t>
  </si>
  <si>
    <t>Ajuste a la frecuencia del indicador Gestión institucional mejorada pasando de "trimestral" a "anual" debido a que se toma el resultado de la medición del FURAG</t>
  </si>
  <si>
    <t>Se inactiva el indicador Ahorro Presupuestal del proceso Gestión de Recursos Financieros, por solicitud de la Profesional Especializada, Magda Ramirez, Coordinadora del Grupo Financiero.</t>
  </si>
  <si>
    <t xml:space="preserve">Por solicitud del Coordinador Administrativo, se inactiva el indicador "Cumplimiento al cronograma de Mantenimiento Preventivo de instalaciones" debido a que hasta esta vigencia 2023 se va a crear el cronograma de mantenimiento preventivo. </t>
  </si>
  <si>
    <t>Por solicitud de la Profesional Especializada a cargo del plan de acción anual de la SES, se inactivan los indicadores principales del nivel Estratégico, proceso Planificación Estratégica:
- Cumplimiento del plan estratégico 
- Cumplimiento e integración del Plan de Acción Anual
Debido a que "nos encontramos en la etapa de diseño y desarrollo de la herramienta de seguimiento del Plan Estratégico 2023-2026 y Plan de acción anual 2023 denominada "Strategic plan", la cual reemplazará al módulo de planificación estratégica (ISolución) en la cadena registro de evidencias, porcentajes de avance, roles y cálculo de indicadores de gestión."</t>
  </si>
  <si>
    <t>Se elimina la palabra "Cobertura" del nombre del indicador 9 del proceso Gestión de Contratación, porque éste no mide cobertura, quedando como nuevo nombre:Transferencias de conocimientos del Manual de supervisión de contratos y/o convenios</t>
  </si>
  <si>
    <t>Se mejora la forma de presentación del Tablero de Indicadores, actualizando la portada de presentación, las gráficas y actualización de la busqueda con filtros, este documento contiene 3 hojas informativas (Formato indicadores; Procesos; Control de Cambios).</t>
  </si>
  <si>
    <t>Indicador: CUMPLIMIENTO EVALUACIONES EXTRASITU DEFINIDAS SEGÚN NIVEL DE PRIORIZACIÓN E INTENSIDAD DE SUPERVISIÓN
Se actualiza nomnre del indicador, fuente de información, formula, meta, tolerancias.</t>
  </si>
  <si>
    <t>Indicador: CIERRES DE QUEJAS EFECTUADOS se inactiva
De acuerdo con el análisis de causa reflejado en la acción ac00098, elproceso solicita inactivación</t>
  </si>
  <si>
    <t>Indicador: PORCENTAJE DE ENTIDADES QUE DISMINUYERON EL NIVEL DE RIESGO POR SEGUIMIENTO EXTRASITU se inactiva
Obedece a que este indicador no se puede generar hasta tanto el gad genere la calificación de riesgo de las entidades, según los indicadores estructurales definidos en el mapa de riesgos que aunque están aprobados, no tienen umbrales ni ponderaciones aprobadas. correo 2025-02-06 lorena cardenas</t>
  </si>
  <si>
    <t/>
  </si>
  <si>
    <t>(Varios elementos)</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</si>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</sst>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d/m/yyyy"/>
    <numFmt numFmtId="168" formatCode="dd/mm/yyyy"/>
  </numFmts>
  <fonts count="54">
    <font>
      <sz val="11"/>
      <color theme="1"/>
      <name val="Calibri"/>
      <scheme val="minor"/>
    </font>
    <font>
      <sz val="11"/>
      <color theme="1"/>
      <name val="Calibri"/>
    </font>
    <font>
      <sz val="11"/>
      <name val="Calibri"/>
    </font>
    <font>
      <sz val="12"/>
      <color theme="1"/>
      <name val="Calibri"/>
    </font>
    <font>
      <sz val="14"/>
      <color theme="1"/>
      <name val="Calibri"/>
    </font>
    <font>
      <sz val="11"/>
      <color theme="1"/>
      <name val="Calibri"/>
      <scheme val="minor"/>
    </font>
    <font>
      <b/>
      <sz val="18"/>
      <color theme="1"/>
      <name val="Calibri"/>
    </font>
    <font>
      <b/>
      <sz val="14"/>
      <color theme="1"/>
      <name val="Calibri"/>
    </font>
    <font>
      <b/>
      <u/>
      <sz val="16"/>
      <color theme="1"/>
      <name val="Calibri"/>
    </font>
    <font>
      <sz val="20"/>
      <color theme="1"/>
      <name val="Calibri"/>
    </font>
    <font>
      <sz val="16"/>
      <color theme="1"/>
      <name val="Arial"/>
    </font>
    <font>
      <b/>
      <sz val="16"/>
      <color theme="1"/>
      <name val="Calibri"/>
    </font>
    <font>
      <sz val="8"/>
      <color theme="1"/>
      <name val="Arial"/>
    </font>
    <font>
      <sz val="10"/>
      <color theme="1"/>
      <name val="Arial"/>
    </font>
    <font>
      <b/>
      <sz val="10"/>
      <color theme="1"/>
      <name val="Arial"/>
    </font>
    <font>
      <b/>
      <sz val="22"/>
      <color theme="1"/>
      <name val="Verdana"/>
    </font>
    <font>
      <sz val="16"/>
      <color theme="1"/>
      <name val="Verdana"/>
    </font>
    <font>
      <sz val="12"/>
      <color rgb="FF333333"/>
      <name val="Verdana"/>
    </font>
    <font>
      <sz val="11"/>
      <color theme="1"/>
      <name val="Verdana"/>
    </font>
    <font>
      <b/>
      <sz val="12"/>
      <color theme="1"/>
      <name val="Verdana"/>
    </font>
    <font>
      <sz val="12"/>
      <color theme="1"/>
      <name val="Verdana"/>
    </font>
    <font>
      <b/>
      <sz val="16"/>
      <color theme="1"/>
      <name val="Verdana"/>
    </font>
    <font>
      <b/>
      <sz val="14"/>
      <color theme="0"/>
      <name val="Verdana"/>
    </font>
    <font>
      <b/>
      <sz val="11"/>
      <color theme="1"/>
      <name val="Verdana"/>
    </font>
    <font>
      <b/>
      <sz val="18"/>
      <color theme="1"/>
      <name val="Verdana"/>
    </font>
    <font>
      <b/>
      <sz val="25"/>
      <color theme="1"/>
      <name val="Verdana"/>
    </font>
    <font>
      <b/>
      <sz val="10"/>
      <color theme="1"/>
      <name val="Verdana"/>
    </font>
    <font>
      <sz val="12"/>
      <color rgb="FF595959"/>
      <name val="Verdana"/>
    </font>
    <font>
      <b/>
      <sz val="12"/>
      <color rgb="FF595959"/>
      <name val="Verdana"/>
    </font>
    <font>
      <sz val="10"/>
      <color theme="1"/>
      <name val="Verdana"/>
    </font>
    <font>
      <sz val="11"/>
      <color rgb="FF595959"/>
      <name val="Verdana"/>
    </font>
    <font>
      <b/>
      <sz val="11"/>
      <color rgb="FF595959"/>
      <name val="Verdana"/>
    </font>
    <font>
      <sz val="14"/>
      <color theme="1"/>
      <name val="Verdana"/>
    </font>
    <font>
      <b/>
      <i/>
      <sz val="12"/>
      <color rgb="FFC27BA0"/>
      <name val="Verdana"/>
    </font>
    <font>
      <b/>
      <sz val="14"/>
      <color theme="1"/>
      <name val="Verdana"/>
    </font>
    <font>
      <b/>
      <sz val="25"/>
      <color rgb="FF595959"/>
      <name val="Verdana"/>
    </font>
    <font>
      <sz val="16"/>
      <color rgb="FF595959"/>
      <name val="Verdana"/>
    </font>
    <font>
      <sz val="9"/>
      <color rgb="FF595959"/>
      <name val="Verdana"/>
    </font>
    <font>
      <sz val="10"/>
      <color rgb="FF595959"/>
      <name val="Verdana"/>
    </font>
    <font>
      <b/>
      <sz val="11"/>
      <color rgb="FFFFFFFF"/>
      <name val="Verdana"/>
    </font>
    <font>
      <sz val="11"/>
      <color rgb="FF000000"/>
      <name val="Verdana"/>
    </font>
    <font>
      <b/>
      <sz val="11"/>
      <color rgb="FF3F3F3F"/>
      <name val="Verdana"/>
    </font>
    <font>
      <sz val="11"/>
      <color rgb="FF3F3F3F"/>
      <name val="Verdana"/>
    </font>
    <font>
      <b/>
      <sz val="11"/>
      <color rgb="FF000000"/>
      <name val="Verdana"/>
    </font>
    <font>
      <sz val="8"/>
      <color rgb="FF3F3F3F"/>
      <name val="Verdana"/>
    </font>
    <font>
      <sz val="11"/>
      <color theme="1"/>
      <name val="Arial"/>
    </font>
    <font>
      <b/>
      <sz val="14"/>
      <color theme="0"/>
      <name val="Arial"/>
    </font>
    <font>
      <sz val="9"/>
      <color theme="1"/>
      <name val="Arial"/>
    </font>
    <font>
      <b/>
      <sz val="9"/>
      <color theme="0"/>
      <name val="Arial"/>
    </font>
    <font>
      <sz val="14"/>
      <color theme="1"/>
      <name val="Arial"/>
    </font>
    <font>
      <sz val="12"/>
      <color theme="1"/>
      <name val="Arial"/>
    </font>
    <font>
      <vertAlign val="superscript"/>
      <sz val="11"/>
      <color rgb="FF595959"/>
      <name val="Verdana"/>
    </font>
    <font>
      <i/>
      <sz val="10"/>
      <color theme="1"/>
      <name val="Arial"/>
    </font>
    <font>
      <b/>
      <sz val="11"/>
      <color theme="1"/>
      <name val="Arial"/>
    </font>
  </fonts>
  <fills count="23">
    <fill>
      <patternFill patternType="none"/>
    </fill>
    <fill>
      <patternFill patternType="gray125"/>
    </fill>
    <fill>
      <patternFill patternType="solid">
        <fgColor rgb="FF002060"/>
        <bgColor rgb="FF002060"/>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FFE598"/>
        <bgColor rgb="FFFFE598"/>
      </patternFill>
    </fill>
    <fill>
      <patternFill patternType="solid">
        <fgColor rgb="FFC0C0C0"/>
        <bgColor rgb="FFC0C0C0"/>
      </patternFill>
    </fill>
    <fill>
      <patternFill patternType="solid">
        <fgColor rgb="FFFFCC00"/>
        <bgColor rgb="FFFFCC00"/>
      </patternFill>
    </fill>
    <fill>
      <patternFill patternType="solid">
        <fgColor rgb="FF99CC00"/>
        <bgColor rgb="FF99CC00"/>
      </patternFill>
    </fill>
    <fill>
      <patternFill patternType="solid">
        <fgColor rgb="FF8EAADB"/>
        <bgColor rgb="FF8EAADB"/>
      </patternFill>
    </fill>
    <fill>
      <patternFill patternType="solid">
        <fgColor rgb="FFF2F2F2"/>
        <bgColor rgb="FFF2F2F2"/>
      </patternFill>
    </fill>
    <fill>
      <patternFill patternType="solid">
        <fgColor rgb="FF9CC2E5"/>
        <bgColor rgb="FF9CC2E5"/>
      </patternFill>
    </fill>
    <fill>
      <patternFill patternType="solid">
        <fgColor rgb="FFD8D8D8"/>
        <bgColor rgb="FFD8D8D8"/>
      </patternFill>
    </fill>
    <fill>
      <patternFill patternType="solid">
        <fgColor rgb="FFFBE4D5"/>
        <bgColor rgb="FFFBE4D5"/>
      </patternFill>
    </fill>
    <fill>
      <patternFill patternType="solid">
        <fgColor rgb="FFC5E0B3"/>
        <bgColor rgb="FFC5E0B3"/>
      </patternFill>
    </fill>
    <fill>
      <patternFill patternType="solid">
        <fgColor rgb="FFCFE2F3"/>
        <bgColor rgb="FFCFE2F3"/>
      </patternFill>
    </fill>
    <fill>
      <patternFill patternType="solid">
        <fgColor rgb="FFD9D9D9"/>
        <bgColor rgb="FFD9D9D9"/>
      </patternFill>
    </fill>
    <fill>
      <patternFill patternType="solid">
        <fgColor rgb="FFA8D08D"/>
        <bgColor rgb="FFA8D08D"/>
      </patternFill>
    </fill>
    <fill>
      <patternFill patternType="solid">
        <fgColor rgb="FFEFEFEF"/>
        <bgColor rgb="FFEFEFEF"/>
      </patternFill>
    </fill>
    <fill>
      <patternFill patternType="solid">
        <fgColor rgb="FFFFFF00"/>
        <bgColor rgb="FFFFFF00"/>
      </patternFill>
    </fill>
    <fill>
      <patternFill patternType="solid">
        <fgColor rgb="FFC9DAF8"/>
        <bgColor rgb="FFC9DAF8"/>
      </patternFill>
    </fill>
  </fills>
  <borders count="107">
    <border>
      <left/>
      <right/>
      <top/>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top/>
      <bottom/>
      <diagonal/>
    </border>
    <border>
      <left style="thin">
        <color rgb="FF7F7F7F"/>
      </left>
      <right style="thin">
        <color rgb="FF7F7F7F"/>
      </right>
      <top/>
      <bottom style="thin">
        <color rgb="FF7F7F7F"/>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bottom/>
      <diagonal/>
    </border>
    <border>
      <left/>
      <right style="thin">
        <color rgb="FF999999"/>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808080"/>
      </bottom>
      <diagonal/>
    </border>
    <border>
      <left style="thin">
        <color rgb="FF808080"/>
      </left>
      <right/>
      <top/>
      <bottom/>
      <diagonal/>
    </border>
    <border>
      <left style="thin">
        <color rgb="FF808080"/>
      </left>
      <right/>
      <top style="thin">
        <color rgb="FF808080"/>
      </top>
      <bottom style="thin">
        <color rgb="FF80808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7F7F7F"/>
      </bottom>
      <diagonal/>
    </border>
    <border>
      <left style="thin">
        <color rgb="FF7F7F7F"/>
      </left>
      <right style="thin">
        <color rgb="FF7F7F7F"/>
      </right>
      <top/>
      <bottom style="thin">
        <color rgb="FF7F7F7F"/>
      </bottom>
      <diagonal/>
    </border>
    <border>
      <left style="hair">
        <color rgb="FF3F3F3F"/>
      </left>
      <right/>
      <top style="hair">
        <color rgb="FF3F3F3F"/>
      </top>
      <bottom style="hair">
        <color rgb="FF3F3F3F"/>
      </bottom>
      <diagonal/>
    </border>
    <border>
      <left/>
      <right style="hair">
        <color rgb="FF3F3F3F"/>
      </right>
      <top style="hair">
        <color rgb="FF3F3F3F"/>
      </top>
      <bottom style="hair">
        <color rgb="FF3F3F3F"/>
      </bottom>
      <diagonal/>
    </border>
    <border>
      <left style="hair">
        <color rgb="FF3F3F3F"/>
      </left>
      <right style="hair">
        <color rgb="FF3F3F3F"/>
      </right>
      <top style="hair">
        <color rgb="FF3F3F3F"/>
      </top>
      <bottom/>
      <diagonal/>
    </border>
    <border>
      <left/>
      <right style="hair">
        <color rgb="FF3F3F3F"/>
      </right>
      <top style="hair">
        <color rgb="FF3F3F3F"/>
      </top>
      <bottom/>
      <diagonal/>
    </border>
    <border>
      <left style="hair">
        <color rgb="FF3F3F3F"/>
      </left>
      <right style="hair">
        <color rgb="FF3F3F3F"/>
      </right>
      <top style="hair">
        <color rgb="FF3F3F3F"/>
      </top>
      <bottom style="hair">
        <color rgb="FF3F3F3F"/>
      </bottom>
      <diagonal/>
    </border>
    <border>
      <left/>
      <right style="hair">
        <color rgb="FF3F3F3F"/>
      </right>
      <top/>
      <bottom/>
      <diagonal/>
    </border>
    <border>
      <left style="hair">
        <color rgb="FF3F3F3F"/>
      </left>
      <right style="hair">
        <color rgb="FF3F3F3F"/>
      </right>
      <top/>
      <bottom/>
      <diagonal/>
    </border>
    <border>
      <left/>
      <right style="hair">
        <color rgb="FF3F3F3F"/>
      </right>
      <top/>
      <bottom/>
      <diagonal/>
    </border>
    <border>
      <left style="hair">
        <color rgb="FF3F3F3F"/>
      </left>
      <right/>
      <top/>
      <bottom style="hair">
        <color rgb="FF3F3F3F"/>
      </bottom>
      <diagonal/>
    </border>
    <border>
      <left/>
      <right style="hair">
        <color rgb="FF3F3F3F"/>
      </right>
      <top/>
      <bottom style="hair">
        <color rgb="FF3F3F3F"/>
      </bottom>
      <diagonal/>
    </border>
    <border>
      <left style="hair">
        <color rgb="FF3F3F3F"/>
      </left>
      <right style="hair">
        <color rgb="FF3F3F3F"/>
      </right>
      <top/>
      <bottom style="hair">
        <color rgb="FF3F3F3F"/>
      </bottom>
      <diagonal/>
    </border>
    <border>
      <left style="medium">
        <color rgb="FF000000"/>
      </left>
      <right/>
      <top style="medium">
        <color rgb="FF000000"/>
      </top>
      <bottom style="thin">
        <color rgb="FF808080"/>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medium">
        <color rgb="FF000000"/>
      </left>
      <right style="thin">
        <color rgb="FF808080"/>
      </right>
      <top style="thin">
        <color rgb="FF808080"/>
      </top>
      <bottom style="thin">
        <color rgb="FF808080"/>
      </bottom>
      <diagonal/>
    </border>
    <border>
      <left style="thin">
        <color rgb="FF808080"/>
      </left>
      <right style="medium">
        <color rgb="FF000000"/>
      </right>
      <top style="thin">
        <color rgb="FF808080"/>
      </top>
      <bottom style="thin">
        <color rgb="FF808080"/>
      </bottom>
      <diagonal/>
    </border>
    <border>
      <left/>
      <right style="medium">
        <color rgb="FF00000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rgb="FF808080"/>
      </right>
      <top/>
      <bottom/>
      <diagonal/>
    </border>
    <border>
      <left style="medium">
        <color rgb="FF000000"/>
      </left>
      <right style="thin">
        <color rgb="FF808080"/>
      </right>
      <top/>
      <bottom style="thin">
        <color rgb="FF808080"/>
      </bottom>
      <diagonal/>
    </border>
    <border>
      <left style="medium">
        <color rgb="FF000000"/>
      </left>
      <right style="thin">
        <color rgb="FF808080"/>
      </right>
      <top style="thin">
        <color rgb="FF808080"/>
      </top>
      <bottom style="medium">
        <color rgb="FF000000"/>
      </bottom>
      <diagonal/>
    </border>
    <border>
      <left style="thin">
        <color rgb="FF808080"/>
      </left>
      <right style="thin">
        <color rgb="FF808080"/>
      </right>
      <top style="thin">
        <color rgb="FF808080"/>
      </top>
      <bottom style="medium">
        <color rgb="FF000000"/>
      </bottom>
      <diagonal/>
    </border>
    <border>
      <left style="thin">
        <color rgb="FF808080"/>
      </left>
      <right style="medium">
        <color rgb="FF000000"/>
      </right>
      <top style="thin">
        <color rgb="FF808080"/>
      </top>
      <bottom style="medium">
        <color rgb="FF000000"/>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5"/>
      </left>
      <right/>
      <top style="thin">
        <color rgb="FF999999"/>
      </top>
      <bottom style="thin">
        <color rgb="FF999999"/>
      </bottom>
      <diagonal/>
    </border>
  </borders>
  <cellStyleXfs count="1">
    <xf numFmtId="0" fontId="0" fillId="0" borderId="0"/>
  </cellStyleXfs>
  <cellXfs count="330">
    <xf numFmtId="0" fontId="0" fillId="0" borderId="0" xfId="0" applyFont="1" applyAlignment="1"/>
    <xf numFmtId="0" fontId="1" fillId="0" borderId="0" xfId="0" applyFont="1"/>
    <xf numFmtId="0" fontId="3" fillId="0" borderId="0" xfId="0" applyFont="1"/>
    <xf numFmtId="0" fontId="5" fillId="0" borderId="0" xfId="0" applyFont="1"/>
    <xf numFmtId="0" fontId="1" fillId="0" borderId="0" xfId="0" applyFont="1" applyAlignment="1">
      <alignment horizontal="left"/>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9" fontId="1" fillId="0" borderId="0" xfId="0" applyNumberFormat="1" applyFont="1"/>
    <xf numFmtId="0" fontId="4" fillId="0" borderId="0" xfId="0" applyFont="1"/>
    <xf numFmtId="0" fontId="4" fillId="4" borderId="20" xfId="0" applyFont="1" applyFill="1" applyBorder="1" applyAlignment="1">
      <alignment horizontal="center"/>
    </xf>
    <xf numFmtId="0" fontId="7" fillId="4" borderId="20" xfId="0" applyFont="1" applyFill="1" applyBorder="1" applyAlignment="1">
      <alignment horizontal="center" vertical="center"/>
    </xf>
    <xf numFmtId="0" fontId="4" fillId="4" borderId="20" xfId="0" applyFont="1" applyFill="1" applyBorder="1" applyAlignment="1">
      <alignment vertical="center"/>
    </xf>
    <xf numFmtId="0" fontId="7" fillId="0" borderId="0" xfId="0" applyFont="1" applyAlignment="1">
      <alignment horizontal="center" vertical="center" wrapText="1"/>
    </xf>
    <xf numFmtId="0" fontId="7" fillId="4" borderId="20" xfId="0" applyFont="1" applyFill="1" applyBorder="1" applyAlignment="1">
      <alignment vertical="center"/>
    </xf>
    <xf numFmtId="0" fontId="7" fillId="4" borderId="43" xfId="0" applyFont="1" applyFill="1" applyBorder="1" applyAlignment="1">
      <alignment vertical="center"/>
    </xf>
    <xf numFmtId="0" fontId="7" fillId="4" borderId="44" xfId="0" applyFont="1" applyFill="1" applyBorder="1" applyAlignment="1">
      <alignment vertical="center"/>
    </xf>
    <xf numFmtId="0" fontId="7" fillId="4" borderId="45" xfId="0" applyFont="1" applyFill="1" applyBorder="1" applyAlignment="1">
      <alignment vertical="center"/>
    </xf>
    <xf numFmtId="0" fontId="9" fillId="0" borderId="0" xfId="0" applyFont="1"/>
    <xf numFmtId="0" fontId="4" fillId="0" borderId="46" xfId="0" applyFont="1" applyBorder="1"/>
    <xf numFmtId="0" fontId="4" fillId="0" borderId="50" xfId="0" applyFont="1" applyBorder="1"/>
    <xf numFmtId="0" fontId="1" fillId="0" borderId="46" xfId="0" applyFont="1" applyBorder="1"/>
    <xf numFmtId="0" fontId="4" fillId="0" borderId="46" xfId="0" applyFont="1" applyBorder="1" applyAlignment="1">
      <alignment horizontal="center" vertical="center" wrapText="1"/>
    </xf>
    <xf numFmtId="0" fontId="7" fillId="0" borderId="0" xfId="0" applyFont="1" applyAlignment="1">
      <alignment vertical="center"/>
    </xf>
    <xf numFmtId="10" fontId="4" fillId="0" borderId="0" xfId="0" applyNumberFormat="1" applyFont="1" applyAlignment="1">
      <alignment vertical="center" wrapText="1"/>
    </xf>
    <xf numFmtId="9" fontId="7" fillId="0" borderId="51"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Alignment="1">
      <alignment vertical="center" wrapText="1"/>
    </xf>
    <xf numFmtId="0" fontId="4" fillId="0" borderId="50" xfId="0" applyFont="1" applyBorder="1" applyAlignment="1">
      <alignment vertical="center" wrapText="1"/>
    </xf>
    <xf numFmtId="0" fontId="1" fillId="0" borderId="50" xfId="0" applyFont="1" applyBorder="1"/>
    <xf numFmtId="0" fontId="4" fillId="0" borderId="0" xfId="0" applyFont="1" applyAlignment="1">
      <alignment horizontal="center" vertical="center" wrapText="1"/>
    </xf>
    <xf numFmtId="0" fontId="7" fillId="0" borderId="50" xfId="0" applyFont="1" applyBorder="1" applyAlignment="1">
      <alignment horizontal="center" vertical="center" wrapText="1"/>
    </xf>
    <xf numFmtId="10" fontId="7" fillId="0" borderId="0" xfId="0" applyNumberFormat="1" applyFont="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0" fillId="0" borderId="0" xfId="0" applyFont="1" applyAlignment="1">
      <alignment horizontal="center" vertical="center" wrapText="1"/>
    </xf>
    <xf numFmtId="0" fontId="7" fillId="12" borderId="55" xfId="0" applyFont="1" applyFill="1" applyBorder="1" applyAlignment="1">
      <alignment horizontal="left" vertical="center" wrapText="1"/>
    </xf>
    <xf numFmtId="0" fontId="7" fillId="13" borderId="56" xfId="0" applyFont="1" applyFill="1" applyBorder="1" applyAlignment="1">
      <alignment horizontal="center" vertical="center" wrapText="1"/>
    </xf>
    <xf numFmtId="9" fontId="7" fillId="12" borderId="56" xfId="0" applyNumberFormat="1" applyFont="1" applyFill="1" applyBorder="1" applyAlignment="1">
      <alignment horizontal="center" vertical="center"/>
    </xf>
    <xf numFmtId="0" fontId="7" fillId="4" borderId="56" xfId="0" applyFont="1" applyFill="1" applyBorder="1" applyAlignment="1">
      <alignment horizontal="center" vertical="center" wrapText="1"/>
    </xf>
    <xf numFmtId="0" fontId="7" fillId="4" borderId="57" xfId="0" applyFont="1" applyFill="1" applyBorder="1" applyAlignment="1">
      <alignment horizontal="center" vertical="center"/>
    </xf>
    <xf numFmtId="9" fontId="7" fillId="0" borderId="56" xfId="0" applyNumberFormat="1" applyFont="1" applyBorder="1" applyAlignment="1">
      <alignment horizontal="center" vertical="center" wrapText="1"/>
    </xf>
    <xf numFmtId="0" fontId="7" fillId="4" borderId="58" xfId="0" applyFont="1" applyFill="1" applyBorder="1" applyAlignment="1">
      <alignment horizontal="center" vertical="center"/>
    </xf>
    <xf numFmtId="0" fontId="7" fillId="4" borderId="56" xfId="0" applyFont="1" applyFill="1" applyBorder="1" applyAlignment="1">
      <alignment horizontal="center" vertical="center"/>
    </xf>
    <xf numFmtId="0" fontId="7" fillId="12" borderId="56" xfId="0" applyFont="1" applyFill="1" applyBorder="1" applyAlignment="1">
      <alignment horizontal="left" vertical="center" wrapText="1"/>
    </xf>
    <xf numFmtId="0" fontId="16" fillId="0" borderId="0" xfId="0" applyFont="1" applyAlignment="1">
      <alignment horizontal="center" vertical="center"/>
    </xf>
    <xf numFmtId="0" fontId="17" fillId="14" borderId="56" xfId="0" applyFont="1" applyFill="1" applyBorder="1" applyAlignment="1">
      <alignment horizontal="center" vertical="center"/>
    </xf>
    <xf numFmtId="0" fontId="17" fillId="14" borderId="20" xfId="0"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left" vertical="center"/>
    </xf>
    <xf numFmtId="0" fontId="20" fillId="7" borderId="56" xfId="0" applyFont="1" applyFill="1" applyBorder="1" applyAlignment="1">
      <alignment horizontal="center" vertical="center"/>
    </xf>
    <xf numFmtId="0" fontId="19" fillId="0" borderId="0" xfId="0" applyFont="1" applyAlignment="1">
      <alignment vertical="center"/>
    </xf>
    <xf numFmtId="0" fontId="21" fillId="0" borderId="0" xfId="0" applyFont="1" applyAlignment="1">
      <alignment horizontal="center" vertical="center"/>
    </xf>
    <xf numFmtId="0" fontId="18" fillId="0" borderId="0" xfId="0" applyFont="1"/>
    <xf numFmtId="0" fontId="16" fillId="15" borderId="56" xfId="0" applyFont="1" applyFill="1" applyBorder="1" applyAlignment="1">
      <alignment horizontal="center" vertical="center"/>
    </xf>
    <xf numFmtId="0" fontId="16" fillId="15" borderId="20" xfId="0" applyFont="1" applyFill="1" applyBorder="1" applyAlignment="1">
      <alignment horizontal="center" vertical="center"/>
    </xf>
    <xf numFmtId="0" fontId="17" fillId="8" borderId="20" xfId="0" applyFont="1" applyFill="1" applyBorder="1" applyAlignment="1">
      <alignment horizontal="center" vertical="center"/>
    </xf>
    <xf numFmtId="0" fontId="19" fillId="0" borderId="0" xfId="0" applyFont="1" applyAlignment="1">
      <alignment horizontal="center" vertical="center"/>
    </xf>
    <xf numFmtId="0" fontId="20" fillId="16" borderId="56" xfId="0" applyFont="1" applyFill="1" applyBorder="1" applyAlignment="1">
      <alignment horizontal="center" vertical="center"/>
    </xf>
    <xf numFmtId="0" fontId="20" fillId="0" borderId="0" xfId="0" applyFont="1" applyAlignment="1">
      <alignment horizontal="center" vertical="center"/>
    </xf>
    <xf numFmtId="0" fontId="22" fillId="2" borderId="2" xfId="0" applyFont="1" applyFill="1" applyBorder="1" applyAlignment="1">
      <alignment horizontal="center" vertical="center" wrapText="1"/>
    </xf>
    <xf numFmtId="0" fontId="22" fillId="2" borderId="15" xfId="0" applyFont="1" applyFill="1" applyBorder="1" applyAlignment="1">
      <alignment vertical="center" wrapText="1"/>
    </xf>
    <xf numFmtId="0" fontId="18" fillId="0" borderId="0" xfId="0" applyFont="1" applyAlignment="1">
      <alignment wrapText="1"/>
    </xf>
    <xf numFmtId="0" fontId="22" fillId="2" borderId="7"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vertical="center" wrapText="1"/>
    </xf>
    <xf numFmtId="0" fontId="22" fillId="2" borderId="17" xfId="0" applyFont="1" applyFill="1" applyBorder="1" applyAlignment="1">
      <alignment vertical="center" wrapText="1"/>
    </xf>
    <xf numFmtId="0" fontId="22" fillId="2" borderId="1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22" fillId="2" borderId="75" xfId="0" applyFont="1" applyFill="1" applyBorder="1" applyAlignment="1">
      <alignment vertical="center" wrapText="1"/>
    </xf>
    <xf numFmtId="9" fontId="22" fillId="2" borderId="2" xfId="0" applyNumberFormat="1" applyFont="1" applyFill="1" applyBorder="1" applyAlignment="1">
      <alignment horizontal="center" vertical="center" wrapText="1"/>
    </xf>
    <xf numFmtId="0" fontId="18" fillId="0" borderId="0" xfId="0" applyFont="1" applyAlignment="1">
      <alignment horizontal="center" wrapText="1"/>
    </xf>
    <xf numFmtId="0" fontId="23" fillId="0" borderId="0" xfId="0" applyFont="1"/>
    <xf numFmtId="0" fontId="24" fillId="14" borderId="76" xfId="0" applyFont="1" applyFill="1" applyBorder="1" applyAlignment="1">
      <alignment vertical="center"/>
    </xf>
    <xf numFmtId="0" fontId="24" fillId="14" borderId="77" xfId="0" applyFont="1" applyFill="1" applyBorder="1" applyAlignment="1">
      <alignment vertical="center"/>
    </xf>
    <xf numFmtId="0" fontId="24" fillId="14" borderId="78" xfId="0" applyFont="1" applyFill="1" applyBorder="1" applyAlignment="1">
      <alignment vertical="center"/>
    </xf>
    <xf numFmtId="0" fontId="25" fillId="0" borderId="0" xfId="0" applyFont="1" applyAlignment="1">
      <alignment vertical="center"/>
    </xf>
    <xf numFmtId="0" fontId="25" fillId="0" borderId="79" xfId="0" applyFont="1" applyBorder="1" applyAlignment="1">
      <alignment vertical="center"/>
    </xf>
    <xf numFmtId="0" fontId="26" fillId="0" borderId="0" xfId="0" applyFont="1" applyAlignment="1">
      <alignment vertical="center"/>
    </xf>
    <xf numFmtId="0" fontId="20" fillId="0" borderId="14" xfId="0" applyFont="1" applyBorder="1" applyAlignment="1">
      <alignment horizontal="center" vertical="center"/>
    </xf>
    <xf numFmtId="0" fontId="20" fillId="6" borderId="15" xfId="0" applyFont="1" applyFill="1" applyBorder="1" applyAlignment="1">
      <alignment horizontal="center" vertical="center"/>
    </xf>
    <xf numFmtId="0" fontId="20" fillId="0" borderId="14"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center" vertical="center"/>
    </xf>
    <xf numFmtId="0" fontId="19" fillId="7" borderId="75" xfId="0" applyFont="1" applyFill="1" applyBorder="1" applyAlignment="1">
      <alignment horizontal="left" vertical="center"/>
    </xf>
    <xf numFmtId="0" fontId="27" fillId="0" borderId="13" xfId="0" applyFont="1" applyBorder="1" applyAlignment="1">
      <alignment horizontal="center" vertical="center"/>
    </xf>
    <xf numFmtId="0" fontId="27" fillId="0" borderId="19" xfId="0" applyFont="1" applyBorder="1" applyAlignment="1">
      <alignment horizontal="center" vertical="center"/>
    </xf>
    <xf numFmtId="9" fontId="28" fillId="0" borderId="19" xfId="0" applyNumberFormat="1" applyFont="1" applyBorder="1" applyAlignment="1">
      <alignment horizontal="center" vertical="center"/>
    </xf>
    <xf numFmtId="9" fontId="27" fillId="0" borderId="19" xfId="0" applyNumberFormat="1" applyFont="1" applyBorder="1" applyAlignment="1">
      <alignment horizontal="center" vertical="center"/>
    </xf>
    <xf numFmtId="0" fontId="27" fillId="0" borderId="19" xfId="0" applyFont="1" applyBorder="1" applyAlignment="1">
      <alignment horizontal="center" vertical="center" wrapText="1"/>
    </xf>
    <xf numFmtId="0" fontId="20" fillId="0" borderId="19" xfId="0" applyFont="1" applyBorder="1" applyAlignment="1">
      <alignment horizontal="center" vertical="center" wrapText="1"/>
    </xf>
    <xf numFmtId="1" fontId="17" fillId="0" borderId="19" xfId="0" applyNumberFormat="1" applyFont="1" applyBorder="1" applyAlignment="1">
      <alignment horizontal="center" vertical="center"/>
    </xf>
    <xf numFmtId="164" fontId="17" fillId="0" borderId="19" xfId="0" applyNumberFormat="1" applyFont="1" applyBorder="1" applyAlignment="1">
      <alignment horizontal="center" vertical="center"/>
    </xf>
    <xf numFmtId="164" fontId="17" fillId="17" borderId="19" xfId="0" applyNumberFormat="1" applyFont="1" applyFill="1" applyBorder="1" applyAlignment="1">
      <alignment horizontal="center" vertical="center"/>
    </xf>
    <xf numFmtId="165" fontId="17" fillId="0" borderId="19" xfId="0" applyNumberFormat="1" applyFont="1" applyBorder="1" applyAlignment="1">
      <alignment horizontal="center" vertical="center"/>
    </xf>
    <xf numFmtId="9" fontId="19" fillId="5" borderId="19" xfId="0" applyNumberFormat="1" applyFont="1" applyFill="1" applyBorder="1" applyAlignment="1">
      <alignment horizontal="center" vertical="center"/>
    </xf>
    <xf numFmtId="0" fontId="20" fillId="0" borderId="0" xfId="0" applyFont="1"/>
    <xf numFmtId="0" fontId="19" fillId="7" borderId="19" xfId="0" applyFont="1" applyFill="1" applyBorder="1" applyAlignment="1">
      <alignment horizontal="left" vertical="center"/>
    </xf>
    <xf numFmtId="164" fontId="28" fillId="0" borderId="19" xfId="0" applyNumberFormat="1" applyFont="1" applyBorder="1" applyAlignment="1">
      <alignment horizontal="center" vertical="center"/>
    </xf>
    <xf numFmtId="10" fontId="27" fillId="0" borderId="19" xfId="0" applyNumberFormat="1" applyFont="1" applyBorder="1" applyAlignment="1">
      <alignment horizontal="center" vertical="center"/>
    </xf>
    <xf numFmtId="164" fontId="20" fillId="0" borderId="0" xfId="0" applyNumberFormat="1" applyFont="1"/>
    <xf numFmtId="0" fontId="20" fillId="18" borderId="19" xfId="0" applyFont="1" applyFill="1" applyBorder="1" applyAlignment="1">
      <alignment horizontal="center" vertical="center"/>
    </xf>
    <xf numFmtId="0" fontId="20" fillId="18" borderId="19" xfId="0" applyFont="1" applyFill="1" applyBorder="1" applyAlignment="1">
      <alignment horizontal="left" vertical="center" wrapText="1"/>
    </xf>
    <xf numFmtId="0" fontId="20" fillId="18" borderId="19" xfId="0" applyFont="1" applyFill="1" applyBorder="1" applyAlignment="1">
      <alignment horizontal="left" vertical="center"/>
    </xf>
    <xf numFmtId="0" fontId="27" fillId="18" borderId="19" xfId="0" applyFont="1" applyFill="1" applyBorder="1" applyAlignment="1">
      <alignment horizontal="center" vertical="center"/>
    </xf>
    <xf numFmtId="0" fontId="27" fillId="18" borderId="19" xfId="0" applyFont="1" applyFill="1" applyBorder="1" applyAlignment="1">
      <alignment horizontal="center" vertical="center" wrapText="1"/>
    </xf>
    <xf numFmtId="9" fontId="28" fillId="18" borderId="19" xfId="0" applyNumberFormat="1" applyFont="1" applyFill="1" applyBorder="1" applyAlignment="1">
      <alignment horizontal="center" vertical="center"/>
    </xf>
    <xf numFmtId="9" fontId="27" fillId="18" borderId="19" xfId="0" applyNumberFormat="1" applyFont="1" applyFill="1" applyBorder="1" applyAlignment="1">
      <alignment horizontal="center" vertical="center"/>
    </xf>
    <xf numFmtId="0" fontId="20" fillId="0" borderId="19" xfId="0" applyFont="1" applyBorder="1" applyAlignment="1">
      <alignment horizontal="center" vertical="center" wrapText="1"/>
    </xf>
    <xf numFmtId="1" fontId="17" fillId="0" borderId="19" xfId="0" applyNumberFormat="1" applyFont="1" applyBorder="1" applyAlignment="1">
      <alignment horizontal="center" vertical="center"/>
    </xf>
    <xf numFmtId="0" fontId="29" fillId="0" borderId="19" xfId="0" applyFont="1" applyBorder="1" applyAlignment="1">
      <alignment horizontal="left" vertical="center"/>
    </xf>
    <xf numFmtId="0" fontId="18" fillId="0" borderId="19" xfId="0" applyFont="1" applyBorder="1" applyAlignment="1">
      <alignment horizontal="center" vertical="center"/>
    </xf>
    <xf numFmtId="0" fontId="19" fillId="0" borderId="19" xfId="0" applyFont="1" applyBorder="1" applyAlignment="1">
      <alignment horizontal="center" vertical="center"/>
    </xf>
    <xf numFmtId="0" fontId="30" fillId="0" borderId="19" xfId="0" applyFont="1" applyBorder="1" applyAlignment="1">
      <alignment horizontal="center" vertical="center"/>
    </xf>
    <xf numFmtId="9" fontId="31" fillId="0" borderId="19" xfId="0" applyNumberFormat="1" applyFont="1" applyBorder="1" applyAlignment="1">
      <alignment horizontal="center" vertical="center"/>
    </xf>
    <xf numFmtId="9" fontId="30" fillId="0" borderId="19" xfId="0" applyNumberFormat="1" applyFont="1" applyBorder="1" applyAlignment="1">
      <alignment horizontal="center" vertical="center"/>
    </xf>
    <xf numFmtId="0" fontId="30" fillId="4"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2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19" fillId="7" borderId="2" xfId="0" applyFont="1" applyFill="1" applyBorder="1" applyAlignment="1">
      <alignment horizontal="left" vertical="center"/>
    </xf>
    <xf numFmtId="9" fontId="28" fillId="0" borderId="1" xfId="0" applyNumberFormat="1" applyFont="1" applyBorder="1" applyAlignment="1">
      <alignment horizontal="center" vertical="center"/>
    </xf>
    <xf numFmtId="9" fontId="27"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17" borderId="19" xfId="0" applyFont="1" applyFill="1" applyBorder="1" applyAlignment="1">
      <alignment horizontal="center" vertical="center"/>
    </xf>
    <xf numFmtId="0" fontId="32" fillId="0" borderId="0" xfId="0" applyFont="1" applyAlignment="1">
      <alignment horizontal="center" vertical="center"/>
    </xf>
    <xf numFmtId="0" fontId="18" fillId="0" borderId="0" xfId="0" applyFont="1" applyAlignment="1">
      <alignment horizontal="center" vertical="center"/>
    </xf>
    <xf numFmtId="0" fontId="29" fillId="0" borderId="0" xfId="0" applyFont="1" applyAlignment="1">
      <alignment horizontal="left" vertical="center"/>
    </xf>
    <xf numFmtId="0" fontId="33" fillId="0" borderId="0" xfId="0" applyFont="1" applyAlignment="1">
      <alignment horizontal="center" vertical="center"/>
    </xf>
    <xf numFmtId="0" fontId="30" fillId="0" borderId="0" xfId="0" applyFont="1" applyAlignment="1">
      <alignment horizontal="center" vertical="center"/>
    </xf>
    <xf numFmtId="9" fontId="31" fillId="0" borderId="0" xfId="0" applyNumberFormat="1" applyFont="1" applyAlignment="1">
      <alignment horizontal="center" vertical="center"/>
    </xf>
    <xf numFmtId="9" fontId="30" fillId="0" borderId="0" xfId="0" applyNumberFormat="1" applyFont="1" applyAlignment="1">
      <alignment horizontal="center" vertical="center"/>
    </xf>
    <xf numFmtId="0" fontId="30" fillId="0" borderId="0" xfId="0" applyFont="1" applyAlignment="1">
      <alignment horizontal="center" vertical="center" wrapText="1"/>
    </xf>
    <xf numFmtId="0" fontId="18" fillId="0" borderId="0" xfId="0" applyFont="1" applyAlignment="1">
      <alignment horizontal="center" vertical="center" wrapText="1"/>
    </xf>
    <xf numFmtId="9" fontId="34" fillId="5" borderId="20" xfId="0" applyNumberFormat="1" applyFont="1" applyFill="1" applyBorder="1" applyAlignment="1">
      <alignment horizontal="center" vertical="center"/>
    </xf>
    <xf numFmtId="0" fontId="35" fillId="0" borderId="0" xfId="0" applyFont="1" applyAlignment="1">
      <alignment vertical="center"/>
    </xf>
    <xf numFmtId="0" fontId="36" fillId="0" borderId="0" xfId="0" applyFont="1" applyAlignment="1">
      <alignment horizontal="center" vertical="center" wrapText="1"/>
    </xf>
    <xf numFmtId="0" fontId="16" fillId="0" borderId="0" xfId="0" applyFont="1" applyAlignment="1">
      <alignment horizontal="center" vertical="center" wrapText="1"/>
    </xf>
    <xf numFmtId="0" fontId="27" fillId="4" borderId="19" xfId="0" applyFont="1" applyFill="1" applyBorder="1" applyAlignment="1">
      <alignment horizontal="center" vertical="center"/>
    </xf>
    <xf numFmtId="0" fontId="28" fillId="0" borderId="19" xfId="0" applyFont="1" applyBorder="1" applyAlignment="1">
      <alignment horizontal="center" vertical="center"/>
    </xf>
    <xf numFmtId="2" fontId="17" fillId="0" borderId="19" xfId="0" applyNumberFormat="1" applyFont="1" applyBorder="1" applyAlignment="1">
      <alignment horizontal="center" vertical="center"/>
    </xf>
    <xf numFmtId="1" fontId="19" fillId="5" borderId="19" xfId="0" applyNumberFormat="1" applyFont="1" applyFill="1" applyBorder="1" applyAlignment="1">
      <alignment horizontal="center" vertical="center"/>
    </xf>
    <xf numFmtId="166" fontId="17" fillId="0" borderId="19" xfId="0" applyNumberFormat="1" applyFont="1" applyBorder="1" applyAlignment="1">
      <alignment horizontal="center" vertical="center"/>
    </xf>
    <xf numFmtId="0" fontId="32" fillId="0" borderId="19" xfId="0" applyFont="1" applyBorder="1" applyAlignment="1">
      <alignment horizontal="center" vertical="center"/>
    </xf>
    <xf numFmtId="0" fontId="20" fillId="19" borderId="15" xfId="0" applyFont="1" applyFill="1" applyBorder="1" applyAlignment="1">
      <alignment horizontal="center" vertical="center"/>
    </xf>
    <xf numFmtId="0" fontId="37" fillId="0" borderId="19" xfId="0" applyFont="1" applyBorder="1" applyAlignment="1">
      <alignment horizontal="center" vertical="center"/>
    </xf>
    <xf numFmtId="10" fontId="31" fillId="0" borderId="19" xfId="0" applyNumberFormat="1" applyFont="1" applyBorder="1" applyAlignment="1">
      <alignment horizontal="center" vertical="center"/>
    </xf>
    <xf numFmtId="10" fontId="30" fillId="0" borderId="19" xfId="0" applyNumberFormat="1" applyFont="1" applyBorder="1" applyAlignment="1">
      <alignment horizontal="center" vertical="center"/>
    </xf>
    <xf numFmtId="0" fontId="30" fillId="0" borderId="19" xfId="0" applyFont="1" applyBorder="1" applyAlignment="1">
      <alignment horizontal="center" vertical="center" wrapText="1"/>
    </xf>
    <xf numFmtId="0" fontId="18" fillId="0" borderId="19" xfId="0" applyFont="1" applyBorder="1" applyAlignment="1">
      <alignment horizontal="center" vertical="center" wrapText="1"/>
    </xf>
    <xf numFmtId="2" fontId="17" fillId="0" borderId="19" xfId="0" applyNumberFormat="1" applyFont="1" applyBorder="1" applyAlignment="1">
      <alignment horizontal="center" vertical="center"/>
    </xf>
    <xf numFmtId="164" fontId="19" fillId="5" borderId="19" xfId="0" applyNumberFormat="1" applyFont="1" applyFill="1" applyBorder="1" applyAlignment="1">
      <alignment horizontal="center" vertical="center"/>
    </xf>
    <xf numFmtId="2" fontId="31" fillId="0" borderId="19" xfId="0" applyNumberFormat="1" applyFont="1" applyBorder="1" applyAlignment="1">
      <alignment horizontal="center" vertical="center"/>
    </xf>
    <xf numFmtId="1" fontId="18" fillId="0" borderId="19" xfId="0" applyNumberFormat="1" applyFont="1" applyBorder="1" applyAlignment="1">
      <alignment horizontal="center" vertical="center" wrapText="1"/>
    </xf>
    <xf numFmtId="1" fontId="18" fillId="0" borderId="19" xfId="0" applyNumberFormat="1"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left" vertical="center"/>
    </xf>
    <xf numFmtId="164" fontId="17" fillId="20" borderId="19" xfId="0" applyNumberFormat="1" applyFont="1" applyFill="1" applyBorder="1" applyAlignment="1">
      <alignment horizontal="center" vertical="center"/>
    </xf>
    <xf numFmtId="0" fontId="18" fillId="20" borderId="19" xfId="0" applyFont="1" applyFill="1" applyBorder="1" applyAlignment="1">
      <alignment horizontal="center" vertical="center" wrapText="1"/>
    </xf>
    <xf numFmtId="0" fontId="23" fillId="0" borderId="19" xfId="0" applyFont="1" applyBorder="1" applyAlignment="1">
      <alignment horizontal="center" vertical="center"/>
    </xf>
    <xf numFmtId="0" fontId="38" fillId="0" borderId="19" xfId="0" applyFont="1" applyBorder="1" applyAlignment="1">
      <alignment horizontal="center" vertical="center"/>
    </xf>
    <xf numFmtId="0" fontId="18" fillId="4" borderId="19" xfId="0" applyFont="1" applyFill="1" applyBorder="1" applyAlignment="1">
      <alignment horizontal="center" vertical="center"/>
    </xf>
    <xf numFmtId="9" fontId="30" fillId="21" borderId="19" xfId="0" applyNumberFormat="1" applyFont="1" applyFill="1" applyBorder="1" applyAlignment="1">
      <alignment horizontal="center" vertical="center"/>
    </xf>
    <xf numFmtId="164" fontId="17" fillId="0" borderId="19" xfId="0" applyNumberFormat="1" applyFont="1" applyBorder="1" applyAlignment="1">
      <alignment horizontal="center" vertical="center"/>
    </xf>
    <xf numFmtId="0" fontId="19" fillId="7" borderId="19" xfId="0" applyFont="1" applyFill="1" applyBorder="1" applyAlignment="1">
      <alignment horizontal="left" vertical="center" wrapText="1"/>
    </xf>
    <xf numFmtId="0" fontId="18" fillId="21" borderId="19" xfId="0" applyFont="1" applyFill="1" applyBorder="1" applyAlignment="1">
      <alignment horizontal="center" vertical="center"/>
    </xf>
    <xf numFmtId="1" fontId="30" fillId="0" borderId="19" xfId="0" applyNumberFormat="1" applyFont="1" applyBorder="1" applyAlignment="1">
      <alignment horizontal="center" vertical="center"/>
    </xf>
    <xf numFmtId="0" fontId="29" fillId="0" borderId="19" xfId="0" applyFont="1" applyBorder="1" applyAlignment="1">
      <alignment horizontal="left" vertical="center" wrapText="1"/>
    </xf>
    <xf numFmtId="0" fontId="30" fillId="0" borderId="19" xfId="0" quotePrefix="1" applyFont="1" applyBorder="1" applyAlignment="1">
      <alignment horizontal="center" vertical="center"/>
    </xf>
    <xf numFmtId="1" fontId="31" fillId="0" borderId="19" xfId="0" applyNumberFormat="1" applyFont="1" applyBorder="1" applyAlignment="1">
      <alignment horizontal="center" vertical="center"/>
    </xf>
    <xf numFmtId="4" fontId="17" fillId="0" borderId="19" xfId="0" applyNumberFormat="1" applyFont="1" applyBorder="1" applyAlignment="1">
      <alignment horizontal="center" vertical="center"/>
    </xf>
    <xf numFmtId="0" fontId="29" fillId="21" borderId="19" xfId="0" applyFont="1" applyFill="1" applyBorder="1" applyAlignment="1">
      <alignment horizontal="left" vertical="center"/>
    </xf>
    <xf numFmtId="0" fontId="19" fillId="7" borderId="19" xfId="0" applyFont="1" applyFill="1" applyBorder="1" applyAlignment="1">
      <alignment horizontal="left" vertical="center"/>
    </xf>
    <xf numFmtId="0" fontId="30" fillId="0" borderId="19" xfId="0" applyFont="1" applyBorder="1" applyAlignment="1">
      <alignment horizontal="center" vertical="center"/>
    </xf>
    <xf numFmtId="9" fontId="30" fillId="0" borderId="19" xfId="0" applyNumberFormat="1" applyFont="1" applyBorder="1" applyAlignment="1">
      <alignment horizontal="center" vertical="center"/>
    </xf>
    <xf numFmtId="10" fontId="17" fillId="0" borderId="19" xfId="0" applyNumberFormat="1" applyFont="1" applyBorder="1" applyAlignment="1">
      <alignment horizontal="center" vertical="center"/>
    </xf>
    <xf numFmtId="0" fontId="18" fillId="22" borderId="19" xfId="0" applyFont="1" applyFill="1" applyBorder="1" applyAlignment="1">
      <alignment horizontal="center" vertical="center"/>
    </xf>
    <xf numFmtId="164" fontId="17" fillId="22" borderId="19" xfId="0" applyNumberFormat="1" applyFont="1" applyFill="1" applyBorder="1" applyAlignment="1">
      <alignment horizontal="center" vertical="center"/>
    </xf>
    <xf numFmtId="0" fontId="18" fillId="17" borderId="19" xfId="0" applyFont="1" applyFill="1" applyBorder="1" applyAlignment="1">
      <alignment horizontal="center" vertical="center"/>
    </xf>
    <xf numFmtId="0" fontId="23" fillId="0" borderId="0" xfId="0" applyFont="1" applyAlignment="1">
      <alignment horizontal="left" vertical="center"/>
    </xf>
    <xf numFmtId="0" fontId="39" fillId="2" borderId="56" xfId="0" applyFont="1" applyFill="1" applyBorder="1" applyAlignment="1">
      <alignment horizontal="center"/>
    </xf>
    <xf numFmtId="0" fontId="40" fillId="0" borderId="56" xfId="0" applyFont="1" applyBorder="1" applyAlignment="1"/>
    <xf numFmtId="0" fontId="40" fillId="0" borderId="56" xfId="0" applyFont="1" applyBorder="1" applyAlignment="1">
      <alignment horizontal="right"/>
    </xf>
    <xf numFmtId="9" fontId="40" fillId="0" borderId="56" xfId="0" applyNumberFormat="1" applyFont="1" applyBorder="1" applyAlignment="1">
      <alignment horizontal="right"/>
    </xf>
    <xf numFmtId="0" fontId="41" fillId="0" borderId="81" xfId="0" applyFont="1" applyBorder="1" applyAlignment="1">
      <alignment horizontal="center" vertical="center" wrapText="1"/>
    </xf>
    <xf numFmtId="0" fontId="42" fillId="13" borderId="82" xfId="0" applyFont="1" applyFill="1" applyBorder="1"/>
    <xf numFmtId="0" fontId="42" fillId="0" borderId="0" xfId="0" applyFont="1"/>
    <xf numFmtId="0" fontId="42" fillId="0" borderId="0" xfId="0" applyFont="1" applyAlignment="1">
      <alignment horizontal="center"/>
    </xf>
    <xf numFmtId="0" fontId="42" fillId="13" borderId="83" xfId="0" applyFont="1" applyFill="1" applyBorder="1"/>
    <xf numFmtId="0" fontId="42" fillId="13" borderId="84" xfId="0" applyFont="1" applyFill="1" applyBorder="1" applyAlignment="1">
      <alignment horizontal="center"/>
    </xf>
    <xf numFmtId="0" fontId="42" fillId="13" borderId="85" xfId="0" applyFont="1" applyFill="1" applyBorder="1"/>
    <xf numFmtId="0" fontId="42" fillId="13" borderId="82" xfId="0" applyFont="1" applyFill="1" applyBorder="1" applyAlignment="1">
      <alignment horizontal="center"/>
    </xf>
    <xf numFmtId="0" fontId="42" fillId="0" borderId="86" xfId="0" applyFont="1" applyBorder="1" applyAlignment="1">
      <alignment horizontal="center"/>
    </xf>
    <xf numFmtId="0" fontId="39" fillId="2" borderId="56" xfId="0" applyFont="1" applyFill="1" applyBorder="1" applyAlignment="1"/>
    <xf numFmtId="0" fontId="43" fillId="0" borderId="56" xfId="0" applyFont="1" applyBorder="1" applyAlignment="1">
      <alignment horizontal="right"/>
    </xf>
    <xf numFmtId="0" fontId="40" fillId="0" borderId="56" xfId="0" applyFont="1" applyBorder="1" applyAlignment="1"/>
    <xf numFmtId="0" fontId="42" fillId="13" borderId="87" xfId="0" applyFont="1" applyFill="1" applyBorder="1"/>
    <xf numFmtId="0" fontId="42" fillId="13" borderId="88" xfId="0" applyFont="1" applyFill="1" applyBorder="1" applyAlignment="1">
      <alignment horizontal="center"/>
    </xf>
    <xf numFmtId="0" fontId="41" fillId="0" borderId="89" xfId="0" applyFont="1" applyBorder="1" applyAlignment="1">
      <alignment horizontal="center" vertical="center" wrapText="1"/>
    </xf>
    <xf numFmtId="0" fontId="42" fillId="13" borderId="90" xfId="0" applyFont="1" applyFill="1" applyBorder="1"/>
    <xf numFmtId="9" fontId="41" fillId="13" borderId="90" xfId="0" applyNumberFormat="1" applyFont="1" applyFill="1" applyBorder="1"/>
    <xf numFmtId="0" fontId="42" fillId="13" borderId="91" xfId="0" applyFont="1" applyFill="1" applyBorder="1"/>
    <xf numFmtId="9" fontId="41" fillId="13" borderId="82" xfId="0" applyNumberFormat="1" applyFont="1" applyFill="1" applyBorder="1"/>
    <xf numFmtId="0" fontId="44" fillId="0" borderId="0" xfId="0" applyFont="1"/>
    <xf numFmtId="10" fontId="18" fillId="0" borderId="0" xfId="0" applyNumberFormat="1" applyFont="1"/>
    <xf numFmtId="0" fontId="45" fillId="0" borderId="0" xfId="0" applyFont="1"/>
    <xf numFmtId="0" fontId="45" fillId="0" borderId="0" xfId="0" applyFont="1" applyAlignment="1">
      <alignment horizontal="center" vertical="center"/>
    </xf>
    <xf numFmtId="0" fontId="47" fillId="0" borderId="0" xfId="0" applyFont="1" applyAlignment="1">
      <alignment vertical="center"/>
    </xf>
    <xf numFmtId="0" fontId="48" fillId="2" borderId="95" xfId="0" applyFont="1" applyFill="1" applyBorder="1" applyAlignment="1">
      <alignment horizontal="center" vertical="center"/>
    </xf>
    <xf numFmtId="0" fontId="48" fillId="2" borderId="19" xfId="0" applyFont="1" applyFill="1" applyBorder="1" applyAlignment="1">
      <alignment horizontal="center" vertical="center"/>
    </xf>
    <xf numFmtId="0" fontId="48" fillId="2" borderId="96" xfId="0" applyFont="1" applyFill="1" applyBorder="1" applyAlignment="1">
      <alignment horizontal="center" vertical="center"/>
    </xf>
    <xf numFmtId="0" fontId="13" fillId="0" borderId="95" xfId="0" applyFont="1" applyBorder="1" applyAlignment="1">
      <alignment horizontal="center" vertical="center"/>
    </xf>
    <xf numFmtId="167" fontId="13" fillId="0" borderId="19" xfId="0" applyNumberFormat="1" applyFont="1" applyBorder="1" applyAlignment="1">
      <alignment horizontal="center" vertical="center"/>
    </xf>
    <xf numFmtId="0" fontId="13" fillId="0" borderId="96" xfId="0" applyFont="1" applyBorder="1" applyAlignment="1">
      <alignment horizontal="left" vertical="center" wrapText="1"/>
    </xf>
    <xf numFmtId="0" fontId="45" fillId="0" borderId="95" xfId="0" applyFont="1" applyBorder="1" applyAlignment="1">
      <alignment horizontal="center" vertical="center"/>
    </xf>
    <xf numFmtId="167" fontId="45" fillId="0" borderId="19" xfId="0" applyNumberFormat="1" applyFont="1" applyBorder="1" applyAlignment="1">
      <alignment horizontal="center" vertical="center"/>
    </xf>
    <xf numFmtId="0" fontId="45" fillId="0" borderId="96" xfId="0" applyFont="1" applyBorder="1" applyAlignment="1">
      <alignment horizontal="left" vertical="center" wrapText="1"/>
    </xf>
    <xf numFmtId="0" fontId="45" fillId="0" borderId="95" xfId="0" applyFont="1" applyBorder="1" applyAlignment="1">
      <alignment horizontal="center"/>
    </xf>
    <xf numFmtId="167" fontId="45" fillId="0" borderId="13" xfId="0" applyNumberFormat="1" applyFont="1" applyBorder="1" applyAlignment="1">
      <alignment horizontal="center"/>
    </xf>
    <xf numFmtId="0" fontId="45" fillId="0" borderId="97" xfId="0" applyFont="1" applyBorder="1" applyAlignment="1">
      <alignment wrapText="1"/>
    </xf>
    <xf numFmtId="0" fontId="1" fillId="0" borderId="0" xfId="0" applyFont="1" applyAlignment="1">
      <alignment vertical="center"/>
    </xf>
    <xf numFmtId="0" fontId="45" fillId="0" borderId="0" xfId="0" applyFont="1" applyAlignment="1">
      <alignment vertical="center"/>
    </xf>
    <xf numFmtId="167" fontId="45" fillId="0" borderId="13" xfId="0" applyNumberFormat="1" applyFont="1" applyBorder="1" applyAlignment="1">
      <alignment horizontal="center" vertical="center"/>
    </xf>
    <xf numFmtId="0" fontId="45" fillId="0" borderId="97" xfId="0" applyFont="1" applyBorder="1" applyAlignment="1">
      <alignment vertical="center" wrapText="1"/>
    </xf>
    <xf numFmtId="168" fontId="45" fillId="0" borderId="19" xfId="0" applyNumberFormat="1" applyFont="1" applyBorder="1" applyAlignment="1">
      <alignment horizontal="center" vertical="center"/>
    </xf>
    <xf numFmtId="0" fontId="45" fillId="0" borderId="101" xfId="0" applyFont="1" applyBorder="1" applyAlignment="1">
      <alignment horizontal="center" vertical="center"/>
    </xf>
    <xf numFmtId="167" fontId="45" fillId="0" borderId="102" xfId="0" applyNumberFormat="1" applyFont="1" applyBorder="1" applyAlignment="1">
      <alignment horizontal="center" vertical="center"/>
    </xf>
    <xf numFmtId="0" fontId="45" fillId="0" borderId="103" xfId="0" applyFont="1" applyBorder="1" applyAlignment="1">
      <alignment horizontal="left" vertical="center" wrapText="1"/>
    </xf>
    <xf numFmtId="0" fontId="0" fillId="0" borderId="23" xfId="0" applyFont="1" applyBorder="1" applyAlignment="1"/>
    <xf numFmtId="0" fontId="0" fillId="0" borderId="104" xfId="0" applyFont="1" applyBorder="1" applyAlignment="1"/>
    <xf numFmtId="0" fontId="0" fillId="0" borderId="23" xfId="0" pivotButton="1" applyFont="1" applyBorder="1" applyAlignment="1"/>
    <xf numFmtId="0" fontId="0" fillId="0" borderId="105" xfId="0" applyFont="1" applyBorder="1" applyAlignment="1"/>
    <xf numFmtId="0" fontId="0" fillId="0" borderId="24" xfId="0" applyFont="1" applyBorder="1" applyAlignment="1"/>
    <xf numFmtId="0" fontId="0" fillId="0" borderId="23" xfId="0" applyNumberFormat="1" applyFont="1" applyBorder="1" applyAlignment="1"/>
    <xf numFmtId="0" fontId="0" fillId="0" borderId="24" xfId="0" applyNumberFormat="1" applyFont="1" applyBorder="1" applyAlignment="1"/>
    <xf numFmtId="0" fontId="0" fillId="0" borderId="25" xfId="0" applyFont="1" applyBorder="1" applyAlignment="1"/>
    <xf numFmtId="0" fontId="0" fillId="0" borderId="106" xfId="0" applyFont="1" applyBorder="1" applyAlignment="1"/>
    <xf numFmtId="0" fontId="0" fillId="0" borderId="25" xfId="0" applyNumberFormat="1" applyFont="1" applyBorder="1" applyAlignment="1"/>
    <xf numFmtId="0" fontId="0" fillId="0" borderId="26" xfId="0" applyNumberFormat="1" applyFont="1" applyBorder="1" applyAlignment="1"/>
    <xf numFmtId="0" fontId="0" fillId="0" borderId="22" xfId="0" pivotButton="1" applyFont="1" applyBorder="1" applyAlignment="1"/>
    <xf numFmtId="0" fontId="0" fillId="0" borderId="22" xfId="0" applyFont="1" applyBorder="1" applyAlignment="1"/>
    <xf numFmtId="0" fontId="0" fillId="0" borderId="27" xfId="0" applyFont="1" applyBorder="1" applyAlignment="1"/>
    <xf numFmtId="0" fontId="0" fillId="0" borderId="27" xfId="0" applyNumberFormat="1" applyFont="1" applyBorder="1" applyAlignment="1"/>
    <xf numFmtId="0" fontId="0" fillId="0" borderId="28" xfId="0" applyNumberFormat="1" applyFont="1" applyBorder="1" applyAlignment="1"/>
    <xf numFmtId="0" fontId="7" fillId="4" borderId="37" xfId="0" applyFont="1" applyFill="1" applyBorder="1" applyAlignment="1">
      <alignment horizontal="center" vertical="center"/>
    </xf>
    <xf numFmtId="0" fontId="2" fillId="0" borderId="38" xfId="0" applyFont="1" applyBorder="1"/>
    <xf numFmtId="0" fontId="7" fillId="11" borderId="59" xfId="0" applyFont="1" applyFill="1" applyBorder="1" applyAlignment="1">
      <alignment horizontal="center" vertical="center"/>
    </xf>
    <xf numFmtId="0" fontId="2" fillId="0" borderId="60" xfId="0" applyFont="1" applyBorder="1"/>
    <xf numFmtId="0" fontId="2" fillId="0" borderId="61" xfId="0" applyFont="1" applyBorder="1"/>
    <xf numFmtId="0" fontId="7" fillId="4" borderId="29" xfId="0" applyFont="1" applyFill="1" applyBorder="1" applyAlignment="1">
      <alignment horizontal="center" vertical="center"/>
    </xf>
    <xf numFmtId="0" fontId="2" fillId="0" borderId="31" xfId="0" applyFont="1" applyBorder="1"/>
    <xf numFmtId="0" fontId="2" fillId="0" borderId="30" xfId="0" applyFont="1" applyBorder="1"/>
    <xf numFmtId="0" fontId="2" fillId="0" borderId="34" xfId="0" applyFont="1" applyBorder="1"/>
    <xf numFmtId="0" fontId="2" fillId="0" borderId="36" xfId="0" applyFont="1" applyBorder="1"/>
    <xf numFmtId="0" fontId="2" fillId="0" borderId="35" xfId="0" applyFont="1" applyBorder="1"/>
    <xf numFmtId="0" fontId="12" fillId="0" borderId="62" xfId="0" applyFont="1" applyBorder="1" applyAlignment="1">
      <alignment horizontal="left" vertical="center" wrapText="1"/>
    </xf>
    <xf numFmtId="0" fontId="2" fillId="0" borderId="63" xfId="0" applyFont="1" applyBorder="1"/>
    <xf numFmtId="0" fontId="2" fillId="0" borderId="64" xfId="0" applyFont="1" applyBorder="1"/>
    <xf numFmtId="0" fontId="2" fillId="0" borderId="46" xfId="0" applyFont="1" applyBorder="1"/>
    <xf numFmtId="0" fontId="0" fillId="0" borderId="0" xfId="0" applyFont="1" applyAlignment="1"/>
    <xf numFmtId="0" fontId="2" fillId="0" borderId="33" xfId="0" applyFont="1" applyBorder="1"/>
    <xf numFmtId="0" fontId="2" fillId="0" borderId="52" xfId="0" applyFont="1" applyBorder="1"/>
    <xf numFmtId="0" fontId="2" fillId="0" borderId="53" xfId="0" applyFont="1" applyBorder="1"/>
    <xf numFmtId="0" fontId="2" fillId="0" borderId="69" xfId="0" applyFont="1" applyBorder="1"/>
    <xf numFmtId="0" fontId="13" fillId="0" borderId="65" xfId="0" applyFont="1" applyBorder="1" applyAlignment="1">
      <alignment horizontal="left" vertical="center" wrapText="1"/>
    </xf>
    <xf numFmtId="0" fontId="2" fillId="0" borderId="66" xfId="0" applyFont="1" applyBorder="1"/>
    <xf numFmtId="0" fontId="2" fillId="0" borderId="67" xfId="0" applyFont="1" applyBorder="1"/>
    <xf numFmtId="0" fontId="13" fillId="0" borderId="37" xfId="0" applyFont="1" applyBorder="1" applyAlignment="1">
      <alignment horizontal="left" vertical="center" wrapText="1"/>
    </xf>
    <xf numFmtId="0" fontId="2" fillId="0" borderId="39" xfId="0" applyFont="1" applyBorder="1"/>
    <xf numFmtId="0" fontId="2" fillId="0" borderId="68" xfId="0" applyFont="1" applyBorder="1"/>
    <xf numFmtId="0" fontId="14" fillId="0" borderId="70" xfId="0" applyFont="1" applyBorder="1" applyAlignment="1">
      <alignment horizontal="left" vertical="center" wrapText="1"/>
    </xf>
    <xf numFmtId="0" fontId="2" fillId="0" borderId="71" xfId="0" applyFont="1" applyBorder="1"/>
    <xf numFmtId="0" fontId="2" fillId="0" borderId="72" xfId="0" applyFont="1" applyBorder="1"/>
    <xf numFmtId="0" fontId="7" fillId="0" borderId="37" xfId="0" applyFont="1" applyBorder="1" applyAlignment="1">
      <alignment horizontal="left" vertical="center"/>
    </xf>
    <xf numFmtId="0" fontId="7" fillId="12" borderId="37" xfId="0" applyFont="1" applyFill="1" applyBorder="1" applyAlignment="1">
      <alignment horizontal="left" vertical="center"/>
    </xf>
    <xf numFmtId="0" fontId="8" fillId="4"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11" fillId="12" borderId="37" xfId="0" applyFont="1" applyFill="1" applyBorder="1" applyAlignment="1">
      <alignment horizontal="center" vertical="center" wrapText="1"/>
    </xf>
    <xf numFmtId="0" fontId="7" fillId="11" borderId="37" xfId="0" applyFont="1" applyFill="1" applyBorder="1" applyAlignment="1">
      <alignment horizontal="center" vertical="center"/>
    </xf>
    <xf numFmtId="0" fontId="4" fillId="4" borderId="40"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7" fillId="11" borderId="47" xfId="0" applyFont="1" applyFill="1" applyBorder="1" applyAlignment="1">
      <alignment horizontal="center" vertical="center"/>
    </xf>
    <xf numFmtId="0" fontId="2" fillId="0" borderId="48" xfId="0" applyFont="1" applyBorder="1"/>
    <xf numFmtId="0" fontId="2" fillId="0" borderId="49" xfId="0" applyFont="1" applyBorder="1"/>
    <xf numFmtId="0" fontId="4" fillId="0" borderId="29" xfId="0" applyFont="1" applyBorder="1" applyAlignment="1">
      <alignment horizontal="center"/>
    </xf>
    <xf numFmtId="0" fontId="2" fillId="0" borderId="32" xfId="0" applyFont="1" applyBorder="1"/>
    <xf numFmtId="0" fontId="6" fillId="0" borderId="29" xfId="0" applyFont="1" applyBorder="1" applyAlignment="1">
      <alignment horizontal="center" vertical="center" wrapText="1"/>
    </xf>
    <xf numFmtId="0" fontId="7" fillId="0" borderId="37" xfId="0" applyFont="1" applyBorder="1" applyAlignment="1">
      <alignment horizontal="center" vertical="center"/>
    </xf>
    <xf numFmtId="0" fontId="7" fillId="8" borderId="3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 fillId="0" borderId="6" xfId="0" applyFont="1" applyBorder="1"/>
    <xf numFmtId="0" fontId="2" fillId="0" borderId="14" xfId="0" applyFont="1" applyBorder="1"/>
    <xf numFmtId="0" fontId="22"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9" fontId="22" fillId="2" borderId="1" xfId="0" applyNumberFormat="1" applyFont="1" applyFill="1" applyBorder="1" applyAlignment="1">
      <alignment horizontal="center" vertical="center" wrapText="1"/>
    </xf>
    <xf numFmtId="0" fontId="15" fillId="0" borderId="0" xfId="0" applyFont="1" applyAlignment="1">
      <alignment horizontal="left" vertical="center"/>
    </xf>
    <xf numFmtId="0" fontId="2" fillId="0" borderId="73" xfId="0" applyFont="1" applyBorder="1"/>
    <xf numFmtId="0" fontId="22" fillId="2"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22" fillId="2"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46" fillId="2" borderId="92" xfId="0" applyFont="1" applyFill="1" applyBorder="1" applyAlignment="1">
      <alignment horizontal="center" vertical="center"/>
    </xf>
    <xf numFmtId="0" fontId="2" fillId="0" borderId="93" xfId="0" applyFont="1" applyBorder="1"/>
    <xf numFmtId="0" fontId="2" fillId="0" borderId="94" xfId="0" applyFont="1" applyBorder="1"/>
    <xf numFmtId="0" fontId="45" fillId="0" borderId="98" xfId="0" applyFont="1" applyBorder="1" applyAlignment="1">
      <alignment horizontal="center" vertical="center"/>
    </xf>
    <xf numFmtId="0" fontId="2" fillId="0" borderId="99" xfId="0" applyFont="1" applyBorder="1"/>
    <xf numFmtId="0" fontId="2" fillId="0" borderId="100" xfId="0" applyFont="1" applyBorder="1"/>
    <xf numFmtId="167" fontId="45" fillId="0" borderId="1" xfId="0" applyNumberFormat="1" applyFont="1" applyBorder="1" applyAlignment="1">
      <alignment horizontal="center" vertical="center"/>
    </xf>
    <xf numFmtId="0" fontId="13" fillId="0" borderId="98" xfId="0" applyFont="1" applyBorder="1" applyAlignment="1">
      <alignment horizontal="center" vertical="center"/>
    </xf>
    <xf numFmtId="167" fontId="13" fillId="0" borderId="1" xfId="0" applyNumberFormat="1" applyFont="1" applyBorder="1" applyAlignment="1">
      <alignment horizontal="center" vertical="center"/>
    </xf>
    <xf numFmtId="0" fontId="19" fillId="0" borderId="21"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19" xfId="0" applyFont="1" applyFill="1" applyBorder="1" applyAlignment="1">
      <alignment horizontal="center" vertical="center"/>
    </xf>
    <xf numFmtId="0" fontId="23" fillId="0" borderId="0" xfId="0" applyFont="1" applyFill="1" applyAlignment="1">
      <alignment horizontal="center" vertical="center"/>
    </xf>
    <xf numFmtId="0" fontId="25" fillId="0" borderId="0" xfId="0" applyFont="1" applyFill="1" applyAlignment="1">
      <alignment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cellXfs>
  <cellStyles count="1">
    <cellStyle name="Normal" xfId="0" builtinId="0"/>
  </cellStyles>
  <dxfs count="420">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92D050"/>
          <bgColor rgb="FF92D050"/>
        </patternFill>
      </fill>
    </dxf>
    <dxf>
      <fill>
        <patternFill patternType="solid">
          <fgColor rgb="FFFF0000"/>
          <bgColor rgb="FFFF0000"/>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pivotCacheDefinition" Target="pivotCache/pivotCacheDefinition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tx>
            <c:v>EFICACIA</c:v>
          </c:tx>
          <c:spPr>
            <a:solidFill>
              <a:srgbClr val="4472C4"/>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indicadores'!$C$38:$Q$38</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indicadores'!$C$40:$Q$40</c:f>
              <c:numCache>
                <c:formatCode>0%</c:formatCode>
                <c:ptCount val="15"/>
                <c:pt idx="0">
                  <c:v>0</c:v>
                </c:pt>
                <c:pt idx="1">
                  <c:v>0</c:v>
                </c:pt>
                <c:pt idx="2">
                  <c:v>0</c:v>
                </c:pt>
                <c:pt idx="3">
                  <c:v>0</c:v>
                </c:pt>
                <c:pt idx="4">
                  <c:v>1</c:v>
                </c:pt>
                <c:pt idx="5">
                  <c:v>0.75</c:v>
                </c:pt>
                <c:pt idx="6">
                  <c:v>1</c:v>
                </c:pt>
                <c:pt idx="7">
                  <c:v>0.78624503196820461</c:v>
                </c:pt>
                <c:pt idx="8">
                  <c:v>0</c:v>
                </c:pt>
                <c:pt idx="9">
                  <c:v>1</c:v>
                </c:pt>
                <c:pt idx="10">
                  <c:v>1</c:v>
                </c:pt>
                <c:pt idx="11">
                  <c:v>0</c:v>
                </c:pt>
                <c:pt idx="12">
                  <c:v>0</c:v>
                </c:pt>
                <c:pt idx="13">
                  <c:v>0.92592592592592582</c:v>
                </c:pt>
                <c:pt idx="14">
                  <c:v>0.90909090909090906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9B-4F7B-BA35-E46F4DC555F5}"/>
            </c:ext>
          </c:extLst>
        </c:ser>
        <c:dLbls>
          <c:showLegendKey val="0"/>
          <c:showVal val="0"/>
          <c:showCatName val="0"/>
          <c:showSerName val="0"/>
          <c:showPercent val="0"/>
          <c:showBubbleSize val="0"/>
        </c:dLbls>
        <c:gapWidth val="150"/>
        <c:axId val="230547543"/>
        <c:axId val="987090006"/>
      </c:barChart>
      <c:catAx>
        <c:axId val="23054754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987090006"/>
        <c:crosses val="autoZero"/>
        <c:auto val="1"/>
        <c:lblAlgn val="ctr"/>
        <c:lblOffset val="100"/>
        <c:noMultiLvlLbl val="1"/>
      </c:catAx>
      <c:valAx>
        <c:axId val="98709000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230547543"/>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invertIfNegative val="1"/>
          <c:cat>
            <c:strRef>
              <c:f>'Formato indicadores'!$C$46:$Q$46</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indicadores'!$C$48:$Q$48</c:f>
              <c:numCache>
                <c:formatCode>0%</c:formatCode>
                <c:ptCount val="15"/>
                <c:pt idx="0">
                  <c:v>1</c:v>
                </c:pt>
                <c:pt idx="1">
                  <c:v>0</c:v>
                </c:pt>
                <c:pt idx="2">
                  <c:v>0</c:v>
                </c:pt>
                <c:pt idx="3">
                  <c:v>0</c:v>
                </c:pt>
                <c:pt idx="4">
                  <c:v>1</c:v>
                </c:pt>
                <c:pt idx="5">
                  <c:v>1</c:v>
                </c:pt>
                <c:pt idx="6">
                  <c:v>0</c:v>
                </c:pt>
                <c:pt idx="7">
                  <c:v>0</c:v>
                </c:pt>
                <c:pt idx="8">
                  <c:v>0</c:v>
                </c:pt>
                <c:pt idx="9">
                  <c:v>1</c:v>
                </c:pt>
                <c:pt idx="10">
                  <c:v>0.8</c:v>
                </c:pt>
                <c:pt idx="11">
                  <c:v>0</c:v>
                </c:pt>
                <c:pt idx="12">
                  <c:v>0</c:v>
                </c:pt>
                <c:pt idx="13">
                  <c:v>0</c:v>
                </c:pt>
                <c:pt idx="14">
                  <c:v>0</c:v>
                </c:pt>
              </c:numCache>
            </c:numRef>
          </c:val>
          <c:extLst>
            <c:ext xmlns:c16="http://schemas.microsoft.com/office/drawing/2014/chart" uri="{C3380CC4-5D6E-409C-BE32-E72D297353CC}">
              <c16:uniqueId val="{00000000-DFA6-4BDE-94E1-9E79FFDE10DF}"/>
            </c:ext>
          </c:extLst>
        </c:ser>
        <c:dLbls>
          <c:showLegendKey val="0"/>
          <c:showVal val="0"/>
          <c:showCatName val="0"/>
          <c:showSerName val="0"/>
          <c:showPercent val="0"/>
          <c:showBubbleSize val="0"/>
        </c:dLbls>
        <c:gapWidth val="150"/>
        <c:axId val="863029498"/>
        <c:axId val="1267564748"/>
      </c:barChart>
      <c:catAx>
        <c:axId val="86302949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1267564748"/>
        <c:crosses val="autoZero"/>
        <c:auto val="1"/>
        <c:lblAlgn val="ctr"/>
        <c:lblOffset val="100"/>
        <c:noMultiLvlLbl val="1"/>
      </c:catAx>
      <c:valAx>
        <c:axId val="1267564748"/>
        <c:scaling>
          <c:orientation val="minMax"/>
        </c:scaling>
        <c:delete val="0"/>
        <c:axPos val="l"/>
        <c:numFmt formatCode="0%" sourceLinked="1"/>
        <c:majorTickMark val="cross"/>
        <c:minorTickMark val="cross"/>
        <c:tickLblPos val="nextTo"/>
        <c:spPr>
          <a:ln>
            <a:noFill/>
          </a:ln>
        </c:spPr>
        <c:crossAx val="86302949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tx>
            <c:v>EFICACIA</c:v>
          </c:tx>
          <c:spPr>
            <a:solidFill>
              <a:srgbClr val="4472C4"/>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indicadores'!$C$38:$Q$38</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indicadores'!$C$40:$Q$40</c:f>
              <c:numCache>
                <c:formatCode>0%</c:formatCode>
                <c:ptCount val="15"/>
                <c:pt idx="0">
                  <c:v>0</c:v>
                </c:pt>
                <c:pt idx="1">
                  <c:v>0</c:v>
                </c:pt>
                <c:pt idx="2">
                  <c:v>0</c:v>
                </c:pt>
                <c:pt idx="3">
                  <c:v>0</c:v>
                </c:pt>
                <c:pt idx="4">
                  <c:v>1</c:v>
                </c:pt>
                <c:pt idx="5">
                  <c:v>0.75</c:v>
                </c:pt>
                <c:pt idx="6">
                  <c:v>1</c:v>
                </c:pt>
                <c:pt idx="7">
                  <c:v>0.78624503196820461</c:v>
                </c:pt>
                <c:pt idx="8">
                  <c:v>0</c:v>
                </c:pt>
                <c:pt idx="9">
                  <c:v>1</c:v>
                </c:pt>
                <c:pt idx="10">
                  <c:v>1</c:v>
                </c:pt>
                <c:pt idx="11">
                  <c:v>0</c:v>
                </c:pt>
                <c:pt idx="12">
                  <c:v>0</c:v>
                </c:pt>
                <c:pt idx="13">
                  <c:v>0.92592592592592582</c:v>
                </c:pt>
                <c:pt idx="14">
                  <c:v>0.90909090909090906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794-4CC9-B586-7CD2DE246513}"/>
            </c:ext>
          </c:extLst>
        </c:ser>
        <c:dLbls>
          <c:showLegendKey val="0"/>
          <c:showVal val="0"/>
          <c:showCatName val="0"/>
          <c:showSerName val="0"/>
          <c:showPercent val="0"/>
          <c:showBubbleSize val="0"/>
        </c:dLbls>
        <c:gapWidth val="150"/>
        <c:axId val="1188494164"/>
        <c:axId val="1575113152"/>
      </c:barChart>
      <c:catAx>
        <c:axId val="11884941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1575113152"/>
        <c:crosses val="autoZero"/>
        <c:auto val="1"/>
        <c:lblAlgn val="ctr"/>
        <c:lblOffset val="100"/>
        <c:noMultiLvlLbl val="1"/>
      </c:catAx>
      <c:valAx>
        <c:axId val="157511315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1188494164"/>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0.29512894359247449"/>
          <c:y val="0.10413015091340744"/>
          <c:w val="0.67938085646505419"/>
          <c:h val="0.77540378612456573"/>
        </c:manualLayout>
      </c:layout>
      <c:barChart>
        <c:barDir val="bar"/>
        <c:grouping val="clustered"/>
        <c:varyColors val="1"/>
        <c:ser>
          <c:idx val="0"/>
          <c:order val="0"/>
          <c:tx>
            <c:v>EFICACIA</c:v>
          </c:tx>
          <c:spPr>
            <a:solidFill>
              <a:srgbClr val="ED7D31"/>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indicadores'!$E$63:$E$69</c:f>
              <c:strCache>
                <c:ptCount val="7"/>
                <c:pt idx="0">
                  <c:v>DELEGATURA ASOCIATIVA</c:v>
                </c:pt>
                <c:pt idx="1">
                  <c:v>DELEGATURA FINANCIERA</c:v>
                </c:pt>
                <c:pt idx="2">
                  <c:v>DESPACHO</c:v>
                </c:pt>
                <c:pt idx="3">
                  <c:v>OFICINA ASESORA DE PLANEACIÓN Y SISTEMAS</c:v>
                </c:pt>
                <c:pt idx="4">
                  <c:v>OFICINA ASESORA JURÍDICA</c:v>
                </c:pt>
                <c:pt idx="5">
                  <c:v>OFICINA DE CONTROL INTERNO</c:v>
                </c:pt>
                <c:pt idx="6">
                  <c:v>SECRETARÍA GENERAL</c:v>
                </c:pt>
              </c:strCache>
            </c:strRef>
          </c:cat>
          <c:val>
            <c:numRef>
              <c:f>'Formato indicadores'!$L$63:$L$69</c:f>
              <c:numCache>
                <c:formatCode>0%</c:formatCode>
                <c:ptCount val="7"/>
                <c:pt idx="0">
                  <c:v>1</c:v>
                </c:pt>
                <c:pt idx="1">
                  <c:v>1</c:v>
                </c:pt>
                <c:pt idx="2">
                  <c:v>0</c:v>
                </c:pt>
                <c:pt idx="3">
                  <c:v>0.89844531368637126</c:v>
                </c:pt>
                <c:pt idx="4">
                  <c:v>0.8</c:v>
                </c:pt>
                <c:pt idx="5">
                  <c:v>0.92592592592592582</c:v>
                </c:pt>
                <c:pt idx="6">
                  <c:v>0.96666666666666667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E6-4023-8E75-50025829289C}"/>
            </c:ext>
          </c:extLst>
        </c:ser>
        <c:dLbls>
          <c:showLegendKey val="0"/>
          <c:showVal val="0"/>
          <c:showCatName val="0"/>
          <c:showSerName val="0"/>
          <c:showPercent val="0"/>
          <c:showBubbleSize val="0"/>
        </c:dLbls>
        <c:gapWidth val="150"/>
        <c:axId val="1252390879"/>
        <c:axId val="1621258371"/>
      </c:barChart>
      <c:catAx>
        <c:axId val="1252390879"/>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1621258371"/>
        <c:crosses val="autoZero"/>
        <c:auto val="1"/>
        <c:lblAlgn val="ctr"/>
        <c:lblOffset val="100"/>
        <c:noMultiLvlLbl val="1"/>
      </c:catAx>
      <c:valAx>
        <c:axId val="162125837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1252390879"/>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38100</xdr:colOff>
      <xdr:row>42</xdr:row>
      <xdr:rowOff>47625</xdr:rowOff>
    </xdr:from>
    <xdr:ext cx="15840075" cy="3381375"/>
    <xdr:graphicFrame macro="">
      <xdr:nvGraphicFramePr>
        <xdr:cNvPr id="1566012251" name="Chart 1">
          <a:extLst>
            <a:ext uri="{FF2B5EF4-FFF2-40B4-BE49-F238E27FC236}">
              <a16:creationId xmlns:a16="http://schemas.microsoft.com/office/drawing/2014/main" id="{00000000-0008-0000-0200-00005B7357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38100</xdr:colOff>
      <xdr:row>50</xdr:row>
      <xdr:rowOff>47625</xdr:rowOff>
    </xdr:from>
    <xdr:ext cx="15906750" cy="3381375"/>
    <xdr:graphicFrame macro="">
      <xdr:nvGraphicFramePr>
        <xdr:cNvPr id="1505749490" name="Chart 2">
          <a:extLst>
            <a:ext uri="{FF2B5EF4-FFF2-40B4-BE49-F238E27FC236}">
              <a16:creationId xmlns:a16="http://schemas.microsoft.com/office/drawing/2014/main" id="{00000000-0008-0000-0200-0000F2E9B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38100</xdr:colOff>
      <xdr:row>58</xdr:row>
      <xdr:rowOff>47625</xdr:rowOff>
    </xdr:from>
    <xdr:ext cx="15906750" cy="3381375"/>
    <xdr:graphicFrame macro="">
      <xdr:nvGraphicFramePr>
        <xdr:cNvPr id="947105749" name="Chart 3">
          <a:extLst>
            <a:ext uri="{FF2B5EF4-FFF2-40B4-BE49-F238E27FC236}">
              <a16:creationId xmlns:a16="http://schemas.microsoft.com/office/drawing/2014/main" id="{00000000-0008-0000-0200-0000D5AF73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72</xdr:row>
      <xdr:rowOff>219075</xdr:rowOff>
    </xdr:from>
    <xdr:ext cx="15611475" cy="5715000"/>
    <xdr:graphicFrame macro="">
      <xdr:nvGraphicFramePr>
        <xdr:cNvPr id="1379466977" name="Chart 4">
          <a:extLst>
            <a:ext uri="{FF2B5EF4-FFF2-40B4-BE49-F238E27FC236}">
              <a16:creationId xmlns:a16="http://schemas.microsoft.com/office/drawing/2014/main" id="{00000000-0008-0000-0200-0000E1FE3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152400</xdr:colOff>
      <xdr:row>0</xdr:row>
      <xdr:rowOff>28575</xdr:rowOff>
    </xdr:from>
    <xdr:ext cx="1743075" cy="7810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NARANJO%20VELANDIA/Dropbox/Alianza%20SST%202020/En%20ajuste/03%20SIG/Registros/2020/FO-SIG-38%20Identificaci&#243;n%20de%20peligros,%20evaluaci&#243;n%20de%20riesgos%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Pictures\ALTURAS.CO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RKANY%20%20GESTION%20%202017\SGSS%202017\ALIANZA%20SST\matriz%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GISTICA%20E%20INV/Downloads/MATRIZ%20DE%20PELIGROS%20CANAMOR%20DIC-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 val="Hoja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 val="Hoja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sheetName val="ADMINISTRACION"/>
      <sheetName val="PLANTA"/>
    </sheetNames>
    <sheetDataSet>
      <sheetData sheetId="0" refreshError="1"/>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abian Mauricio Rodriguez Lara" refreshedDate="45776.684230555555" refreshedVersion="7" recordCount="100" xr:uid="{00000000-000A-0000-FFFF-FFFF00000000}">
  <cacheSource type="worksheet">
    <worksheetSource ref="A6:BW106" sheet="Procesos"/>
  </cacheSource>
  <cacheFields count="75">
    <cacheField name="Número" numFmtId="0">
      <sharedItems containsBlank="1" containsMixedTypes="1" containsNumber="1" containsInteger="1" minValue="1" maxValue="50"/>
    </cacheField>
    <cacheField name="Proceso " numFmtId="0">
      <sharedItems containsBlank="1" count="16">
        <m/>
        <s v="Planificación Estratégica"/>
        <s v="Gestión de Grupos de Interés"/>
        <s v="Gestión de Tecnologías de la Información"/>
        <s v="Gestión del Conocimiento y la Innovación"/>
        <s v="Supervisión"/>
        <s v="Gestión Documental"/>
        <s v="Gestión de Contratación"/>
        <s v="Gestión de Servicios de Tecnologías de la Información"/>
        <s v="Gestión Integral de Talento Humano"/>
        <s v="Gestión Administrativa"/>
        <s v="Gestión Jurídica"/>
        <s v="Gestión de Recursos Financieros"/>
        <s v="Control Disciplinario"/>
        <s v="Control Interno"/>
        <s v="Evaluación de Sistemas de Gestión"/>
      </sharedItems>
    </cacheField>
    <cacheField name="#" numFmtId="0">
      <sharedItems containsString="0" containsBlank="1" containsNumber="1" containsInteger="1" minValue="1" maxValue="15"/>
    </cacheField>
    <cacheField name="#1" numFmtId="0">
      <sharedItems containsDate="1" containsBlank="1" containsMixedTypes="1" minDate="2025-01-11T00:00:00" maxDate="2025-01-12T00:00:00" count="29">
        <m/>
        <s v="1.1"/>
        <s v="1.2"/>
        <s v="2.1"/>
        <s v="2.2"/>
        <s v="3.1"/>
        <s v="4.1"/>
        <s v="4.2"/>
        <s v="5.1"/>
        <s v="5.2"/>
        <s v="6.1"/>
        <s v="6.2"/>
        <s v="7.1"/>
        <s v="7.2"/>
        <s v="8.1"/>
        <s v="8.2"/>
        <s v="9.1"/>
        <s v="9.2"/>
        <s v="10.1"/>
        <s v="10.2"/>
        <s v="11.1"/>
        <s v="11.2"/>
        <s v="12.1"/>
        <s v="13.1"/>
        <s v="14.1"/>
        <s v="15.1"/>
        <s v="15.2"/>
        <d v="2025-01-11T00:00:00" u="1"/>
        <s v="|" u="1"/>
      </sharedItems>
    </cacheField>
    <cacheField name="Proceso 2" numFmtId="0">
      <sharedItems containsBlank="1" count="16">
        <m/>
        <s v="PLES"/>
        <s v="GEGI"/>
        <s v="GETI"/>
        <s v="GECI"/>
        <s v="SUPE"/>
        <s v="GEDO"/>
        <s v="GECO"/>
        <s v="GSTI"/>
        <s v="GITH"/>
        <s v="GEAD"/>
        <s v="GEJU"/>
        <s v="GREF"/>
        <s v="CODI"/>
        <s v="COIN"/>
        <s v="EVSG"/>
      </sharedItems>
    </cacheField>
    <cacheField name="Objetivo Estratégico" numFmtId="0">
      <sharedItems containsBlank="1"/>
    </cacheField>
    <cacheField name="Estratégia" numFmtId="0">
      <sharedItems containsBlank="1"/>
    </cacheField>
    <cacheField name="Politica MIPG" numFmtId="0">
      <sharedItems containsBlank="1"/>
    </cacheField>
    <cacheField name="Nombre Indicador" numFmtId="0">
      <sharedItems containsBlank="1"/>
    </cacheField>
    <cacheField name="Principal / Secundario" numFmtId="0">
      <sharedItems containsBlank="1" count="3">
        <m/>
        <s v="Principal"/>
        <s v="Secundario"/>
      </sharedItems>
    </cacheField>
    <cacheField name="Tipo" numFmtId="0">
      <sharedItems containsBlank="1"/>
    </cacheField>
    <cacheField name="Descripción " numFmtId="0">
      <sharedItems containsBlank="1"/>
    </cacheField>
    <cacheField name="Área" numFmtId="0">
      <sharedItems containsBlank="1" count="8">
        <m/>
        <s v="Oficina Asesora de Planeación y Sistemas"/>
        <s v="Despacho"/>
        <s v="Secretaría General"/>
        <s v="Delegatura Asociativa"/>
        <s v="Delegatura Financiera"/>
        <s v="Oficina Asesora Jurídica"/>
        <s v="Oficina de Control Interno"/>
      </sharedItems>
    </cacheField>
    <cacheField name="Responsable" numFmtId="0">
      <sharedItems containsBlank="1"/>
    </cacheField>
    <cacheField name="Cargo responsable" numFmtId="0">
      <sharedItems containsBlank="1"/>
    </cacheField>
    <cacheField name="Formula matemática" numFmtId="0">
      <sharedItems containsBlank="1"/>
    </cacheField>
    <cacheField name="Unidad de medida" numFmtId="0">
      <sharedItems containsBlank="1"/>
    </cacheField>
    <cacheField name="Fuente de la información" numFmtId="0">
      <sharedItems containsBlank="1"/>
    </cacheField>
    <cacheField name="Frecuencia de medición" numFmtId="0">
      <sharedItems containsBlank="1"/>
    </cacheField>
    <cacheField name="Meta" numFmtId="0">
      <sharedItems containsString="0" containsBlank="1" containsNumber="1" minValue="0" maxValue="45"/>
    </cacheField>
    <cacheField name="Linea Base" numFmtId="0">
      <sharedItems containsBlank="1" containsMixedTypes="1" containsNumber="1" minValue="0" maxValue="81"/>
    </cacheField>
    <cacheField name="Tendencia" numFmtId="0">
      <sharedItems containsBlank="1"/>
    </cacheField>
    <cacheField name="Tolerancia Inferior" numFmtId="0">
      <sharedItems containsString="0" containsBlank="1" containsNumber="1" minValue="0" maxValue="45"/>
    </cacheField>
    <cacheField name="Tolerancia Superior" numFmtId="0">
      <sharedItems containsString="0" containsBlank="1" containsNumber="1" minValue="0" maxValue="1000"/>
    </cacheField>
    <cacheField name="Documento SIG asociado" numFmtId="0">
      <sharedItems containsBlank="1"/>
    </cacheField>
    <cacheField name="SEG" numFmtId="0">
      <sharedItems containsString="0" containsBlank="1" containsNumber="1" containsInteger="1" minValue="1" maxValue="1"/>
    </cacheField>
    <cacheField name="Numerador" numFmtId="0">
      <sharedItems containsString="0" containsBlank="1" containsNumber="1" containsInteger="1" minValue="0" maxValue="7857"/>
    </cacheField>
    <cacheField name="Denominador" numFmtId="0">
      <sharedItems containsString="0" containsBlank="1" containsNumber="1" containsInteger="1" minValue="1" maxValue="22078"/>
    </cacheField>
    <cacheField name="Enero" numFmtId="0">
      <sharedItems containsBlank="1" containsMixedTypes="1" containsNumber="1" minValue="0" maxValue="33"/>
    </cacheField>
    <cacheField name="SEG2" numFmtId="0">
      <sharedItems containsString="0" containsBlank="1" containsNumber="1" containsInteger="1" minValue="1" maxValue="1"/>
    </cacheField>
    <cacheField name="Numerador2" numFmtId="0">
      <sharedItems containsString="0" containsBlank="1" containsNumber="1" containsInteger="1" minValue="-13" maxValue="9156"/>
    </cacheField>
    <cacheField name="Denominador2" numFmtId="0">
      <sharedItems containsString="0" containsBlank="1" containsNumber="1" containsInteger="1" minValue="1" maxValue="22078"/>
    </cacheField>
    <cacheField name="Febrero" numFmtId="0">
      <sharedItems containsBlank="1" containsMixedTypes="1" containsNumber="1" minValue="-0.4642857142857143" maxValue="46"/>
    </cacheField>
    <cacheField name="SEG3" numFmtId="0">
      <sharedItems containsString="0" containsBlank="1" containsNumber="1" containsInteger="1" minValue="1" maxValue="2"/>
    </cacheField>
    <cacheField name="Numerador3" numFmtId="0">
      <sharedItems containsString="0" containsBlank="1" containsNumber="1" containsInteger="1" minValue="1" maxValue="8976"/>
    </cacheField>
    <cacheField name="Denominador3" numFmtId="0">
      <sharedItems containsString="0" containsBlank="1" containsNumber="1" minValue="1" maxValue="22078"/>
    </cacheField>
    <cacheField name="Marzo" numFmtId="0">
      <sharedItems containsBlank="1" containsMixedTypes="1" containsNumber="1" minValue="0.27272727272727271" maxValue="59"/>
    </cacheField>
    <cacheField name="SEG4" numFmtId="0">
      <sharedItems containsNonDate="0" containsString="0" containsBlank="1"/>
    </cacheField>
    <cacheField name="Numerador4" numFmtId="0">
      <sharedItems containsNonDate="0" containsString="0" containsBlank="1"/>
    </cacheField>
    <cacheField name="Denominador4" numFmtId="0">
      <sharedItems containsNonDate="0" containsString="0" containsBlank="1"/>
    </cacheField>
    <cacheField name="Abril" numFmtId="0">
      <sharedItems containsBlank="1"/>
    </cacheField>
    <cacheField name="SEG5" numFmtId="0">
      <sharedItems containsNonDate="0" containsString="0" containsBlank="1"/>
    </cacheField>
    <cacheField name="Numerador5" numFmtId="0">
      <sharedItems containsNonDate="0" containsString="0" containsBlank="1"/>
    </cacheField>
    <cacheField name="Denominador5" numFmtId="0">
      <sharedItems containsNonDate="0" containsString="0" containsBlank="1"/>
    </cacheField>
    <cacheField name="Mayo" numFmtId="0">
      <sharedItems containsBlank="1"/>
    </cacheField>
    <cacheField name="SEG6" numFmtId="0">
      <sharedItems containsNonDate="0" containsString="0" containsBlank="1"/>
    </cacheField>
    <cacheField name="Numerador6" numFmtId="0">
      <sharedItems containsNonDate="0" containsString="0" containsBlank="1"/>
    </cacheField>
    <cacheField name="Denominador6" numFmtId="0">
      <sharedItems containsNonDate="0" containsString="0" containsBlank="1"/>
    </cacheField>
    <cacheField name="Junio" numFmtId="0">
      <sharedItems containsBlank="1"/>
    </cacheField>
    <cacheField name="SEG7" numFmtId="0">
      <sharedItems containsNonDate="0" containsString="0" containsBlank="1"/>
    </cacheField>
    <cacheField name="Numerador7" numFmtId="0">
      <sharedItems containsNonDate="0" containsString="0" containsBlank="1"/>
    </cacheField>
    <cacheField name="Denominador7" numFmtId="0">
      <sharedItems containsNonDate="0" containsString="0" containsBlank="1"/>
    </cacheField>
    <cacheField name="Julio" numFmtId="0">
      <sharedItems containsBlank="1"/>
    </cacheField>
    <cacheField name="SEG8" numFmtId="0">
      <sharedItems containsNonDate="0" containsString="0" containsBlank="1"/>
    </cacheField>
    <cacheField name="Numerador8" numFmtId="0">
      <sharedItems containsNonDate="0" containsString="0" containsBlank="1"/>
    </cacheField>
    <cacheField name="Denominador8" numFmtId="0">
      <sharedItems containsNonDate="0" containsString="0" containsBlank="1"/>
    </cacheField>
    <cacheField name="Agosto" numFmtId="0">
      <sharedItems containsBlank="1"/>
    </cacheField>
    <cacheField name="SEG9" numFmtId="0">
      <sharedItems containsNonDate="0" containsString="0" containsBlank="1"/>
    </cacheField>
    <cacheField name="Numerador9" numFmtId="0">
      <sharedItems containsNonDate="0" containsString="0" containsBlank="1"/>
    </cacheField>
    <cacheField name="Denominador9" numFmtId="0">
      <sharedItems containsNonDate="0" containsString="0" containsBlank="1"/>
    </cacheField>
    <cacheField name="Septiembre" numFmtId="0">
      <sharedItems containsBlank="1"/>
    </cacheField>
    <cacheField name="SEG10" numFmtId="0">
      <sharedItems containsNonDate="0" containsString="0" containsBlank="1"/>
    </cacheField>
    <cacheField name="Numerador10" numFmtId="0">
      <sharedItems containsNonDate="0" containsString="0" containsBlank="1"/>
    </cacheField>
    <cacheField name="Denominador10" numFmtId="0">
      <sharedItems containsNonDate="0" containsString="0" containsBlank="1"/>
    </cacheField>
    <cacheField name="Octubre" numFmtId="0">
      <sharedItems containsBlank="1"/>
    </cacheField>
    <cacheField name="SEG11" numFmtId="0">
      <sharedItems containsNonDate="0" containsString="0" containsBlank="1"/>
    </cacheField>
    <cacheField name="Numerador11" numFmtId="0">
      <sharedItems containsNonDate="0" containsString="0" containsBlank="1"/>
    </cacheField>
    <cacheField name="Denominador11" numFmtId="0">
      <sharedItems containsNonDate="0" containsString="0" containsBlank="1"/>
    </cacheField>
    <cacheField name="Noviembre" numFmtId="0">
      <sharedItems containsBlank="1"/>
    </cacheField>
    <cacheField name="SEG12" numFmtId="0">
      <sharedItems containsNonDate="0" containsString="0" containsBlank="1"/>
    </cacheField>
    <cacheField name="Numerador12" numFmtId="0">
      <sharedItems containsNonDate="0" containsString="0" containsBlank="1"/>
    </cacheField>
    <cacheField name="Denominador12" numFmtId="0">
      <sharedItems containsNonDate="0" containsString="0" containsBlank="1"/>
    </cacheField>
    <cacheField name="Diciembre" numFmtId="0">
      <sharedItems containsBlank="1"/>
    </cacheField>
    <cacheField name="CUMPLIMIENTO PROMEDIO" numFmtId="0">
      <sharedItems containsBlank="1" containsMixedTypes="1" containsNumber="1" minValue="0" maxValue="59"/>
    </cacheField>
    <cacheField name="EFICACIA" numFmtId="0">
      <sharedItems containsBlank="1" containsMixedTypes="1" containsNumber="1" minValue="0.5"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m/>
    <x v="0"/>
    <m/>
    <x v="0"/>
    <x v="0"/>
    <m/>
    <m/>
    <m/>
    <m/>
    <x v="0"/>
    <m/>
    <m/>
    <x v="0"/>
    <m/>
    <m/>
    <m/>
    <m/>
    <m/>
    <m/>
    <m/>
    <m/>
    <m/>
    <m/>
    <m/>
    <m/>
    <m/>
    <m/>
    <m/>
    <m/>
    <m/>
    <m/>
    <m/>
    <m/>
    <m/>
    <m/>
    <m/>
    <m/>
    <m/>
    <m/>
    <m/>
    <m/>
    <m/>
    <m/>
    <m/>
    <m/>
    <m/>
    <m/>
    <m/>
    <m/>
    <m/>
    <m/>
    <m/>
    <m/>
    <m/>
    <m/>
    <m/>
    <m/>
    <m/>
    <m/>
    <m/>
    <m/>
    <m/>
    <m/>
    <m/>
    <m/>
    <m/>
    <m/>
    <m/>
    <m/>
    <m/>
    <m/>
    <m/>
    <m/>
    <m/>
    <m/>
  </r>
  <r>
    <s v="PROCESOS ESTRATÉGICOS"/>
    <x v="0"/>
    <m/>
    <x v="0"/>
    <x v="0"/>
    <m/>
    <m/>
    <m/>
    <m/>
    <x v="0"/>
    <m/>
    <m/>
    <x v="0"/>
    <m/>
    <m/>
    <m/>
    <m/>
    <m/>
    <m/>
    <m/>
    <m/>
    <m/>
    <m/>
    <m/>
    <m/>
    <m/>
    <m/>
    <m/>
    <m/>
    <m/>
    <m/>
    <m/>
    <m/>
    <m/>
    <m/>
    <m/>
    <m/>
    <m/>
    <m/>
    <m/>
    <m/>
    <m/>
    <m/>
    <m/>
    <m/>
    <m/>
    <m/>
    <m/>
    <m/>
    <m/>
    <m/>
    <m/>
    <m/>
    <m/>
    <m/>
    <m/>
    <m/>
    <m/>
    <m/>
    <m/>
    <m/>
    <m/>
    <m/>
    <m/>
    <m/>
    <m/>
    <m/>
    <m/>
    <m/>
    <m/>
    <m/>
    <m/>
    <m/>
    <m/>
    <m/>
  </r>
  <r>
    <n v="1"/>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Control Interno "/>
    <s v="Monitoreo A Ejecución De Controles A Riesgos (Principal)"/>
    <x v="1"/>
    <s v="Eficacia"/>
    <s v="Medir el grado de ejecución de los controles definidos para la mitigación de los riesgos en los procesos."/>
    <x v="1"/>
    <s v="Claudia Licinia Sánchez Rivas,Laura Nathalia Cardenas Jimenez"/>
    <s v="Profesional Especializado OAPS"/>
    <s v="(# de controles ejecutados efectivamente / # de controles monitoreados dentro del periodo)*100 "/>
    <s v="Porcentaje"/>
    <s v="FT-PLES-018 Matriz de Evaluación de Riesgos_x000a_FT-PLES-021 Mapa de Riesgos Institucionales_x000a_FT-PLES-020 Mapa de Riesgos de Corrupción_x000a_FT-PLES-019 Seguimiento Mapa de Riesgos de Corrupción_x000a_FT-PLES-022 Seguimiento de Mapa de Riesgos Institucionales"/>
    <s v="Cuatrimestral"/>
    <n v="0.9"/>
    <s v="No aplica"/>
    <s v="Positiva - Creciente"/>
    <n v="0.8"/>
    <n v="1"/>
    <s v="PR-PLES-005 Implementación lineamientos para la gestión de Riesgos v1"/>
    <m/>
    <m/>
    <m/>
    <s v=" "/>
    <m/>
    <m/>
    <m/>
    <s v=" "/>
    <m/>
    <m/>
    <m/>
    <s v=" "/>
    <m/>
    <m/>
    <m/>
    <s v=" "/>
    <m/>
    <m/>
    <m/>
    <s v=" "/>
    <m/>
    <m/>
    <m/>
    <s v=" "/>
    <m/>
    <m/>
    <m/>
    <s v=" "/>
    <m/>
    <m/>
    <m/>
    <s v=" "/>
    <m/>
    <m/>
    <m/>
    <s v=" "/>
    <m/>
    <m/>
    <m/>
    <s v=" "/>
    <m/>
    <m/>
    <m/>
    <s v=" "/>
    <m/>
    <m/>
    <m/>
    <s v=" "/>
    <s v=" "/>
    <s v=" "/>
  </r>
  <r>
    <n v="2"/>
    <x v="1"/>
    <n v="1"/>
    <x v="2"/>
    <x v="1"/>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ón del cambio y del conocimiento, actualizándolas en función de las dinámicas internas y externas que incidan en la entidad."/>
    <s v="Política Planeación Institucional "/>
    <s v="Incumplimiento Legal Ambiental (Secundario)"/>
    <x v="2"/>
    <s v="Eficiencia"/>
    <s v="El indicador permite identificar el nivel de incumplimiento Legal Ambiental"/>
    <x v="1"/>
    <s v="Claudia Sanchez, Sonia Paola Velandia Buitrago"/>
    <s v="Profesional Universitario  Oficina Asesora de Planeación y Sistemas"/>
    <s v="(Requisitos legales con un cumplimiento ≥80% / Requisitos legales identificados)*100"/>
    <s v="Porcentaje"/>
    <s v="Matriz de Requisitos legales"/>
    <s v="Semestral"/>
    <n v="1E-3"/>
    <n v="5.0000000000000001E-4"/>
    <s v="Negativa - Decreciente"/>
    <n v="0"/>
    <n v="5.0000000000000001E-4"/>
    <s v="PR-PLES-013 Identificación de aspectos e impactos ambientales "/>
    <m/>
    <m/>
    <m/>
    <s v=" "/>
    <m/>
    <m/>
    <m/>
    <s v=" "/>
    <m/>
    <m/>
    <m/>
    <s v=" "/>
    <m/>
    <m/>
    <m/>
    <s v=" "/>
    <m/>
    <m/>
    <m/>
    <s v=" "/>
    <m/>
    <m/>
    <m/>
    <s v=" "/>
    <m/>
    <m/>
    <m/>
    <s v=" "/>
    <m/>
    <m/>
    <m/>
    <s v=" "/>
    <m/>
    <m/>
    <m/>
    <s v=" "/>
    <m/>
    <m/>
    <m/>
    <s v=" "/>
    <m/>
    <m/>
    <m/>
    <s v=" "/>
    <m/>
    <m/>
    <m/>
    <s v=" "/>
    <s v=" "/>
    <s v=" "/>
  </r>
  <r>
    <n v="3"/>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Seguimiento y evaluación del desempeño institucional"/>
    <s v="Implementacion De Actividades Para Mitigar El Cambio Climatico (Secundario)"/>
    <x v="2"/>
    <s v="Eficacia"/>
    <s v="El indicador permite obtener el porcentaje de implementación de actividades para mitigar el Cambio Climatico"/>
    <x v="1"/>
    <s v="Claudia Sanchez, Sonia Paola Velandia Buitrago"/>
    <s v="Profesional Universitario  Oficina Asesora de Planeación y Sistemas"/>
    <s v="(N° de Actividades realizadas/N° de Actividades programadas) * 100"/>
    <s v="Porcentaje"/>
    <s v="Programas de Gestión Ambiental ubicados en modulo  Ambiental en  Isolucion"/>
    <s v="Semestral"/>
    <n v="0.95"/>
    <n v="0"/>
    <s v="Positiva - Creciente"/>
    <n v="0.7"/>
    <n v="1"/>
    <s v="Objetivos de Desarrollo Sostenible y Politicas Públicas Supersolidaria 2019-2020"/>
    <m/>
    <m/>
    <m/>
    <s v=" "/>
    <m/>
    <m/>
    <m/>
    <s v=" "/>
    <m/>
    <m/>
    <m/>
    <s v=" "/>
    <m/>
    <m/>
    <m/>
    <s v=" "/>
    <m/>
    <m/>
    <m/>
    <s v=" "/>
    <m/>
    <m/>
    <m/>
    <s v=" "/>
    <m/>
    <m/>
    <m/>
    <s v=" "/>
    <m/>
    <m/>
    <m/>
    <s v=" "/>
    <m/>
    <m/>
    <m/>
    <s v=" "/>
    <m/>
    <m/>
    <m/>
    <s v=" "/>
    <m/>
    <m/>
    <m/>
    <s v=" "/>
    <m/>
    <m/>
    <m/>
    <s v=" "/>
    <s v=" "/>
    <s v=" "/>
  </r>
  <r>
    <n v="4"/>
    <x v="1"/>
    <n v="1"/>
    <x v="2"/>
    <x v="1"/>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ón del cambio y del conocimiento, actualizándolas en función de las dinámicas internas y externas que incidan en la entidad."/>
    <s v="Política Planeación Institucional "/>
    <s v="Sensibilización En Temas Ambientales (Secundario)"/>
    <x v="2"/>
    <s v="Eficiencia"/>
    <s v="El indicador permite obtener el porcentaje de actividades de sensibilización ambiental ejecutadas en el periodo."/>
    <x v="1"/>
    <s v="Claudia Sanchez, Sonia Paola Velandia Buitrago"/>
    <s v="Profesional Universitario  Oficina Asesora de Planeación y Sistemas"/>
    <s v="(Actividades de sensibilización ambiental adelantadas en el periodo/ Actividades de sensibilización ambiental programadas para el periodo) *100%"/>
    <s v="Porcentaje"/>
    <s v="Correos electrónicos masivos, videos, podcast, transferencias de conocimiento presenciales y vituales, Moodle. "/>
    <s v="Semestral"/>
    <n v="0.9"/>
    <s v="N/A"/>
    <s v="Positiva - Creciente"/>
    <n v="0.8"/>
    <n v="1"/>
    <s v="PL-GEAD-001 Plan de Gestión Integral de Residuos_x000a__x000a_PR-GITH-011 Inducción, reinducción, capacitación y entrenamiento._x000a_"/>
    <m/>
    <m/>
    <m/>
    <s v=" "/>
    <m/>
    <m/>
    <m/>
    <s v=" "/>
    <m/>
    <m/>
    <m/>
    <s v=" "/>
    <m/>
    <m/>
    <m/>
    <s v=" "/>
    <m/>
    <m/>
    <m/>
    <s v=" "/>
    <m/>
    <m/>
    <m/>
    <s v=" "/>
    <m/>
    <m/>
    <m/>
    <s v=" "/>
    <m/>
    <m/>
    <m/>
    <s v=" "/>
    <m/>
    <m/>
    <m/>
    <s v=" "/>
    <m/>
    <m/>
    <m/>
    <s v=" "/>
    <m/>
    <m/>
    <m/>
    <s v=" "/>
    <m/>
    <m/>
    <m/>
    <s v=" "/>
    <s v=" "/>
    <s v=" "/>
  </r>
  <r>
    <n v="5"/>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Cobertura De Proyectos De Inversión Acumulativo"/>
    <x v="2"/>
    <s v="Eficacia"/>
    <s v="Medir el grado de avance y cumplimiento de las actividades de los proyectos de inversión d ela entidad"/>
    <x v="1"/>
    <s v="Ruben Dario Rodriguez Paez - Henry Andres Naranjo"/>
    <s v="Profesional a cargo de los proyectos de inversión de la OAPS"/>
    <s v="(No. seguimientos realizados a los proyectos de inversión/No. Seguimientos programados a los proyectos de inversión)*100"/>
    <s v="Porcentaje"/>
    <s v="Control técnico seguimiento de proyectos de inversión"/>
    <s v="Mensual"/>
    <n v="0.9"/>
    <n v="1"/>
    <s v="Positiva - Creciente"/>
    <n v="8.3299999999999999E-2"/>
    <n v="1"/>
    <s v="PR-PLES-012 Seguimiento a proyectos de inversión"/>
    <n v="1"/>
    <n v="1"/>
    <n v="11"/>
    <n v="9.0909090909090912E-2"/>
    <n v="1"/>
    <n v="2"/>
    <n v="11"/>
    <n v="0.18181818181818182"/>
    <n v="1"/>
    <n v="3"/>
    <n v="11"/>
    <n v="0.27272727272727271"/>
    <m/>
    <m/>
    <m/>
    <s v=" "/>
    <m/>
    <m/>
    <m/>
    <s v=" "/>
    <m/>
    <m/>
    <m/>
    <s v=" "/>
    <m/>
    <m/>
    <m/>
    <s v=" "/>
    <m/>
    <m/>
    <m/>
    <s v=" "/>
    <m/>
    <m/>
    <m/>
    <s v=" "/>
    <m/>
    <m/>
    <m/>
    <s v=" "/>
    <m/>
    <m/>
    <m/>
    <s v=" "/>
    <m/>
    <m/>
    <m/>
    <s v=" "/>
    <n v="0.27272727272727271"/>
    <n v="1"/>
  </r>
  <r>
    <n v="6"/>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Ejecución Del Plan Estratégico Institucional Acumulado"/>
    <x v="1"/>
    <s v="Impacto"/>
    <s v="DETERMINAR EL PORCENTAJE DE CUMPLIMIENTO Y EJECUCIÓN DE ACTIVIDADES DEL PLAN DE ACCIÓN ANUAL DURANTE UN PERIODO._x000a__x000a_METAS ACUMULADAS POR TRIMESTRE _x000a_TRIMESTRE 1, META 26%_x000a_TRIMESTRE 2, META 32%_x000a_TRIMESTRE 3, META 40%_x000a_TRIMESTRE 4, META 47%_x000a__x000a_TOLERANCIAS INFERIOR"/>
    <x v="1"/>
    <s v="Ruben Dario Rodriguez Paez - San"/>
    <s v="Profesional a cargo de los proyectos de inversión de la OAPS"/>
    <s v="Sumatoria de los porcentaje de cumplimiento de los ejes temáticos /# de ejes temáticos"/>
    <s v="Porcentaje"/>
    <s v="Control técnico seguimiento de proyectos de inversión"/>
    <s v="Trimestral"/>
    <n v="0.26"/>
    <n v="0.5"/>
    <s v="Positiva - Creciente"/>
    <n v="0.28999999999999998"/>
    <n v="0.5"/>
    <s v="PR-PLES-012 Seguimiento a proyectos de inversión"/>
    <m/>
    <m/>
    <m/>
    <s v=" "/>
    <m/>
    <m/>
    <m/>
    <s v=" "/>
    <n v="2"/>
    <m/>
    <m/>
    <m/>
    <m/>
    <m/>
    <m/>
    <s v=" "/>
    <m/>
    <m/>
    <m/>
    <s v=" "/>
    <m/>
    <m/>
    <m/>
    <s v=" "/>
    <m/>
    <m/>
    <m/>
    <s v=" "/>
    <m/>
    <m/>
    <m/>
    <s v=" "/>
    <m/>
    <m/>
    <m/>
    <s v=" "/>
    <m/>
    <m/>
    <m/>
    <s v=" "/>
    <m/>
    <m/>
    <m/>
    <s v=" "/>
    <m/>
    <m/>
    <m/>
    <s v=" "/>
    <s v=" "/>
    <s v=" "/>
  </r>
  <r>
    <n v="7"/>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Cumplimiento Ejecución Del Plan De Accion Anual Acumulado"/>
    <x v="1"/>
    <s v="Eficacia"/>
    <s v="El resultado de este indicador es aprobado por el comité directivo, razón por la cual el resultado debe registrarse finalizando el mes de abril."/>
    <x v="1"/>
    <s v="Ruben Dario Rodriguez Paez - Henry Andres Naranjo"/>
    <s v="Profesional a cargo de los proyectos de inversión de la OAPS"/>
    <s v="(Sumatoria de los porcentaje de cumplimiento de los ejes temáticos /# de ejes temáticos)*100"/>
    <s v="Porcentaje"/>
    <s v="Control técnico seguimiento de proyectos de inversión"/>
    <s v="Trimestral"/>
    <n v="0.47"/>
    <n v="0.5"/>
    <s v="Positiva - Creciente"/>
    <n v="0.8"/>
    <n v="1"/>
    <s v="PR-PLES-012 Seguimiento a proyectos de inversión"/>
    <m/>
    <m/>
    <m/>
    <s v=" "/>
    <m/>
    <m/>
    <m/>
    <s v=" "/>
    <n v="2"/>
    <m/>
    <m/>
    <s v=" "/>
    <m/>
    <m/>
    <m/>
    <s v=" "/>
    <m/>
    <m/>
    <m/>
    <s v=" "/>
    <m/>
    <m/>
    <m/>
    <s v=" "/>
    <m/>
    <m/>
    <m/>
    <s v=" "/>
    <m/>
    <m/>
    <m/>
    <s v=" "/>
    <m/>
    <m/>
    <m/>
    <s v=" "/>
    <m/>
    <m/>
    <m/>
    <s v=" "/>
    <m/>
    <m/>
    <m/>
    <s v=" "/>
    <m/>
    <m/>
    <m/>
    <s v=" "/>
    <s v=" "/>
    <s v=" "/>
  </r>
  <r>
    <n v="8"/>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s v="Cumplimiento Del Programa De Ahorro Y Uso Eficiente De La Energía (Secundario)"/>
    <x v="2"/>
    <s v="Eficacia"/>
    <s v="El indicador permite obtener el porcentaje de cumplimiento del programa de ahorro y uso eficiente de la energía"/>
    <x v="1"/>
    <s v="Carlos Ballesteros"/>
    <s v="Coordinador del Grupo de Gestion Documental y Administrativa_x000a_Profesional Universitario"/>
    <s v="Actividades ejecutadas ENERGIA / Actividades programadas ENERGIA) *100%"/>
    <s v="Porcentaje"/>
    <s v="Programa de ahorro y uso eficiente de la energía cargado en ISOlucion - Modulo Sistema de Gestion Ambiental"/>
    <s v="Semestral"/>
    <n v="0.9"/>
    <n v="0.75"/>
    <s v="Positiva - Creciente"/>
    <n v="0.8"/>
    <n v="1"/>
    <s v="PROGRAMA AHORRO Y USO EFICIENTE DE ENERGÍA"/>
    <m/>
    <m/>
    <m/>
    <s v=" "/>
    <m/>
    <m/>
    <m/>
    <s v=" "/>
    <m/>
    <m/>
    <m/>
    <s v=" "/>
    <m/>
    <m/>
    <m/>
    <s v=" "/>
    <m/>
    <m/>
    <m/>
    <s v=" "/>
    <m/>
    <m/>
    <m/>
    <s v=" "/>
    <m/>
    <m/>
    <m/>
    <s v=" "/>
    <m/>
    <m/>
    <m/>
    <s v=" "/>
    <m/>
    <m/>
    <m/>
    <s v=" "/>
    <m/>
    <m/>
    <m/>
    <s v=" "/>
    <m/>
    <m/>
    <m/>
    <s v=" "/>
    <m/>
    <m/>
    <m/>
    <s v=" "/>
    <s v=" "/>
    <s v=" "/>
  </r>
  <r>
    <n v="9"/>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s v="Cumplimiento Del Programa De Ahorro Y Uso Eficiente Del Agua (Secundario)"/>
    <x v="2"/>
    <s v="Eficacia"/>
    <s v="El indicador permite obtener el porcentaje de cumplimiento del programa de ahorro y uso eficiente del agua"/>
    <x v="1"/>
    <s v="Carlos Ballesteros"/>
    <s v="Coordinador del Grupo de Gestion Documental y Administrativa_x000a_Profesional Universitario"/>
    <s v="(Actividades ejecutadas AGUA / Actividades programadas AGUA) *100%"/>
    <s v="Porcentaje"/>
    <s v="Programa de ahorro y uso eficiente del agua  cargado en ISOlucion -  Modulo Sistema de Gestion Ambiental"/>
    <s v="Semestral"/>
    <n v="0.9"/>
    <n v="0.6"/>
    <s v="Positiva - Creciente"/>
    <n v="0.85"/>
    <n v="1"/>
    <s v="PROGRAMA AHORRO Y USO EFICIENTE DEL AGUA"/>
    <m/>
    <m/>
    <m/>
    <s v=" "/>
    <m/>
    <m/>
    <m/>
    <s v=" "/>
    <m/>
    <m/>
    <m/>
    <s v=" "/>
    <m/>
    <m/>
    <m/>
    <s v=" "/>
    <m/>
    <m/>
    <m/>
    <s v=" "/>
    <m/>
    <m/>
    <m/>
    <s v=" "/>
    <m/>
    <m/>
    <m/>
    <s v=" "/>
    <m/>
    <m/>
    <m/>
    <s v=" "/>
    <m/>
    <m/>
    <m/>
    <s v=" "/>
    <m/>
    <m/>
    <m/>
    <s v=" "/>
    <m/>
    <m/>
    <m/>
    <s v=" "/>
    <m/>
    <m/>
    <m/>
    <s v=" "/>
    <s v=" "/>
    <s v=" "/>
  </r>
  <r>
    <n v="10"/>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s v="Cumplimiento Del Programa De Gestion Integral De Residuos (Secundario)"/>
    <x v="2"/>
    <s v="Eficacia"/>
    <s v="El indicador permite obtener el porcentaje de cumplimiento del programa Gestion Integral de Residuos"/>
    <x v="1"/>
    <s v="Carlos Ballesteros"/>
    <s v="Coordinador del Grupo de Gestion Documental y Administrativa_x000a_Profesional Universitario"/>
    <s v="(Actividades ejecutadas Programa de Residuos  / Actividades programadas del  Programa de Residuos) *100%"/>
    <s v="Porcentaje"/>
    <s v="Programa de Gestion Integral de Residuos cargado en ISOlucion - Modulo Sistema de Gestion Ambiental"/>
    <s v="Semestral"/>
    <n v="0.9"/>
    <n v="66.599999999999994"/>
    <s v="Positiva - Creciente"/>
    <n v="0.85"/>
    <n v="1"/>
    <s v="PR-GEAD-002 Gestión integral residuos peligrosos y especiales"/>
    <m/>
    <m/>
    <m/>
    <s v=" "/>
    <m/>
    <m/>
    <m/>
    <s v=" "/>
    <m/>
    <m/>
    <m/>
    <s v=" "/>
    <m/>
    <m/>
    <m/>
    <s v=" "/>
    <m/>
    <m/>
    <m/>
    <s v=" "/>
    <m/>
    <m/>
    <m/>
    <s v=" "/>
    <m/>
    <m/>
    <m/>
    <s v=" "/>
    <m/>
    <m/>
    <m/>
    <s v=" "/>
    <m/>
    <m/>
    <m/>
    <s v=" "/>
    <m/>
    <m/>
    <m/>
    <s v=" "/>
    <m/>
    <m/>
    <m/>
    <s v=" "/>
    <m/>
    <m/>
    <m/>
    <s v=" "/>
    <s v=" "/>
    <s v=" "/>
  </r>
  <r>
    <n v="11"/>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s v="Cumplimiento Del Programa De Ahorro Y Uso Eficiente Del Papel (Secundario)"/>
    <x v="2"/>
    <s v="Eficacia"/>
    <s v="El indicador permite obtener el porcentaje de cumplimiento del Programa de Ahorro y uso Eficiente del Papel"/>
    <x v="1"/>
    <s v="Carlos Ballesteros"/>
    <s v="Coordinador del Grupo de Gestion Documental y Administrativa_x000a_Profesional Universitario"/>
    <s v="(Actividades ejecutadas del Programa de Ahorro y uso Eficiente del Papel / Actividades programadas del Programa de Ahorro y uso Eficiente del Papel) *100%"/>
    <s v="Porcentaje"/>
    <s v="Programa de ahorro y uso eficiente de papel  cargado en ISOlucion -  Modulo Sistema de Gestion Ambiental"/>
    <s v="Semestral"/>
    <n v="0.9"/>
    <n v="81"/>
    <s v="Positiva - Creciente"/>
    <n v="0.85"/>
    <n v="1"/>
    <s v="PROGRAMA AHORRO Y USO EFICIENTE DE PAPEL"/>
    <m/>
    <m/>
    <m/>
    <s v=" "/>
    <m/>
    <m/>
    <m/>
    <s v=" "/>
    <m/>
    <m/>
    <m/>
    <s v=" "/>
    <m/>
    <m/>
    <m/>
    <s v=" "/>
    <m/>
    <m/>
    <m/>
    <s v=" "/>
    <m/>
    <m/>
    <m/>
    <s v=" "/>
    <m/>
    <m/>
    <m/>
    <s v=" "/>
    <m/>
    <m/>
    <m/>
    <s v=" "/>
    <m/>
    <m/>
    <m/>
    <s v=" "/>
    <m/>
    <m/>
    <m/>
    <s v=" "/>
    <m/>
    <m/>
    <m/>
    <s v=" "/>
    <m/>
    <m/>
    <m/>
    <s v=" "/>
    <s v=" "/>
    <s v=" "/>
  </r>
  <r>
    <n v="12"/>
    <x v="2"/>
    <n v="2"/>
    <x v="3"/>
    <x v="2"/>
    <s v="Posicionamiento institucional_x000a_Definir e implementar acciones que permitan visibilizar la gestión de la Supersolidaria, con el fin de incrementar sus recursos de autoridad y legitimidad en el sector, haciendo explícito su aporte al posicionamiento y avance"/>
    <s v="6.1 Diseñar, formular e implementar una política interna que permina visibilizar y posicionar la gestion de la Entidad a nivel sectorial e intersectorial                                              6.2 Gestionar asertivamente los grupos de interes a nive"/>
    <s v="Política Transparencia, acceso a la información pública y lucha contra la corrupción "/>
    <s v="Cumplimiento Del Plan De Acción De La Política De Relacionamiento Con La Ciudadanía"/>
    <x v="1"/>
    <s v="Eficiencia"/>
    <s v="El indicador se diseñó con el fin de medir la eficacia alcanzada por la ejecución de las diferentes actividades desarrolladas en la superintendencia de la economía solidaria, para dar cumplimiento a los componentes estratégicos que conforman la política i"/>
    <x v="2"/>
    <s v="Fabian Enrique Gonzales"/>
    <s v="Profesional de Comunicaciones"/>
    <s v="(Número De Actividades Realizadas En La Vigencia / Número De Actividades Programadas En El Plan Institucional) X 100"/>
    <s v="Porcentaje"/>
    <s v="Plan De Trabajo De La Política Institucional De Relacionamiento Con La Ciudadanía"/>
    <s v="Semestral"/>
    <n v="0.9"/>
    <s v="No aplica"/>
    <s v="Positiva - Creciente"/>
    <n v="0.8"/>
    <n v="1"/>
    <s v="PR-GEGI-002 Definir y aplicar estrategias de comunicación"/>
    <m/>
    <m/>
    <m/>
    <s v=" "/>
    <m/>
    <m/>
    <m/>
    <s v=" "/>
    <m/>
    <m/>
    <m/>
    <s v=" "/>
    <m/>
    <m/>
    <m/>
    <s v=" "/>
    <m/>
    <m/>
    <m/>
    <s v=" "/>
    <m/>
    <m/>
    <m/>
    <s v=" "/>
    <m/>
    <m/>
    <m/>
    <s v=" "/>
    <m/>
    <m/>
    <m/>
    <s v=" "/>
    <m/>
    <m/>
    <m/>
    <s v=" "/>
    <m/>
    <m/>
    <m/>
    <s v=" "/>
    <m/>
    <m/>
    <m/>
    <s v=" "/>
    <m/>
    <m/>
    <m/>
    <s v=" "/>
    <s v=" "/>
    <s v=" "/>
  </r>
  <r>
    <n v="13"/>
    <x v="2"/>
    <n v="2"/>
    <x v="3"/>
    <x v="2"/>
    <s v="Posicionamiento institucional_x000a_Definir e implementar acciones que permitan visibilizar la gestión de la Supersolidaria, con el fin de incrementar sus recursos de autoridad y legitimidad en el sector, haciendo explícito su aporte al posicionamiento y avance"/>
    <s v="6.1 Diseñar, formular e implementar una política interna que permina visibilizar y posicionar la gestion de la Entidad a nivel sectorial e intersectorial                                              6.2 Gestionar asertivamente los grupos de interes a nive"/>
    <s v="Política Participación ciudadana en la gestión pública "/>
    <s v="Cumplimiento Del Plan De Acción De La Política De Comunicaciones"/>
    <x v="1"/>
    <s v="Eficacia"/>
    <s v="Medir El Cumplimiento De Las Actividades De Comunicación Planeadas"/>
    <x v="2"/>
    <s v="Laura Alejandra Bruzon Rada"/>
    <s v="Profesional Especializado (Jefe de Comunicaciones)"/>
    <s v="(No. De actividades de comunicación realizadas /no. Actividades de comunicación programadas en el plan de comunicaciones)*100"/>
    <s v="Porcentaje"/>
    <s v="Plan De Comunicaciones"/>
    <s v="Anual_x000a_(ENERO)"/>
    <n v="0.8"/>
    <s v="No aplica"/>
    <s v="Positiva - Creciente"/>
    <n v="0.7"/>
    <n v="0.9"/>
    <s v="PR-GEGI-003 Definiri y aplciar Estrategias de Participación"/>
    <m/>
    <m/>
    <m/>
    <s v=" "/>
    <m/>
    <m/>
    <m/>
    <s v=" "/>
    <m/>
    <m/>
    <m/>
    <s v=" "/>
    <m/>
    <m/>
    <m/>
    <s v=" "/>
    <m/>
    <m/>
    <m/>
    <s v=" "/>
    <m/>
    <m/>
    <m/>
    <s v=" "/>
    <m/>
    <m/>
    <m/>
    <s v=" "/>
    <m/>
    <m/>
    <m/>
    <s v=" "/>
    <m/>
    <m/>
    <m/>
    <s v=" "/>
    <m/>
    <m/>
    <m/>
    <s v=" "/>
    <m/>
    <m/>
    <m/>
    <s v=" "/>
    <m/>
    <m/>
    <m/>
    <s v=" "/>
    <s v=" "/>
    <s v=" "/>
  </r>
  <r>
    <n v="14"/>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s v="6.1 Diseñar, formular e implementar una política interna que permina visibilizar y posicionar la gestion de la Entidad a nivel sectorial e intersectorial                                              6.2 Gestionar asertivamente los grupos de interes a nive"/>
    <s v="Política Participación ciudadana en la gestión pública "/>
    <s v="Pqrsdf Gestionadas Dentro Del Término Legal"/>
    <x v="2"/>
    <s v="Eficacia"/>
    <s v="Medir el cumplimiento de los términos legales de respuesta para la totalidad de las peticiones, quejas, reclamos, sugerencias y denuncias radicadas en la entidad."/>
    <x v="2"/>
    <s v="Sonia Constanza Diaz"/>
    <s v="Profesional de Comunicaciones"/>
    <s v="(No Pqrsdf Respondidas Dentro Del Término / Total De Las Pqrsdf Recibidas En El Periodo) *100"/>
    <s v="Porcentaje"/>
    <s v="*Plan de participación de los grupos de interés y presencia institucional publicado _x000a_*Encuestas de satisfacción "/>
    <s v="Trimestral"/>
    <n v="0.65"/>
    <s v="No aplica"/>
    <s v="Positiva - Creciente"/>
    <n v="0.6"/>
    <n v="0.9"/>
    <s v="PR-GEGI-003 Definiri y aplciar Estrategias de Participación"/>
    <m/>
    <m/>
    <m/>
    <s v=" "/>
    <m/>
    <m/>
    <m/>
    <s v=" "/>
    <n v="2"/>
    <m/>
    <m/>
    <s v=" "/>
    <m/>
    <m/>
    <m/>
    <s v=" "/>
    <m/>
    <m/>
    <m/>
    <s v=" "/>
    <m/>
    <m/>
    <m/>
    <s v=" "/>
    <m/>
    <m/>
    <m/>
    <s v=" "/>
    <m/>
    <m/>
    <m/>
    <s v=" "/>
    <m/>
    <m/>
    <m/>
    <s v=" "/>
    <m/>
    <m/>
    <m/>
    <s v=" "/>
    <m/>
    <m/>
    <m/>
    <s v=" "/>
    <m/>
    <m/>
    <m/>
    <s v=" "/>
    <s v=" "/>
    <s v=" "/>
  </r>
  <r>
    <n v="15"/>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s v="6.1 Diseñar, formular e implementar una política interna que permina visibilizar y posicionar la gestion de la Entidad a nivel sectorial e intersectorial                                              6.2 Gestionar asertivamente los grupos de interes a nive"/>
    <s v="Política Participación ciudadana en la gestión pública "/>
    <s v="Satisfacción Ciudadana En Escenarios De Interacción Con La Supersolidaria"/>
    <x v="2"/>
    <s v="Efectividad"/>
    <s v="Evaluar La Satisfacción De Los Participantes En Los Escenarios De Interacción Con La Supersolidaria Y Definidos En La Estrategia De Particpación Ciudadana En La Vigencia"/>
    <x v="2"/>
    <s v="Fabian Enrique Gonzales - Sonia Constanza Diaz"/>
    <s v="Profesional Especializado (Jefe de Comunicaciones)"/>
    <s v="(Resultado De Las Encuestas Realizadas Durante La Vigencia / Número De Eventos Realizados Durante La Vigencia) *100"/>
    <s v="Porcentaje"/>
    <s v="Consolidado de  resultado por encuesta de satisfacción aplicadas por evento."/>
    <s v="Semestral"/>
    <n v="0.8"/>
    <s v="No aplica"/>
    <s v="Positiva - Creciente"/>
    <n v="0.8"/>
    <n v="1"/>
    <s v="PR-GEGI-003 Definiri y aplciar Estrategias de Participación"/>
    <m/>
    <m/>
    <m/>
    <s v=" "/>
    <m/>
    <m/>
    <m/>
    <s v=" "/>
    <m/>
    <m/>
    <m/>
    <s v=" "/>
    <m/>
    <m/>
    <m/>
    <s v=" "/>
    <m/>
    <m/>
    <m/>
    <s v=" "/>
    <m/>
    <m/>
    <m/>
    <s v=" "/>
    <m/>
    <m/>
    <m/>
    <s v=" "/>
    <m/>
    <m/>
    <m/>
    <s v=" "/>
    <m/>
    <m/>
    <m/>
    <s v=" "/>
    <m/>
    <m/>
    <m/>
    <s v=" "/>
    <m/>
    <m/>
    <m/>
    <s v=" "/>
    <m/>
    <m/>
    <m/>
    <s v=" "/>
    <s v=" "/>
    <s v=" "/>
  </r>
  <r>
    <n v="16"/>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s v="6.1 Diseñar, formular e implementar una política interna que permina visibilizar y posicionar la gestion de la Entidad a nivel sectorial e intersectorial                                              6.2 Gestionar asertivamente los grupos de interes a nive"/>
    <s v="Política Transparencia, acceso a la información pública y lucha contra la corrupción"/>
    <s v="Satisfacción De Atención A La Ciudadanía."/>
    <x v="2"/>
    <s v="Eficiencia"/>
    <s v="Medir la satisfacción de usuarios atendidos de manera presencial en la SES, a través del CAU."/>
    <x v="2"/>
    <s v="Sonia Constanza Diaz"/>
    <s v="Profesional de Comunicaciones"/>
    <s v="(Promedio De Las Calificaciones Realizadas De Manera Presencial /Número De Atención Presencial A Los Ciudadanos Realizadas Durante El Periodo)"/>
    <s v="Porcentaje"/>
    <s v="POLÍTICA DE SERVICIO AL CIUDADANIA SES."/>
    <s v="Semestral"/>
    <n v="1"/>
    <s v="No aplica"/>
    <s v="Positiva - Creciente"/>
    <n v="0.8"/>
    <n v="1"/>
    <s v="PO-GEGI-002 POLITICA DE COMUNICACIONES_x000a__x000a_PR-GEGI-002 Definir y aplicar estrategias de comunicación"/>
    <m/>
    <m/>
    <m/>
    <s v=" "/>
    <m/>
    <m/>
    <m/>
    <s v=" "/>
    <m/>
    <m/>
    <m/>
    <s v=" "/>
    <m/>
    <m/>
    <m/>
    <s v=" "/>
    <m/>
    <m/>
    <m/>
    <s v=" "/>
    <m/>
    <m/>
    <m/>
    <s v=" "/>
    <m/>
    <m/>
    <m/>
    <s v=" "/>
    <m/>
    <m/>
    <m/>
    <s v=" "/>
    <m/>
    <m/>
    <m/>
    <s v=" "/>
    <m/>
    <m/>
    <m/>
    <s v=" "/>
    <m/>
    <m/>
    <m/>
    <s v=" "/>
    <m/>
    <m/>
    <m/>
    <s v=" "/>
    <s v=" "/>
    <s v=" "/>
  </r>
  <r>
    <n v="17"/>
    <x v="3"/>
    <n v="3"/>
    <x v="5"/>
    <x v="3"/>
    <s v="Apropiar la TIC necesarias para un modelo de_x000a_supervisión y gestión efectiva."/>
    <s v="7.1  Generar capacidades de TI para facilitar una efectiva gestión de los procesos y proyectos de la entidad"/>
    <s v="Política de Transparencia, acceso a la información pública y lucha contra la Corrupción"/>
    <s v="Avance Actualización Del Plan Estratégico De Ti (Peti)"/>
    <x v="1"/>
    <s v="Eficacia"/>
    <s v="Este indicador mide el avance de la actualización del Plan Estratégico de Tecnologías de la Información (PETI) de la Supersolidaria. Está diseñado para reflejar el progreso de actualización del documento PETI donde se identifican las debilidades, fortalez"/>
    <x v="1"/>
    <s v="Cesar Augusto Macias Mesa"/>
    <s v="Profesional Universitario OAPS"/>
    <s v="(No. de actividades ejecutadas en el periodo / No. de actividades planeadas en el periodo)*100"/>
    <s v="Porcentaje"/>
    <s v="Plan de trabajo Gobierno Digital Componente Plan Estratégico de Tecnologia de la información (PETI) para la Supersolidaria."/>
    <s v="Trimestral"/>
    <n v="1"/>
    <n v="0.8"/>
    <s v="Positiva - Creciente"/>
    <n v="0.8"/>
    <n v="1"/>
    <s v="Cumplir con lo definido en el procedimiento de acciones correctivas, acciones preventivas y notas de mejora. PR-EVSG-001"/>
    <m/>
    <m/>
    <m/>
    <s v=" "/>
    <m/>
    <m/>
    <m/>
    <s v=" "/>
    <n v="2"/>
    <m/>
    <m/>
    <s v=" "/>
    <m/>
    <m/>
    <m/>
    <s v=" "/>
    <m/>
    <m/>
    <m/>
    <s v=" "/>
    <m/>
    <m/>
    <m/>
    <s v=" "/>
    <m/>
    <m/>
    <m/>
    <s v=" "/>
    <m/>
    <m/>
    <m/>
    <s v=" "/>
    <m/>
    <m/>
    <m/>
    <s v=" "/>
    <m/>
    <m/>
    <m/>
    <s v=" "/>
    <m/>
    <m/>
    <m/>
    <s v=" "/>
    <m/>
    <m/>
    <m/>
    <s v=" "/>
    <s v=" "/>
    <s v=" "/>
  </r>
  <r>
    <n v="19"/>
    <x v="4"/>
    <n v="4"/>
    <x v="6"/>
    <x v="4"/>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oara la gestión del cambio y del conocimiento, actualizándolas en función de las dinámicas internas y externas que indicen en la entidad"/>
    <s v="Política Gestión del conocimiento y la innovación "/>
    <s v="Gestión Institucional Mejorada"/>
    <x v="1"/>
    <s v="Eficacia"/>
    <s v="Establece el mejoramiento de las capacidades de gestión institucional a través de la implementación de acciones para la gestión de conocimiento con el uso de metodologías, herramientas, marcos de referencia para el mejoramiento e innovación."/>
    <x v="3"/>
    <s v="Maria Victoria Ballesteros Orjuela"/>
    <s v="Coordinadora del Grupo de Talento Humano_x000a__x000a_Profesional Especializada OAPS"/>
    <s v="Puntuación FURAG"/>
    <s v="Numero"/>
    <s v="Informe preliminar del avance de cierre de brechas del FURAG"/>
    <s v="Anual_x000a_(junio o cuando se reciban los resultados del FURAG)"/>
    <n v="0.8"/>
    <n v="0.72"/>
    <s v="Positiva - Creciente"/>
    <n v="0.72"/>
    <n v="0.82"/>
    <s v="PR-GECI-002 Definición y ejecución del plan de acción cierre de brechas"/>
    <m/>
    <m/>
    <m/>
    <s v=" "/>
    <m/>
    <m/>
    <m/>
    <s v=" "/>
    <m/>
    <m/>
    <m/>
    <s v=" "/>
    <m/>
    <m/>
    <m/>
    <s v=" "/>
    <m/>
    <m/>
    <m/>
    <s v=" "/>
    <m/>
    <m/>
    <m/>
    <s v=" "/>
    <m/>
    <m/>
    <m/>
    <s v=" "/>
    <m/>
    <m/>
    <m/>
    <s v=" "/>
    <m/>
    <m/>
    <m/>
    <s v=" "/>
    <m/>
    <m/>
    <m/>
    <s v=" "/>
    <m/>
    <m/>
    <m/>
    <s v=" "/>
    <m/>
    <m/>
    <m/>
    <s v=" "/>
    <s v=" "/>
    <s v=" "/>
  </r>
  <r>
    <n v="20"/>
    <x v="4"/>
    <n v="4"/>
    <x v="7"/>
    <x v="4"/>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
    <s v="Política Gestión del conocimiento y la innovación "/>
    <s v="Cumplimiento Del Plan De Acción Del Proceso"/>
    <x v="2"/>
    <s v="Eficacia"/>
    <s v="Establecer el cumplimiento del plan de accion del proceso."/>
    <x v="3"/>
    <s v="Maria Victoria Ballesteros Orjuela"/>
    <s v="Coordinadora del Grupo de Talento Humano"/>
    <s v="(Acciones ejecutadas / Acciones planeadas) * 100"/>
    <s v="Porcentaje"/>
    <s v="Isolución + PMO"/>
    <s v="Semestral"/>
    <n v="0.15"/>
    <s v="No aplica"/>
    <s v="Positiva - Creciente"/>
    <n v="0.1"/>
    <n v="0.3"/>
    <s v="PR-PLES-015 Formulación, seguimiento y evaluación del Plan de Acción de Proceso (VF)"/>
    <m/>
    <m/>
    <m/>
    <s v=" "/>
    <m/>
    <m/>
    <m/>
    <s v=" "/>
    <m/>
    <m/>
    <m/>
    <s v=" "/>
    <m/>
    <m/>
    <m/>
    <s v=" "/>
    <m/>
    <m/>
    <m/>
    <s v=" "/>
    <m/>
    <m/>
    <m/>
    <s v=" "/>
    <m/>
    <m/>
    <m/>
    <s v=" "/>
    <m/>
    <m/>
    <m/>
    <s v=" "/>
    <m/>
    <m/>
    <m/>
    <s v=" "/>
    <m/>
    <m/>
    <m/>
    <s v=" "/>
    <m/>
    <m/>
    <m/>
    <s v=" "/>
    <m/>
    <m/>
    <m/>
    <s v=" "/>
    <s v=" "/>
    <s v=" "/>
  </r>
  <r>
    <m/>
    <x v="0"/>
    <m/>
    <x v="0"/>
    <x v="0"/>
    <m/>
    <m/>
    <m/>
    <m/>
    <x v="0"/>
    <m/>
    <m/>
    <x v="0"/>
    <m/>
    <m/>
    <m/>
    <m/>
    <m/>
    <m/>
    <m/>
    <m/>
    <m/>
    <m/>
    <m/>
    <m/>
    <m/>
    <m/>
    <m/>
    <m/>
    <m/>
    <m/>
    <m/>
    <m/>
    <m/>
    <m/>
    <m/>
    <m/>
    <m/>
    <m/>
    <m/>
    <m/>
    <m/>
    <m/>
    <m/>
    <m/>
    <m/>
    <m/>
    <m/>
    <m/>
    <m/>
    <m/>
    <m/>
    <m/>
    <m/>
    <m/>
    <m/>
    <m/>
    <m/>
    <m/>
    <m/>
    <m/>
    <m/>
    <m/>
    <m/>
    <m/>
    <m/>
    <m/>
    <m/>
    <m/>
    <m/>
    <m/>
    <m/>
    <m/>
    <m/>
    <m/>
  </r>
  <r>
    <s v="PROCESOS MISIONALES"/>
    <x v="0"/>
    <m/>
    <x v="0"/>
    <x v="0"/>
    <m/>
    <m/>
    <m/>
    <m/>
    <x v="0"/>
    <m/>
    <m/>
    <x v="0"/>
    <m/>
    <m/>
    <m/>
    <m/>
    <m/>
    <m/>
    <m/>
    <m/>
    <m/>
    <m/>
    <m/>
    <m/>
    <m/>
    <m/>
    <m/>
    <m/>
    <m/>
    <m/>
    <m/>
    <m/>
    <m/>
    <m/>
    <m/>
    <m/>
    <m/>
    <m/>
    <m/>
    <m/>
    <m/>
    <m/>
    <m/>
    <m/>
    <m/>
    <m/>
    <m/>
    <m/>
    <m/>
    <m/>
    <m/>
    <m/>
    <m/>
    <m/>
    <m/>
    <m/>
    <m/>
    <m/>
    <m/>
    <m/>
    <m/>
    <m/>
    <m/>
    <m/>
    <m/>
    <m/>
    <m/>
    <m/>
    <m/>
    <m/>
    <m/>
    <m/>
    <m/>
    <m/>
  </r>
  <r>
    <n v="1"/>
    <x v="5"/>
    <n v="5"/>
    <x v="8"/>
    <x v="5"/>
    <s v="Modelo de gestión_x000a_Definir e implementar un modelo de supervisión basado en la gestión de riesgos, prospectivo, participativo y efectivo, que redunde en la sostenibilidad y avance de la economía solidaria."/>
    <s v=" Diseñar un modelo de supervisión de la economía solidaria prospectivo, basada en la gestión de riesgos._x000a_1.2 Regular el modelo de supervisión diseñado para las organizaciones del sector e implementarlos._x000a_1.3 Desarrollar o adaptar herramientas de analítica"/>
    <s v="Política Seguimiento y evaluación del desempeño institucional"/>
    <s v="Autorizaciones A Organizaciones Solidarias Que No Ejercen Actividad Financiera"/>
    <x v="1"/>
    <s v="Eficiencia"/>
    <s v="Medir el cumplimiento del trámite dentro de los términos a las autorizaciones solicitadas por las organizaciones solidarias supervisadas."/>
    <x v="4"/>
    <s v="Katherin Johanna Beltran Pico - Luis Carlos  Gualdron - Yudith Peña Duran"/>
    <s v="Profesional Especializado Delegatura Asociativa"/>
    <s v="(Número de autorizaciones tramitadas en término / Número de autorizaciones solicitadas)*100"/>
    <s v="Porcentaje"/>
    <s v="Sistema de Gestión Documental, FPDA (Formato Producción Delegatura Asociativa)"/>
    <s v="Trimestral"/>
    <n v="1"/>
    <n v="0.8"/>
    <s v="Positiva - Creciente"/>
    <n v="0.8"/>
    <n v="1"/>
    <s v="PR-SUPE-008 Autorizaciones a Organizaciones Solidarias_x000a__x000a_PR-SUPE-009 Autorizaciones Previas "/>
    <m/>
    <m/>
    <m/>
    <s v=" "/>
    <m/>
    <m/>
    <m/>
    <s v=" "/>
    <n v="1"/>
    <n v="1"/>
    <n v="1"/>
    <n v="1"/>
    <m/>
    <m/>
    <m/>
    <s v=" "/>
    <m/>
    <m/>
    <m/>
    <s v=" "/>
    <m/>
    <m/>
    <m/>
    <s v=" "/>
    <m/>
    <m/>
    <m/>
    <s v=" "/>
    <m/>
    <m/>
    <m/>
    <s v=" "/>
    <m/>
    <m/>
    <m/>
    <s v=" "/>
    <m/>
    <m/>
    <m/>
    <s v=" "/>
    <m/>
    <m/>
    <m/>
    <s v=" "/>
    <m/>
    <m/>
    <m/>
    <s v=" "/>
    <n v="1"/>
    <n v="1"/>
  </r>
  <r>
    <n v="2"/>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bertura De Visitas De Inspección (Principal)"/>
    <x v="1"/>
    <s v="Eficacia"/>
    <s v="Medir el cumplimiento de las visitas de inspección realizadas durante el periodo a evaluar conforme con la planeación definida. "/>
    <x v="4"/>
    <s v="Jenny Andrea Narváez - Yudith Peña Duran"/>
    <s v="Profesional Especializado Delegatura Asociativa"/>
    <s v="(Número de visitas de inspeccion realizadas / Número de visitas de inspección programadas)*100"/>
    <s v="Porcentaje"/>
    <s v="Programa anual de inspección (planeación), Tablero de Control (ejecución)"/>
    <s v="Trimestral"/>
    <n v="1"/>
    <n v="0.8"/>
    <s v="Positiva - Creciente"/>
    <n v="0.8"/>
    <n v="1"/>
    <s v="PR-SUPE-001 Visita de Inspeccion"/>
    <m/>
    <m/>
    <m/>
    <s v=" "/>
    <m/>
    <m/>
    <m/>
    <s v=" "/>
    <n v="1"/>
    <n v="1"/>
    <n v="1"/>
    <n v="1"/>
    <m/>
    <m/>
    <m/>
    <s v=" "/>
    <m/>
    <m/>
    <m/>
    <s v=" "/>
    <m/>
    <m/>
    <m/>
    <s v=" "/>
    <m/>
    <m/>
    <m/>
    <s v=" "/>
    <m/>
    <m/>
    <m/>
    <s v=" "/>
    <m/>
    <m/>
    <m/>
    <s v=" "/>
    <m/>
    <m/>
    <m/>
    <s v=" "/>
    <m/>
    <m/>
    <m/>
    <s v=" "/>
    <m/>
    <m/>
    <m/>
    <s v=" "/>
    <n v="1"/>
    <n v="1"/>
  </r>
  <r>
    <n v="3"/>
    <x v="5"/>
    <n v="5"/>
    <x v="8"/>
    <x v="5"/>
    <s v="Modelo de gestión_x000a_Definir e implementar un modelo de supervisión basado en la gestión de riesgos, prospectivo, participativo y efectivo, que redunde en la sostenibilidad y avance de la economía solidaria."/>
    <s v=" 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ntrol De Legalidad Liquidaciones Voluntarias"/>
    <x v="1"/>
    <s v="Eficacia"/>
    <s v="Medir el cumplimiento del trámite dentro de los términos definidos de los controles de legalidad de las liquidaciones voluntarias solicitadas por las organizaciones solidarias vigiladas."/>
    <x v="4"/>
    <s v="Jean Paul Ortiz - Yudith Peña Duran"/>
    <s v="Profesional Especializado Delegatura Asociativa"/>
    <s v="(Número Controles de legalidad de liquidación voluntaria tramitados en término / Número de liquidación voluntaria solicitadas)*100"/>
    <s v="Porcentaje"/>
    <s v="Sistema de Gestión Documental, FPDA (Formato Producción Delegatura Asociativa)"/>
    <s v="Trimestral"/>
    <n v="1"/>
    <n v="0.8"/>
    <s v="Positiva - Creciente"/>
    <n v="0.8"/>
    <n v="1"/>
    <s v="PR-SUPE-013 Control de legalidad"/>
    <m/>
    <m/>
    <m/>
    <s v=" "/>
    <m/>
    <m/>
    <m/>
    <s v=" "/>
    <n v="1"/>
    <n v="41"/>
    <n v="41"/>
    <n v="1"/>
    <m/>
    <m/>
    <m/>
    <s v=" "/>
    <m/>
    <m/>
    <m/>
    <s v=" "/>
    <m/>
    <m/>
    <m/>
    <s v=" "/>
    <m/>
    <m/>
    <m/>
    <s v=" "/>
    <m/>
    <m/>
    <m/>
    <s v=" "/>
    <m/>
    <m/>
    <m/>
    <s v=" "/>
    <m/>
    <m/>
    <m/>
    <s v=" "/>
    <m/>
    <m/>
    <m/>
    <s v=" "/>
    <m/>
    <m/>
    <m/>
    <s v=" "/>
    <n v="1"/>
    <n v="1"/>
  </r>
  <r>
    <n v="4"/>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ntroles De Legalidad De Reformas Estatutarias"/>
    <x v="1"/>
    <s v="Eficiencia"/>
    <s v="Medir el cumplimiento de los controles de legalidad  de asambleas en las que se aprueben  reformas estatutarias, para organizaciones solidarias de nivel  1 y 2 de supervisión, dentro del termino previsto en la CBJ."/>
    <x v="4"/>
    <s v="Katherin Johanna Beltran Pico - Luis Carlos  Gualdron - Yudith Peña Duran"/>
    <s v="Profesional Especializado Delegatura Asociativa"/>
    <s v="(Número Controles de legalidad de reforma estaturía tramitados en término / Número de Controles de legalidad de reforma estatutaría solicitados)*100"/>
    <s v="Porcentaje"/>
    <s v="Sistema de Gestión Documental, FPDA (Formato Producción Delegatura Asociativa)"/>
    <s v="Trimestral"/>
    <n v="1"/>
    <n v="0.8"/>
    <s v="Positiva - Creciente"/>
    <n v="0.8"/>
    <n v="1"/>
    <s v="PR-SUPE-013 Control de legalidad"/>
    <m/>
    <m/>
    <m/>
    <s v=" "/>
    <m/>
    <m/>
    <m/>
    <s v=" "/>
    <n v="1"/>
    <n v="41"/>
    <n v="41"/>
    <n v="1"/>
    <m/>
    <m/>
    <m/>
    <s v=" "/>
    <m/>
    <m/>
    <m/>
    <s v=" "/>
    <m/>
    <m/>
    <m/>
    <s v=" "/>
    <m/>
    <m/>
    <m/>
    <s v=" "/>
    <m/>
    <m/>
    <m/>
    <s v=" "/>
    <m/>
    <m/>
    <m/>
    <s v=" "/>
    <m/>
    <m/>
    <m/>
    <s v=" "/>
    <m/>
    <m/>
    <m/>
    <s v=" "/>
    <m/>
    <m/>
    <m/>
    <s v=" "/>
    <n v="1"/>
    <n v="1"/>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Actividades De Análisis Financiero Y De Riesgo (Principal)"/>
    <x v="1"/>
    <s v="Eficacia"/>
    <s v="Verificar el cumplimiento de la ejecución de actividades de análisis financiero (extra situs, indicadores financieros, planes de mejoramiento, contraglosas y seguimientos) y de análisis de riesgos conforme con la programación acordada."/>
    <x v="4"/>
    <s v="Quenia Janeth Villamil - Martha Nury Beltran - Yudith Peña Duran"/>
    <s v="Profesional Especializado Delegatura Asociativa"/>
    <s v="(Número de actividades de análisis financiero y de riesgos realizados a las organizaciones solidarias / Total actividades de análisis financiero y de riesgos programadas en el periodo)*100"/>
    <s v="Porcentaje"/>
    <s v=" SISBRE, Sistema de Gestión Documental - eSigna, FPDA (Formato Producción Delegatura Asociativa)"/>
    <s v="Trimestral"/>
    <n v="1"/>
    <n v="0.8"/>
    <s v="Positiva - Creciente"/>
    <n v="0.8"/>
    <n v="1"/>
    <s v="PR-SUPE-014 Elaboración informes de monitoreo de riesgos y señales de alerta "/>
    <m/>
    <m/>
    <m/>
    <s v=" "/>
    <m/>
    <m/>
    <m/>
    <s v=" "/>
    <n v="1"/>
    <n v="212"/>
    <n v="212"/>
    <n v="1"/>
    <m/>
    <m/>
    <m/>
    <s v=" "/>
    <m/>
    <m/>
    <m/>
    <s v=" "/>
    <m/>
    <m/>
    <m/>
    <s v=" "/>
    <m/>
    <m/>
    <m/>
    <s v=" "/>
    <m/>
    <m/>
    <m/>
    <s v=" "/>
    <m/>
    <m/>
    <m/>
    <s v=" "/>
    <m/>
    <m/>
    <m/>
    <s v=" "/>
    <m/>
    <m/>
    <m/>
    <s v=" "/>
    <m/>
    <m/>
    <m/>
    <s v=" "/>
    <n v="1"/>
    <n v="1"/>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De Terminos Para Recursos De Reposicion Y Subsidio De Apelación De Controles De Legalidad Y Posesiones"/>
    <x v="1"/>
    <s v="Eficacia"/>
    <s v="medir el porcentaje de cumplimiento en la atención oportuna de los recursos de reposición de controles legalidad y posesiones dentro de los términos establecidos en la ley ( 60 días hábiles) y los recursos de reposición en subsidio de apelación (30 días h"/>
    <x v="4"/>
    <s v="Cindy Lorena Cardenas Gallego"/>
    <s v="Profesional Especializado Delegatura Asociativa"/>
    <s v="( no. de recursos de reposición y/o subsidio de apelación de controles de legalidad controles de legalidad y/o posesiones resueltos en el termino de ley / no. de recursos de reposición y/o subsidio de apelación de controles de legalidad y/o posesiones rec"/>
    <s v="Porcentaje"/>
    <s v="matriz de seguimiento dispuesto por la delegatura financiera"/>
    <s v="Semestral"/>
    <n v="0.9"/>
    <n v="0.84899999999999998"/>
    <s v="Positiva - Creciente"/>
    <n v="0.85"/>
    <n v="1"/>
    <s v="PR-SUPE-014 Elaboración informes de monitoreo de riesgos y señales de alerta "/>
    <m/>
    <m/>
    <m/>
    <s v=" "/>
    <m/>
    <m/>
    <m/>
    <s v=" "/>
    <m/>
    <m/>
    <m/>
    <s v=" "/>
    <m/>
    <m/>
    <m/>
    <s v=" "/>
    <m/>
    <m/>
    <m/>
    <s v=" "/>
    <m/>
    <m/>
    <m/>
    <s v=" "/>
    <m/>
    <m/>
    <m/>
    <s v=" "/>
    <m/>
    <m/>
    <m/>
    <s v=" "/>
    <m/>
    <m/>
    <m/>
    <s v=" "/>
    <m/>
    <m/>
    <m/>
    <s v=" "/>
    <m/>
    <m/>
    <m/>
    <s v=" "/>
    <m/>
    <m/>
    <m/>
    <s v=" "/>
    <s v=" "/>
    <s v=" "/>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De Términos Para Recursos De Reposición Y Subsidio De Apelación En Proceso Sancionatorio"/>
    <x v="1"/>
    <s v="Eficacia"/>
    <s v="medir el porcentaje de cumplimiento en la atencion oportuna de los recursos de reposición interpuestos en el proceso administartivo sancionatorio dentro de los términos establecidos en la ley (un año) y recursos de reposición en subsidio de apelación (6 m"/>
    <x v="4"/>
    <s v="Cindy Lorena Cardenas Gallego"/>
    <s v="Profesional Especializado Delegatura Asociativa"/>
    <s v="( No. de recursos de reposición y/o subsidio de apelación de proceso sancionatorio resueltos en el termino de ley / No. de recursos de reposición y/o subsidio de apelación de proceso sancionatorio recibidos) * 100_x000a__x000a_a: numero de recursos de reposición y/o "/>
    <s v="Porcentaje"/>
    <s v="matriz de seguimiento dispuesto por la delegatura financiera"/>
    <s v="Semestral"/>
    <n v="0.9"/>
    <n v="0.84899999999999998"/>
    <s v="Positiva - Creciente"/>
    <n v="0.85"/>
    <n v="1"/>
    <s v="PR-SUPE-014 Elaboración informes de monitoreo de riesgos y señales de alerta "/>
    <m/>
    <m/>
    <m/>
    <s v=" "/>
    <m/>
    <m/>
    <m/>
    <s v=" "/>
    <m/>
    <m/>
    <m/>
    <s v=" "/>
    <m/>
    <m/>
    <m/>
    <s v=" "/>
    <m/>
    <m/>
    <m/>
    <s v=" "/>
    <m/>
    <m/>
    <m/>
    <s v=" "/>
    <m/>
    <m/>
    <m/>
    <s v=" "/>
    <m/>
    <m/>
    <m/>
    <s v=" "/>
    <m/>
    <m/>
    <m/>
    <s v=" "/>
    <m/>
    <m/>
    <m/>
    <s v=" "/>
    <m/>
    <m/>
    <m/>
    <s v=" "/>
    <m/>
    <m/>
    <m/>
    <s v=" "/>
    <s v=" "/>
    <s v=" "/>
  </r>
  <r>
    <n v="6"/>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Oportunidad En La Evaluación De Las Respuestas A Los Informes De Visitas De Inspección A Las Organizaciones Vigiladas Visitadas (Principal)"/>
    <x v="1"/>
    <s v="Eficiencia"/>
    <s v="Medir el cumplimiento en la entrega oportuna de la evaluación a las respuestas de los informes de visitas de inspección a las organizaciones solidarias vigiladas "/>
    <x v="4"/>
    <s v="Jenny Andrea Narváez - Yudith Peña Duran"/>
    <s v="Profesional Especializado Delegatura Asociativa"/>
    <s v="(Número de respuestas evaluadas dentro del término / Número de respuestas a informes recibidas de las organizaciones solidarias visitadas)*100"/>
    <s v="Porcentaje"/>
    <s v="Tablero de control"/>
    <s v="Semestral"/>
    <n v="1"/>
    <n v="0.8"/>
    <s v="Positiva - Creciente"/>
    <n v="0.8"/>
    <n v="1"/>
    <s v="PR-SUPE-001 Visita de Inspeccion"/>
    <m/>
    <m/>
    <m/>
    <s v=" "/>
    <m/>
    <m/>
    <m/>
    <s v=" "/>
    <m/>
    <m/>
    <m/>
    <s v=" "/>
    <m/>
    <m/>
    <m/>
    <s v=" "/>
    <m/>
    <m/>
    <m/>
    <s v=" "/>
    <m/>
    <m/>
    <m/>
    <s v=" "/>
    <m/>
    <m/>
    <m/>
    <s v=" "/>
    <m/>
    <m/>
    <m/>
    <s v=" "/>
    <m/>
    <m/>
    <m/>
    <s v=" "/>
    <m/>
    <m/>
    <m/>
    <s v=" "/>
    <m/>
    <m/>
    <m/>
    <s v=" "/>
    <m/>
    <m/>
    <m/>
    <s v=" "/>
    <s v=" "/>
    <s v=" "/>
  </r>
  <r>
    <n v="7"/>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Traslado De Informes A Organizaciones Solidarias Visitadas"/>
    <x v="1"/>
    <s v="Eficiencia"/>
    <s v="Seguimiento al traslado efectivo y oportuno de los informes de visitas de inspección a las organizaciones solidarias vigiladas que fueron objeto de visita en el periodo"/>
    <x v="4"/>
    <s v="Jenny Andrea Narváez - Yudith Peña Duran"/>
    <s v="Profesional Especializado Delegatura Asociativa"/>
    <s v="(Número de informes de visitas trasladados dentro del término / Total informes de visitas a trasladar dentro del término)*100"/>
    <s v="Porcentaje"/>
    <s v="Programa anual de inspección (planeación), Tablero de Control (ejecución)"/>
    <s v="Semestral"/>
    <n v="1"/>
    <n v="0.8"/>
    <s v="Positiva - Creciente"/>
    <n v="0.8"/>
    <n v="1"/>
    <s v="PR-SUPE-001 Visita de Inspeccion"/>
    <m/>
    <m/>
    <m/>
    <s v=" "/>
    <m/>
    <m/>
    <m/>
    <s v=" "/>
    <m/>
    <m/>
    <m/>
    <s v=" "/>
    <m/>
    <m/>
    <m/>
    <s v=" "/>
    <m/>
    <m/>
    <m/>
    <s v=" "/>
    <m/>
    <m/>
    <m/>
    <s v=" "/>
    <m/>
    <m/>
    <m/>
    <s v=" "/>
    <m/>
    <m/>
    <m/>
    <s v=" "/>
    <m/>
    <m/>
    <m/>
    <s v=" "/>
    <m/>
    <m/>
    <m/>
    <s v=" "/>
    <m/>
    <m/>
    <m/>
    <s v=" "/>
    <m/>
    <m/>
    <m/>
    <s v=" "/>
    <s v=" "/>
    <s v=" "/>
  </r>
  <r>
    <n v="8"/>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
    <s v="Política Fortalecimiento organizacional y simplificación de procesos "/>
    <s v="Visita Insitu (Principal)"/>
    <x v="1"/>
    <s v="Eficacia"/>
    <s v="Medir el porcentaje de cumplimiento de las visitas de inspeccion realizadas."/>
    <x v="5"/>
    <s v="Claudia Liliana Infante - Heidy Vanessa Lopez Rondon"/>
    <s v="Coordinador  del grupo de Inspeccion"/>
    <s v="( No. Entidades visitadas/Total de visitas programadas ) * 100"/>
    <s v="Porcentaje"/>
    <s v="Programación elaborada para la vigencia presentada al despacho de la Superintendente, Carta de presentación visitas ejecutadas."/>
    <s v="Trimestral"/>
    <n v="1"/>
    <n v="1"/>
    <s v="Positiva - Creciente"/>
    <n v="1"/>
    <n v="1"/>
    <s v="PR-SUPE-001 Visita de Inspeccion"/>
    <m/>
    <m/>
    <m/>
    <s v=" "/>
    <m/>
    <m/>
    <m/>
    <s v=" "/>
    <n v="1"/>
    <n v="1"/>
    <n v="1"/>
    <n v="1"/>
    <m/>
    <m/>
    <m/>
    <s v=" "/>
    <m/>
    <m/>
    <m/>
    <s v=" "/>
    <m/>
    <m/>
    <m/>
    <s v=" "/>
    <m/>
    <m/>
    <m/>
    <s v=" "/>
    <m/>
    <m/>
    <m/>
    <s v=" "/>
    <m/>
    <m/>
    <m/>
    <s v=" "/>
    <m/>
    <m/>
    <m/>
    <s v=" "/>
    <m/>
    <m/>
    <m/>
    <s v=" "/>
    <m/>
    <m/>
    <m/>
    <s v=" "/>
    <n v="1"/>
    <n v="1"/>
  </r>
  <r>
    <n v="9"/>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
    <s v="Política Fortalecimiento organizacional y simplificación de procesos "/>
    <s v="Promedio De Dias Hábiles Del Traslado De Los Informes De Visita"/>
    <x v="1"/>
    <s v="Eficiencia"/>
    <s v="Cumplir con los dias establecidos para trasladar el informe de visita a las organizaciones vigiladas"/>
    <x v="5"/>
    <s v="Claudia Liliana Infante - Heidy Vanessa Lopez Rondon"/>
    <s v="Coordinador del  grupo de Inspeccion."/>
    <s v=" Sumatoria No. de días hábiles utilizados para trasladar los  informes de visita/ No. de Informes trasladados"/>
    <s v="Dias"/>
    <s v=" Sistemas de gestión documental"/>
    <s v="Trimestral"/>
    <n v="45"/>
    <n v="1.35"/>
    <s v="Positiva - Creciente"/>
    <n v="45"/>
    <n v="60"/>
    <s v="PR-SUPE-001 Visita de Inspeccion"/>
    <m/>
    <m/>
    <m/>
    <s v=" "/>
    <m/>
    <m/>
    <m/>
    <s v=" "/>
    <n v="1"/>
    <n v="59"/>
    <n v="1"/>
    <n v="59"/>
    <m/>
    <m/>
    <m/>
    <s v=" "/>
    <m/>
    <m/>
    <m/>
    <s v=" "/>
    <m/>
    <m/>
    <m/>
    <s v=" "/>
    <m/>
    <m/>
    <m/>
    <s v=" "/>
    <m/>
    <m/>
    <m/>
    <s v=" "/>
    <m/>
    <m/>
    <m/>
    <s v=" "/>
    <m/>
    <m/>
    <m/>
    <s v=" "/>
    <m/>
    <m/>
    <m/>
    <s v=" "/>
    <m/>
    <m/>
    <m/>
    <s v=" "/>
    <n v="59"/>
    <n v="1"/>
  </r>
  <r>
    <n v="10"/>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
    <s v="Política Fortalecimiento organizacional y simplificación de procesos "/>
    <s v="Revisión Información De Cierres De Ejercicio - Documentos Asamblea"/>
    <x v="1"/>
    <s v="Eficacia"/>
    <s v="Medir el cumplimiento por parte de las Cooperativas de ahorro y credito de los requisitos legales para realizar el cierre de ejercicio."/>
    <x v="5"/>
    <s v="Claudia Liliana Infante - Heidy Vanessa Lopez Rondon"/>
    <s v="Coordinacion grupo anualisis"/>
    <s v="(No. revisiones efectuadas/No. entidades que remitieron información de Asamblea)*100"/>
    <s v="Porcentaje"/>
    <s v=" Sistemas de gestión documental"/>
    <s v="Anual_x000a_(ENERO)"/>
    <n v="1"/>
    <n v="0.61360000000000003"/>
    <s v="Positiva - Creciente"/>
    <n v="0.9"/>
    <n v="1"/>
    <s v="PR-SUPE-007 Autorización Presentación de Estados Financieros de Cierre de Ejercicio_x000a_• PR-SUPE-008 Autorizaciones a Organizaciones Solidarias"/>
    <m/>
    <m/>
    <m/>
    <s v=" "/>
    <m/>
    <m/>
    <m/>
    <s v=" "/>
    <m/>
    <m/>
    <m/>
    <s v=" "/>
    <m/>
    <m/>
    <m/>
    <s v=" "/>
    <m/>
    <m/>
    <m/>
    <s v=" "/>
    <m/>
    <m/>
    <m/>
    <s v=" "/>
    <m/>
    <m/>
    <m/>
    <s v=" "/>
    <m/>
    <m/>
    <m/>
    <s v=" "/>
    <m/>
    <m/>
    <m/>
    <s v=" "/>
    <m/>
    <m/>
    <m/>
    <s v=" "/>
    <m/>
    <m/>
    <m/>
    <s v=" "/>
    <m/>
    <m/>
    <m/>
    <s v=" "/>
    <s v=" "/>
    <s v=" "/>
  </r>
  <r>
    <n v="11"/>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
    <s v="Política Fortalecimiento organizacional y simplificación de procesos "/>
    <s v="Cumplimiento Evaluaciones Extrasitu Definidas Según Nivel De Priorización E Intensidad De Supervisión"/>
    <x v="1"/>
    <s v="Eficacia"/>
    <s v="Medir el porcentaje de cumplimiento de la evaluación extrasitu de las entidades definidas según nivel de priorización e intensidad de supervisión, establecidos con base en las alertas generadas por parte del grupo gad del ultimo trimestre del año inmediat"/>
    <x v="5"/>
    <s v="Cindy Lorena Cardenas Gallego - Maria de los Angeles Ledesmas Garcias"/>
    <s v="Coordinadores  de los grupos de analisis"/>
    <s v="(No. de evaluaciones extrasitus realizadas en el periodo/ No. evaluaciones extrasitu, de acuerdo a la priorización definida por la delegatura) * 100"/>
    <s v="Porcentaje"/>
    <s v="Plan de trabajo definido según nivel de priorización e intensidad de supervisión, tablero de seguimiento definido por la delegatura, alertas remitidas por el gad."/>
    <s v="Cuatrimestral"/>
    <n v="0.95"/>
    <n v="0.92259999999999998"/>
    <s v="Positiva - Creciente"/>
    <n v="0.85"/>
    <n v="1"/>
    <s v="PR-SUPE-002 Análisis Extra Situ"/>
    <m/>
    <m/>
    <m/>
    <s v=" "/>
    <m/>
    <m/>
    <m/>
    <s v=" "/>
    <m/>
    <m/>
    <m/>
    <s v=" "/>
    <m/>
    <m/>
    <m/>
    <s v=" "/>
    <m/>
    <m/>
    <m/>
    <s v=" "/>
    <m/>
    <m/>
    <m/>
    <s v=" "/>
    <m/>
    <m/>
    <m/>
    <s v=" "/>
    <m/>
    <m/>
    <m/>
    <s v=" "/>
    <m/>
    <m/>
    <m/>
    <s v=" "/>
    <m/>
    <m/>
    <m/>
    <s v=" "/>
    <m/>
    <m/>
    <m/>
    <s v=" "/>
    <m/>
    <m/>
    <m/>
    <s v=" "/>
    <s v=" "/>
    <s v=" "/>
  </r>
  <r>
    <n v="13"/>
    <x v="5"/>
    <n v="5"/>
    <x v="9"/>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Expedición Actos Administrativos"/>
    <x v="2"/>
    <s v="Eficacia"/>
    <s v="Medir el cumplimiento de en la expedición de actos administrativos durante el período a evaluar, respecto a la programación establecida."/>
    <x v="4"/>
    <s v="Jhaniela Jimenez Gutierrez  - Yudith Peña Duran"/>
    <s v="Profesional Especializado Delegatura Asociativa"/>
    <s v="(No. Actos Administrativos Expedidos en el Periodo/ Total de Actos Administrativos para expedir en el periodo)*100%"/>
    <s v="Porcentaje"/>
    <s v="Sistema de Gestión Documental, FPDA (Formato Producción Delegatura Asociativa)"/>
    <s v="Semestral"/>
    <n v="1"/>
    <n v="1"/>
    <s v="Positiva - Creciente"/>
    <n v="0.9"/>
    <n v="1"/>
    <s v=" PR-SUPE-011 Elaboración de constancias de vigilancia"/>
    <m/>
    <m/>
    <m/>
    <s v=" "/>
    <m/>
    <m/>
    <m/>
    <s v=" "/>
    <m/>
    <m/>
    <m/>
    <s v=" "/>
    <m/>
    <m/>
    <m/>
    <s v=" "/>
    <m/>
    <m/>
    <m/>
    <s v=" "/>
    <m/>
    <m/>
    <m/>
    <s v=" "/>
    <m/>
    <m/>
    <m/>
    <s v=" "/>
    <m/>
    <m/>
    <m/>
    <s v=" "/>
    <m/>
    <m/>
    <m/>
    <s v=" "/>
    <m/>
    <m/>
    <m/>
    <s v=" "/>
    <m/>
    <m/>
    <m/>
    <s v=" "/>
    <m/>
    <m/>
    <m/>
    <s v=" "/>
    <s v=" "/>
    <s v=" "/>
  </r>
  <r>
    <n v="14"/>
    <x v="5"/>
    <n v="5"/>
    <x v="9"/>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Seguimiento A Los Procesos De Toma De Posesión"/>
    <x v="2"/>
    <s v="Calidad"/>
    <s v="Medir el cumplimiento del seguimiento para controlar los actos propios del liquidador y de los agentes especiales con relación a sus funciones dentro de las intervenciones ordenadas por la Superintendencia."/>
    <x v="4"/>
    <s v="Jean Paul Ortiz - Yudith Peña Duran"/>
    <s v="Coordinadores  de los grupos de analisis"/>
    <s v="(No. de informes del liquidador y agentes especiales revisados/número de informes enviados por el liquidador y los agentes especiales en el periodo)*100"/>
    <s v="Porcentaje"/>
    <s v="Sistema de Gestión Documental, FPDA (Formato Producción Delegatura Asociativa)"/>
    <s v="Trimestral"/>
    <n v="1"/>
    <n v="0.8"/>
    <s v="Positiva - Creciente"/>
    <n v="0.8"/>
    <n v="1"/>
    <s v=" PR-SUPE-020 Toma de Posesión_x000a_"/>
    <m/>
    <m/>
    <m/>
    <s v=" "/>
    <m/>
    <m/>
    <m/>
    <s v=" "/>
    <n v="1"/>
    <n v="59"/>
    <n v="59"/>
    <n v="1"/>
    <m/>
    <m/>
    <m/>
    <s v=" "/>
    <m/>
    <m/>
    <m/>
    <s v=" "/>
    <m/>
    <m/>
    <m/>
    <s v=" "/>
    <m/>
    <m/>
    <m/>
    <s v=" "/>
    <m/>
    <m/>
    <m/>
    <s v=" "/>
    <m/>
    <m/>
    <m/>
    <s v=" "/>
    <m/>
    <m/>
    <m/>
    <s v=" "/>
    <m/>
    <m/>
    <m/>
    <s v=" "/>
    <m/>
    <m/>
    <m/>
    <s v=" "/>
    <n v="1"/>
    <n v="1"/>
  </r>
  <r>
    <n v="15"/>
    <x v="5"/>
    <n v="5"/>
    <x v="9"/>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
    <s v="Política Fortalecimiento organizacional y simplificación de procesos "/>
    <s v="Promedio Dias De Tramites De Posesiones. (Secundario)"/>
    <x v="2"/>
    <s v="Eficiencia"/>
    <s v="Medir los dias promedio de las posesiones de directivos, Revisor Fiscal y Oficiales  de cumplimiento."/>
    <x v="5"/>
    <s v="Claudia Liliana Infante - Heidy Vanessa Lopez Rondon"/>
    <s v="Coordinacion grupo juridico Delegatura Financiera"/>
    <s v="_x000a_(Sumatoria de No. de dias hábiles  utilizados para tramitar posesiones con el cumplimiento de requisitos/ No. De posesiones tramitadas con el cumplimiento de requisitos)"/>
    <s v="Dias"/>
    <s v=" Sistemas de gestión documental y matriz de posesiones "/>
    <s v="Semestral"/>
    <n v="30"/>
    <s v="41 dias"/>
    <s v="Positiva - Creciente"/>
    <n v="25"/>
    <n v="30"/>
    <s v=" PR-SUPE-020 Toma de Posesión_x000a_"/>
    <m/>
    <m/>
    <m/>
    <s v=" "/>
    <m/>
    <m/>
    <m/>
    <s v=" "/>
    <m/>
    <m/>
    <m/>
    <s v=" "/>
    <m/>
    <m/>
    <m/>
    <s v=" "/>
    <m/>
    <m/>
    <m/>
    <s v=" "/>
    <m/>
    <m/>
    <m/>
    <s v=" "/>
    <m/>
    <m/>
    <m/>
    <s v=" "/>
    <m/>
    <m/>
    <m/>
    <s v=" "/>
    <m/>
    <m/>
    <m/>
    <s v=" "/>
    <m/>
    <m/>
    <m/>
    <s v=" "/>
    <m/>
    <m/>
    <m/>
    <s v=" "/>
    <m/>
    <m/>
    <m/>
    <s v=" "/>
    <s v=" "/>
    <s v=" "/>
  </r>
  <r>
    <m/>
    <x v="0"/>
    <m/>
    <x v="0"/>
    <x v="0"/>
    <m/>
    <m/>
    <m/>
    <m/>
    <x v="0"/>
    <m/>
    <m/>
    <x v="0"/>
    <m/>
    <m/>
    <m/>
    <m/>
    <m/>
    <m/>
    <m/>
    <m/>
    <m/>
    <m/>
    <m/>
    <m/>
    <m/>
    <m/>
    <m/>
    <m/>
    <m/>
    <m/>
    <m/>
    <m/>
    <m/>
    <m/>
    <m/>
    <m/>
    <m/>
    <m/>
    <m/>
    <m/>
    <m/>
    <m/>
    <m/>
    <m/>
    <m/>
    <m/>
    <m/>
    <m/>
    <m/>
    <m/>
    <m/>
    <m/>
    <m/>
    <m/>
    <m/>
    <m/>
    <m/>
    <m/>
    <m/>
    <m/>
    <m/>
    <m/>
    <m/>
    <m/>
    <m/>
    <m/>
    <m/>
    <m/>
    <m/>
    <m/>
    <m/>
    <m/>
    <m/>
    <m/>
  </r>
  <r>
    <s v="PROCESOS DE APOYO"/>
    <x v="0"/>
    <m/>
    <x v="0"/>
    <x v="0"/>
    <m/>
    <m/>
    <m/>
    <m/>
    <x v="0"/>
    <m/>
    <m/>
    <x v="0"/>
    <m/>
    <m/>
    <m/>
    <m/>
    <m/>
    <m/>
    <m/>
    <m/>
    <m/>
    <m/>
    <m/>
    <m/>
    <m/>
    <m/>
    <m/>
    <m/>
    <m/>
    <m/>
    <m/>
    <m/>
    <m/>
    <m/>
    <m/>
    <m/>
    <m/>
    <m/>
    <m/>
    <m/>
    <m/>
    <m/>
    <m/>
    <m/>
    <m/>
    <m/>
    <m/>
    <m/>
    <m/>
    <m/>
    <m/>
    <m/>
    <m/>
    <m/>
    <m/>
    <m/>
    <m/>
    <m/>
    <m/>
    <m/>
    <m/>
    <m/>
    <m/>
    <m/>
    <m/>
    <m/>
    <m/>
    <m/>
    <m/>
    <m/>
    <m/>
    <m/>
    <m/>
    <m/>
  </r>
  <r>
    <n v="1"/>
    <x v="6"/>
    <n v="6"/>
    <x v="10"/>
    <x v="6"/>
    <s v="Gestión por procesos y proyectos_x000a_Fortalecer la gestión por procesos, estandarizados e interdependientes, y por proyectos, para una prestación ágil, flexible y segura de servicios, mediante la mejora continua y la apropiación de las TIC."/>
    <s v="Diseñar, formular e implementar una política interna y un sistema integrado para asegurar la gobernanza del dato y la información, su suficiencia, consistencia e integridad."/>
    <s v="Política Gestión documental "/>
    <s v="Direccionamientos Erróneos En Comunicaciones Oficiales Recibidas"/>
    <x v="1"/>
    <s v="Efectividad"/>
    <s v="Mejorar la gestión de la información y documentos de archivo para la atención de las consultas recibidas."/>
    <x v="3"/>
    <s v="Carlos Enrique Ballesteros Amaya,Mery Alexandra Cáceres Arias"/>
    <s v="Profesional Especializado"/>
    <s v=" (Número de direccionamientos erróneos en el mes/Número de radicados recibidos en el mes)*100"/>
    <s v="Porcentaje"/>
    <s v="Números de radicados recibidos: Base generada por eSigna + Base manual que se genera diariamente sobre direccionamientos de la sede electronica. Número de direccionamientos erroneos: Radicados rechazados y devueltos por la oficina virtual"/>
    <s v="Mensual"/>
    <n v="4.0000000000000001E-3"/>
    <n v="4.8999999999999998E-3"/>
    <s v="Negativa - Decreciente"/>
    <n v="0"/>
    <n v="5.0000000000000001E-3"/>
    <s v="PR-GEDO-003 Recepción digitalización reparto comunicaciones_x000a_GU-GEDO-001 Guía para la aplicación del protocolo de contingencia para la recepción, digitalización y envío de comunicaciones oficiales_x000a_PR-GEDO-004 Gestión, trámite de comunicaciones oficiales y "/>
    <n v="1"/>
    <n v="59"/>
    <n v="3707"/>
    <n v="1.5915834906932831E-2"/>
    <n v="1"/>
    <n v="39"/>
    <n v="3214"/>
    <n v="1.2134411947728687E-2"/>
    <n v="2"/>
    <m/>
    <m/>
    <s v=" "/>
    <m/>
    <m/>
    <m/>
    <s v=" "/>
    <m/>
    <m/>
    <m/>
    <s v=" "/>
    <m/>
    <m/>
    <m/>
    <s v=" "/>
    <m/>
    <m/>
    <m/>
    <s v=" "/>
    <m/>
    <m/>
    <m/>
    <s v=" "/>
    <m/>
    <m/>
    <m/>
    <s v=" "/>
    <m/>
    <m/>
    <m/>
    <s v=" "/>
    <m/>
    <m/>
    <m/>
    <s v=" "/>
    <m/>
    <m/>
    <m/>
    <s v=" "/>
    <n v="1.4025123427330758E-2"/>
    <n v="0.5"/>
  </r>
  <r>
    <n v="2"/>
    <x v="6"/>
    <n v="6"/>
    <x v="10"/>
    <x v="6"/>
    <s v="Aumentar la efectividad del talento humano y su modelo de gestión"/>
    <s v="Diseñar, formular e implementar una política interna y un sistema integrado para asegurar la gobernanza del dato y la información, su suficiencia, consistencia e integridad."/>
    <s v="Política Gestión documental "/>
    <s v="Oportunidad En Consultas Atendidas Al Archivo Central"/>
    <x v="1"/>
    <s v="Efectividad"/>
    <s v="Mejorar la gestión de la información y documentos de archivo para la atención de las consultas recibidas."/>
    <x v="3"/>
    <s v="Carlos Enrique Ballesteros Amaya,Mery Alexandra Cáceres Arias"/>
    <s v="Profesional Especializado"/>
    <s v=" (Promedio de dias empleados para dar respuesta efectiva / No. dias maximo para dar respuesta)"/>
    <s v="Dias"/>
    <s v="Base de datos &quot;Solicitudes Servicios Archivisticos&quot;"/>
    <s v="Mensual"/>
    <n v="5"/>
    <n v="5"/>
    <s v="Positiva - Creciente"/>
    <n v="0"/>
    <n v="7"/>
    <s v="PR-GEDO-007 Atención de servicios archivísticos de información"/>
    <n v="1"/>
    <n v="1"/>
    <n v="1"/>
    <n v="1"/>
    <n v="1"/>
    <n v="1"/>
    <n v="1"/>
    <n v="1"/>
    <n v="1"/>
    <n v="1"/>
    <n v="1"/>
    <n v="1"/>
    <m/>
    <m/>
    <m/>
    <s v=" "/>
    <m/>
    <m/>
    <m/>
    <s v=" "/>
    <m/>
    <m/>
    <m/>
    <s v=" "/>
    <m/>
    <m/>
    <m/>
    <s v=" "/>
    <m/>
    <m/>
    <m/>
    <s v=" "/>
    <m/>
    <m/>
    <m/>
    <s v=" "/>
    <m/>
    <m/>
    <m/>
    <s v=" "/>
    <m/>
    <m/>
    <m/>
    <s v=" "/>
    <m/>
    <m/>
    <m/>
    <s v=" "/>
    <n v="1"/>
    <n v="1"/>
  </r>
  <r>
    <n v="3"/>
    <x v="6"/>
    <n v="6"/>
    <x v="11"/>
    <x v="6"/>
    <s v="Gestión por procesos y proyectos_x000a_Fortalecer la gestión por procesos, estandarizados e interdependientes, y por proyectos, para una prestación ágil, flexible y segura de servicios, mediante la mejora continua y la apropiación de las TIC."/>
    <s v="Desarrolar o adaptar herramienta de analítica para la generación de alertas tempranas o preventivas."/>
    <s v="Política Gestión documental "/>
    <s v="Gestión De Hallazgos Producto De Inspecciones Al Archivo Central (Secundario)"/>
    <x v="2"/>
    <s v="Impacto"/>
    <s v="Gestionar las situaciones de desviación identificadas en las inspecciones al Archivo Central, como elemento integral del Programa de Gestión Documental, el Plan Institucional de Archivos y el Sistema Integrado de Conservación."/>
    <x v="3"/>
    <s v="Carlos Enrique Ballesteros Amaya,Mery Alexandra Cáceres Arias"/>
    <s v="Profesional Especializado"/>
    <s v="Número de hallazgos cerrados / número de hallazgos identificados*100"/>
    <s v="Porcentaje"/>
    <s v="Cronograma de Visitas._x000a_Informe de Seguimiento y Control a Depósitos de Archivos Físico."/>
    <s v="Mensual"/>
    <n v="1"/>
    <s v="No aplica"/>
    <s v="Positiva - Creciente"/>
    <n v="0.9"/>
    <n v="1"/>
    <s v="PR-GEDO-006 Administración del archivo central"/>
    <n v="1"/>
    <n v="1"/>
    <n v="1"/>
    <n v="1"/>
    <n v="1"/>
    <n v="1"/>
    <n v="1"/>
    <n v="1"/>
    <n v="1"/>
    <n v="1"/>
    <n v="1"/>
    <n v="1"/>
    <m/>
    <m/>
    <m/>
    <s v=" "/>
    <m/>
    <m/>
    <m/>
    <s v=" "/>
    <m/>
    <m/>
    <m/>
    <s v=" "/>
    <m/>
    <m/>
    <m/>
    <s v=" "/>
    <m/>
    <m/>
    <m/>
    <s v=" "/>
    <m/>
    <m/>
    <m/>
    <s v=" "/>
    <m/>
    <m/>
    <m/>
    <s v=" "/>
    <m/>
    <m/>
    <m/>
    <s v=" "/>
    <m/>
    <m/>
    <m/>
    <s v=" "/>
    <n v="1"/>
    <n v="1"/>
  </r>
  <r>
    <n v="4"/>
    <x v="6"/>
    <n v="6"/>
    <x v="11"/>
    <x v="6"/>
    <s v="Gobernanza del dato_x000a_Fomentar el uso co-creador de los datos para la producción continua de información y conocimiento, que faciliten la toma de decisiones y el liderazgo sectorial."/>
    <s v="4.2 Revisar y reestructurar los procesos de gestión del dato y la información, para facilitar la producción de conocimiento e información de valor agregado de uso de interno y del sector."/>
    <s v="Política Gestión documental "/>
    <s v="Notificaciones Gestionadas"/>
    <x v="2"/>
    <s v="Eficacia"/>
    <s v="Medir el porcentaje de cumplimiento de resoluciones notificadas en el mes."/>
    <x v="3"/>
    <s v="Uriel Alirio Quintero Vento"/>
    <s v="Profesional Especializado"/>
    <s v="(No. notificaciones realizadas/No. resoluciones recibidas mes anterior)*100"/>
    <s v="Porcentaje"/>
    <s v="Base de datos resoluciones"/>
    <s v="Mensual"/>
    <n v="1"/>
    <n v="1"/>
    <s v="Positiva - Creciente"/>
    <n v="1"/>
    <n v="1"/>
    <s v="PR-GEDO-018 Notificación de actos administrativos"/>
    <n v="1"/>
    <n v="40"/>
    <n v="40"/>
    <n v="1"/>
    <n v="1"/>
    <n v="300"/>
    <n v="300"/>
    <n v="1"/>
    <n v="1"/>
    <n v="267"/>
    <n v="267"/>
    <n v="1"/>
    <m/>
    <m/>
    <m/>
    <s v=" "/>
    <m/>
    <m/>
    <m/>
    <s v=" "/>
    <m/>
    <m/>
    <m/>
    <s v=" "/>
    <m/>
    <m/>
    <m/>
    <s v=" "/>
    <m/>
    <m/>
    <m/>
    <s v=" "/>
    <m/>
    <m/>
    <m/>
    <s v=" "/>
    <m/>
    <m/>
    <m/>
    <s v=" "/>
    <m/>
    <m/>
    <m/>
    <s v=" "/>
    <m/>
    <m/>
    <m/>
    <s v=" "/>
    <n v="1"/>
    <n v="1"/>
  </r>
  <r>
    <n v="5"/>
    <x v="6"/>
    <n v="6"/>
    <x v="11"/>
    <x v="6"/>
    <s v="Aumentar la efectividad del talento humano y su modelo de gestión"/>
    <s v="4.2 Revisar y reestructurar los procesos de gestión del dato y la información, para facilitar la producción de conocimiento e información de valor agregado de uso de interno y del sector."/>
    <s v="Política Gestión documental "/>
    <s v="Actos Administrativos Recurridos Por Indebida Notificación"/>
    <x v="2"/>
    <s v="Eficacia"/>
    <s v="Identificar la cantidad de actos administrativos recurridos por indebida notificación, con el fin de prevenir posibles demandas."/>
    <x v="3"/>
    <s v="Uriel Alirio Quintero Vento, Johanna Muñoz Salinas"/>
    <s v="Profesional Especializado"/>
    <s v="#Número de Actos Administrativos recurridos por indebida notificación / #Número total de Actos Administrativos notificados*100"/>
    <s v="Porcentaje"/>
    <s v="FORMATO DE SEGUIMIENTO PROCESOS ADMINISTRATIVOS RECURRIDOS POR INDEBIDA NOTIFICACIÓN F-GEJU-009"/>
    <s v="Trimestral"/>
    <n v="0"/>
    <n v="2.0000000000000001E-4"/>
    <s v="Negativa - Decreciente"/>
    <n v="0"/>
    <n v="0"/>
    <m/>
    <m/>
    <m/>
    <m/>
    <s v=" "/>
    <m/>
    <m/>
    <m/>
    <s v=" "/>
    <n v="2"/>
    <m/>
    <m/>
    <s v=" "/>
    <m/>
    <m/>
    <m/>
    <s v=" "/>
    <m/>
    <m/>
    <m/>
    <s v=" "/>
    <m/>
    <m/>
    <m/>
    <s v=" "/>
    <m/>
    <m/>
    <m/>
    <s v=" "/>
    <m/>
    <m/>
    <m/>
    <s v=" "/>
    <m/>
    <m/>
    <m/>
    <s v=" "/>
    <m/>
    <m/>
    <m/>
    <s v=" "/>
    <m/>
    <m/>
    <m/>
    <s v=" "/>
    <m/>
    <m/>
    <m/>
    <s v=" "/>
    <s v=" "/>
    <s v=" "/>
  </r>
  <r>
    <n v="6"/>
    <x v="7"/>
    <n v="7"/>
    <x v="12"/>
    <x v="7"/>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Seguimiento y evaluación del desempeño institucional"/>
    <s v="Trámites Contractuales Atendidos"/>
    <x v="1"/>
    <s v="Eficiencia"/>
    <s v="Conocer los trámites contractuales que se atendieron en el periodo "/>
    <x v="3"/>
    <s v="Eliana Magaly Garzón"/>
    <s v="Coordinador del Grupo de Contratos"/>
    <s v="(No. de solicitudes contractuales recibidas / No. de  trámites contractuales generadas) * 100"/>
    <s v="Porcentaje"/>
    <s v="Plataforma SECOP y Colombia Compra Eficiente"/>
    <s v="Trimestral"/>
    <n v="0.75"/>
    <n v="0.8"/>
    <s v="Positiva - Creciente"/>
    <n v="0.7"/>
    <n v="1"/>
    <s v="PR-GECO-001 Licitación Pública_x000a_• PR-GECO-002 Menor cuantía_x000a_• PR-GECO-003 Mínima Cuantía_x000a_• PR-GECO-004 Contratación directa a través de SECOP I y SECOP II_x000a_• PR-GECO-005 Verificación de requisitos en SST para la adquisición de Bienes y servicios_x000a_• PR-GECO-0"/>
    <m/>
    <m/>
    <m/>
    <s v=" "/>
    <m/>
    <m/>
    <m/>
    <s v=" "/>
    <n v="1"/>
    <n v="234"/>
    <n v="234"/>
    <n v="1"/>
    <m/>
    <m/>
    <m/>
    <s v=" "/>
    <m/>
    <m/>
    <m/>
    <s v=" "/>
    <m/>
    <m/>
    <m/>
    <s v=" "/>
    <m/>
    <m/>
    <m/>
    <s v=" "/>
    <m/>
    <m/>
    <m/>
    <s v=" "/>
    <m/>
    <m/>
    <m/>
    <s v=" "/>
    <m/>
    <m/>
    <m/>
    <s v=" "/>
    <m/>
    <m/>
    <m/>
    <s v=" "/>
    <m/>
    <m/>
    <m/>
    <s v=" "/>
    <n v="1"/>
    <n v="1"/>
  </r>
  <r>
    <n v="7"/>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Eficiencia Liquidaciones (Secundario)"/>
    <x v="2"/>
    <s v="Eficacia"/>
    <s v="GESTIONAR DE MANERA EFICAZ LAS SOLICITUDES DE LIQUIDACION RADICADAS  POR LOS SUPEVISORES AL GRUPO DE CONTRATOS"/>
    <x v="3"/>
    <s v="Eliana Magaly Garzón"/>
    <s v="Coordinador del Grupo de Contratos"/>
    <s v="(Número de solicitudes de liquidaciones radicados por supervisores al Grupo de Gestión Contractual*100) /(Número de liquidaciones revisadas por el Grupo de Gestion Contractual)"/>
    <s v="Porcentaje"/>
    <s v="Informe final de supervision - Informes del contratista - Reporte de pagos - Proyecto acta de liquidaciuón- Secop Ii-Carpeta compartida"/>
    <s v="Semestral"/>
    <n v="0.6"/>
    <s v="N/A"/>
    <s v="Positiva - Creciente"/>
    <n v="0.5"/>
    <n v="1"/>
    <m/>
    <m/>
    <m/>
    <m/>
    <s v=" "/>
    <m/>
    <m/>
    <m/>
    <s v=" "/>
    <m/>
    <m/>
    <m/>
    <s v=" "/>
    <m/>
    <m/>
    <m/>
    <s v=" "/>
    <m/>
    <m/>
    <m/>
    <s v=" "/>
    <m/>
    <m/>
    <m/>
    <s v=" "/>
    <m/>
    <m/>
    <m/>
    <s v=" "/>
    <m/>
    <m/>
    <m/>
    <s v=" "/>
    <m/>
    <m/>
    <m/>
    <s v=" "/>
    <m/>
    <m/>
    <m/>
    <s v=" "/>
    <m/>
    <m/>
    <m/>
    <s v=" "/>
    <m/>
    <m/>
    <m/>
    <s v=" "/>
    <s v=" "/>
    <s v=" "/>
  </r>
  <r>
    <n v="8"/>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Eficacia En Certificaciones (Secundario)"/>
    <x v="2"/>
    <s v="Eficacia"/>
    <s v="TRAMITAR DE MANERA EFICAZ LAS SOLICITUDES DE CERTIFICACION RADICADAS POR LOS USUARIOS INTERNOS Y EXTERNOS DE LA ENTIDAD AL GRUPO DE GESTION CONTRACTUAL"/>
    <x v="3"/>
    <s v="Eliana Magaly Garzón"/>
    <s v="Coordinador del Grupo de Contratos"/>
    <s v="(Numero de solicitudes de certificaciones tramitadas por el grupo de gestion contractual*100) /(Numero de solicitudes de certificaciones recibidas en el grupo de gestion contractual)"/>
    <s v="Porcentaje"/>
    <s v="SECOP II Y/O DRIVE CONTRATACION"/>
    <s v="Semestral"/>
    <n v="0.65"/>
    <s v="N/A"/>
    <s v="Positiva - Creciente"/>
    <n v="0.5"/>
    <n v="1"/>
    <m/>
    <m/>
    <m/>
    <m/>
    <s v=" "/>
    <m/>
    <m/>
    <m/>
    <s v=" "/>
    <m/>
    <m/>
    <m/>
    <s v=" "/>
    <m/>
    <m/>
    <m/>
    <s v=" "/>
    <m/>
    <m/>
    <m/>
    <s v=" "/>
    <m/>
    <m/>
    <m/>
    <s v=" "/>
    <m/>
    <m/>
    <m/>
    <s v=" "/>
    <m/>
    <m/>
    <m/>
    <s v=" "/>
    <m/>
    <m/>
    <m/>
    <s v=" "/>
    <m/>
    <m/>
    <m/>
    <s v=" "/>
    <m/>
    <m/>
    <m/>
    <s v=" "/>
    <m/>
    <m/>
    <m/>
    <s v=" "/>
    <s v=" "/>
    <s v=" "/>
  </r>
  <r>
    <n v="9"/>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Transferencias De Conocimientos Del Manual De Supervisión De Contratos Y /O Convenios (Secundario)"/>
    <x v="2"/>
    <s v="Eficacia"/>
    <s v="Fortalecer las competencias de los supervisores de contratos y/o convenios, para disminuir el riesgo de una inadecuada supervisión de la contratación"/>
    <x v="3"/>
    <s v="Eliana Magaly Garzón"/>
    <s v="Coordinador del Grupo de Contratos"/>
    <s v="Actividades de transferencia de conocimiento dirigidas a supervisores de contratos ejecutadas en el periodo / Actividades de transferencia de conocimiento dirigidas a supervisores de contratos planeadas para el periodo * 100"/>
    <s v="Porcentaje"/>
    <s v="DRIVE CONTRATACION"/>
    <s v="Semestral"/>
    <n v="0.8"/>
    <s v="N/A"/>
    <s v="Positiva - Creciente"/>
    <n v="0.7"/>
    <n v="1"/>
    <m/>
    <m/>
    <m/>
    <m/>
    <s v=" "/>
    <m/>
    <m/>
    <m/>
    <s v=" "/>
    <m/>
    <m/>
    <m/>
    <s v=" "/>
    <m/>
    <m/>
    <m/>
    <s v=" "/>
    <m/>
    <m/>
    <m/>
    <s v=" "/>
    <m/>
    <m/>
    <m/>
    <s v=" "/>
    <m/>
    <m/>
    <m/>
    <s v=" "/>
    <m/>
    <m/>
    <m/>
    <s v=" "/>
    <m/>
    <m/>
    <m/>
    <s v=" "/>
    <m/>
    <m/>
    <m/>
    <s v=" "/>
    <m/>
    <m/>
    <m/>
    <s v=" "/>
    <m/>
    <m/>
    <m/>
    <s v=" "/>
    <s v=" "/>
    <s v=" "/>
  </r>
  <r>
    <n v="10"/>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Avance En La Mejora De Los (2) Sistemas En La Ses"/>
    <x v="1"/>
    <s v="Efectividad"/>
    <s v="Medir el avance en la mejora de los sistemas existentes y definidos en el presente indicador"/>
    <x v="1"/>
    <s v="Cesar Augusto Macias Mesa"/>
    <s v="Profesional Universitario"/>
    <s v="Sumatoria del porcentaje de avance de los 3 sistemas de información / %total de sistemas de información planeados *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
    <m/>
    <m/>
    <m/>
    <s v=" "/>
    <m/>
    <m/>
    <m/>
    <s v=" "/>
    <n v="2"/>
    <m/>
    <m/>
    <s v=" "/>
    <m/>
    <m/>
    <m/>
    <s v=" "/>
    <m/>
    <m/>
    <m/>
    <s v=" "/>
    <m/>
    <m/>
    <m/>
    <s v=" "/>
    <m/>
    <m/>
    <m/>
    <s v=" "/>
    <m/>
    <m/>
    <m/>
    <s v=" "/>
    <m/>
    <m/>
    <m/>
    <s v=" "/>
    <m/>
    <m/>
    <m/>
    <s v=" "/>
    <m/>
    <m/>
    <m/>
    <s v=" "/>
    <m/>
    <m/>
    <m/>
    <s v=" "/>
    <s v=" "/>
    <s v=" "/>
  </r>
  <r>
    <n v="11"/>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Avance En La Documentación Técnica Y Funcional De 2 Sistemas De Información (Secundario)"/>
    <x v="1"/>
    <s v="Efectividad"/>
    <s v="Medir el avance en la mejora de los sistemas existentes y definidos en el presente indicador"/>
    <x v="1"/>
    <s v="Cesar Augusto Macias Mesa"/>
    <s v="Profesional Universitario"/>
    <s v="Número de sistemas de información documentados / Total de sistemas de información priorizados (2)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
    <m/>
    <m/>
    <m/>
    <s v=" "/>
    <m/>
    <m/>
    <m/>
    <s v=" "/>
    <n v="2"/>
    <m/>
    <m/>
    <s v=" "/>
    <m/>
    <m/>
    <m/>
    <s v=" "/>
    <m/>
    <m/>
    <m/>
    <s v=" "/>
    <m/>
    <m/>
    <m/>
    <s v=" "/>
    <m/>
    <m/>
    <m/>
    <s v=" "/>
    <m/>
    <m/>
    <m/>
    <s v=" "/>
    <m/>
    <m/>
    <m/>
    <s v=" "/>
    <m/>
    <m/>
    <m/>
    <s v=" "/>
    <m/>
    <m/>
    <m/>
    <s v=" "/>
    <m/>
    <m/>
    <m/>
    <s v=" "/>
    <s v=" "/>
    <s v=" "/>
  </r>
  <r>
    <n v="12"/>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Capacidades Y Estado Del Almacenamiento (Principal)"/>
    <x v="1"/>
    <s v="Eficacia"/>
    <s v="Medir la  capacidad de almacenamiento , memoria y procesamiento "/>
    <x v="1"/>
    <s v="Cesar Augusto Macias Mesa"/>
    <s v="Profesional Universitario"/>
    <s v=" Almacenamiento utilizado / capacidad total de almacenamiento disponible *100%"/>
    <s v="Porcentaje"/>
    <s v="Reporte de servidores con relación a la capacidad de almacenamiento teniendo en cuenta los recursos requeridos por cada sistema de información soportado por infraestructura / capacidad total"/>
    <s v="Trimestral"/>
    <n v="0.6"/>
    <s v="No aplica"/>
    <s v="Negativa - Decreciente"/>
    <n v="0.4"/>
    <n v="1"/>
    <s v="• PR-GSTI-001 Gestionar la confidencialidad, integridad y disponibilidad de los servicios TI"/>
    <m/>
    <m/>
    <m/>
    <s v=" "/>
    <m/>
    <m/>
    <m/>
    <s v=" "/>
    <n v="1"/>
    <n v="91"/>
    <n v="192.9"/>
    <n v="0.47174701918092277"/>
    <m/>
    <m/>
    <m/>
    <s v=" "/>
    <m/>
    <m/>
    <m/>
    <s v=" "/>
    <m/>
    <m/>
    <m/>
    <s v=" "/>
    <m/>
    <m/>
    <m/>
    <s v=" "/>
    <m/>
    <m/>
    <m/>
    <s v=" "/>
    <m/>
    <m/>
    <m/>
    <s v=" "/>
    <m/>
    <m/>
    <m/>
    <s v=" "/>
    <m/>
    <m/>
    <m/>
    <s v=" "/>
    <m/>
    <m/>
    <m/>
    <s v=" "/>
    <n v="0.47174701918092277"/>
    <n v="0.78624503196820461"/>
  </r>
  <r>
    <n v="13"/>
    <x v="8"/>
    <n v="8"/>
    <x v="15"/>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Cumplimiento En La Entrega De Requerimientos De Ti Demandados Por Las Áreas De La Ses (Secundario)"/>
    <x v="2"/>
    <s v="Eficacia"/>
    <s v="Medir el cumplimiento en la entrega de requerimientos de TI solicitados por las areas de la SES en cuanto a alcance, tiempo y calidad"/>
    <x v="1"/>
    <s v="Cesar Augusto Macias Mesa, Erika Ladino"/>
    <s v="Profesional Universitario"/>
    <s v="Numero de requerimientos terminados entregados a Aplicaciones a tiempo/ Numero de requerimientos recibidos de las areas de las entidad *100%"/>
    <s v="Porcentaje"/>
    <s v="FFicha de indicador interna según plan de trabajo por cada sistema de información_x000a__x000a_Porcentaje de avance en plan de trabajo KLICK (40%) *_x000a_Porcentaje de avance en plan de trabajo en Sistema para la medición de la Implementación (SARO y SAR) (40%) *_x000a_Porcenta"/>
    <s v="Trimestral"/>
    <n v="1"/>
    <n v="0.95"/>
    <s v="Positiva - Creciente"/>
    <n v="0.9"/>
    <n v="1"/>
    <s v="• PR-GSTI-003 Gestión de aplicaciones"/>
    <m/>
    <m/>
    <m/>
    <s v=" "/>
    <m/>
    <m/>
    <m/>
    <s v=" "/>
    <n v="2"/>
    <m/>
    <m/>
    <s v=" "/>
    <m/>
    <m/>
    <m/>
    <s v=" "/>
    <m/>
    <m/>
    <m/>
    <s v=" "/>
    <m/>
    <m/>
    <m/>
    <s v=" "/>
    <m/>
    <m/>
    <m/>
    <s v=" "/>
    <m/>
    <m/>
    <m/>
    <s v=" "/>
    <m/>
    <m/>
    <m/>
    <s v=" "/>
    <m/>
    <m/>
    <m/>
    <s v=" "/>
    <m/>
    <m/>
    <m/>
    <s v=" "/>
    <m/>
    <m/>
    <m/>
    <s v=" "/>
    <s v=" "/>
    <s v=" "/>
  </r>
  <r>
    <n v="14"/>
    <x v="9"/>
    <n v="9"/>
    <x v="16"/>
    <x v="9"/>
    <s v="Capital humano competente_x000a_Fomentar y desarrollar capacidades y competencias para contar con un capital humano, altamente calificado y motivado, que aporte a la transformación institucional y a la materialización de las líneas de acción que consoliden los "/>
    <s v="Apropiar la gestión de procesos y proyectos, como modelo de operación ordinario en la entidad. "/>
    <s v="Política Talento Humano "/>
    <s v="Cumplimiento A La Política Gestión Estratégica De Talento Humano (Principal)"/>
    <x v="1"/>
    <s v="Eficiencia"/>
    <s v="Cumplimiento a politica gestión estrategica de talento humano"/>
    <x v="3"/>
    <s v="Claudia Rodriguez Nolazco - Luisa Fernanda Molina"/>
    <s v="Profesional Especializado"/>
    <s v="N° de Actividades del plan realizadas / N° de actividades programadas x 100"/>
    <s v="Porcentaje"/>
    <s v="Matriz de seguimiento al plan estrategico de Talento Humano "/>
    <s v="Anual_x000a_(ENERO)"/>
    <n v="0.95"/>
    <n v="0.87"/>
    <s v="Positiva - Creciente"/>
    <n v="0.87"/>
    <n v="1"/>
    <s v="PL-GITH-001 Plan Estratégico Talento Humano 2019-2022"/>
    <m/>
    <m/>
    <m/>
    <s v=" "/>
    <m/>
    <m/>
    <m/>
    <s v=" "/>
    <m/>
    <m/>
    <m/>
    <s v=" "/>
    <m/>
    <m/>
    <m/>
    <s v=" "/>
    <m/>
    <m/>
    <m/>
    <s v=" "/>
    <m/>
    <m/>
    <m/>
    <s v=" "/>
    <m/>
    <m/>
    <m/>
    <s v=" "/>
    <m/>
    <m/>
    <m/>
    <s v=" "/>
    <m/>
    <m/>
    <m/>
    <s v=" "/>
    <m/>
    <m/>
    <m/>
    <s v=" "/>
    <m/>
    <m/>
    <m/>
    <s v=" "/>
    <m/>
    <m/>
    <m/>
    <s v=" "/>
    <s v=" "/>
    <s v=" "/>
  </r>
  <r>
    <n v="1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ón del cambioy del conocimiento, actualizándolas en función de las dinámicas internas y externas que incidan en la entidad.   "/>
    <s v="Política Talento Humano "/>
    <s v="Actividades Del Sistema De Estímulos Bs (Secundario)"/>
    <x v="2"/>
    <s v="Eficacia"/>
    <s v="Medir la ejecución del Plan de Bienestar Social durante la vigencia"/>
    <x v="3"/>
    <s v="Claudia Rodriguez Nolazco - Luisa Fernanda Molina"/>
    <s v="Profesional Universitario "/>
    <s v="No. de actividades de estímulos del plan realizadas / No. de actividades de estímulos programadas * 100"/>
    <s v="Porcentaje"/>
    <s v="Plan de Bienestar social"/>
    <s v="Trimestral"/>
    <n v="0.95"/>
    <n v="1"/>
    <s v="Positiva - Creciente"/>
    <n v="0.9"/>
    <n v="1"/>
    <s v="PR-GITH-008 Formulación, seguimiento y evaluación del programa de bienestar social e incentivos"/>
    <m/>
    <m/>
    <m/>
    <s v=" "/>
    <m/>
    <m/>
    <m/>
    <s v=" "/>
    <n v="2"/>
    <m/>
    <m/>
    <s v=" "/>
    <m/>
    <m/>
    <m/>
    <s v=" "/>
    <m/>
    <m/>
    <m/>
    <s v=" "/>
    <m/>
    <m/>
    <m/>
    <s v=" "/>
    <m/>
    <m/>
    <m/>
    <s v=" "/>
    <m/>
    <m/>
    <m/>
    <s v=" "/>
    <m/>
    <m/>
    <m/>
    <s v=" "/>
    <m/>
    <m/>
    <m/>
    <s v=" "/>
    <m/>
    <m/>
    <m/>
    <s v=" "/>
    <m/>
    <m/>
    <m/>
    <s v=" "/>
    <s v=" "/>
    <s v=" "/>
  </r>
  <r>
    <n v="1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ón del cambioy del conocimiento, actualizándolas en función de las dinámicas internas y externas que incidan en la entidad."/>
    <s v="Política Talento Humano "/>
    <s v="Cumplir Las Actividades Programadas En El Plan De Capacitación (Secundario)"/>
    <x v="2"/>
    <s v="Eficacia"/>
    <s v="Medir la ejecución del Plan Institucional de Capacitación durante la vigencia"/>
    <x v="3"/>
    <s v="Claudia Rodriguez Nolazco - Luisa Fernanda Molina"/>
    <s v="Profesional Universitario "/>
    <s v="No. de capacitaciones del plan realizadas / No. de capacitaciones programadas x 100"/>
    <s v="Porcentaje"/>
    <s v="Plan Institucional de Capacitación"/>
    <s v="Semestral"/>
    <n v="1"/>
    <n v="1"/>
    <s v="Positiva - Creciente"/>
    <n v="0.9"/>
    <n v="1"/>
    <s v="PR-GITH-011 Inducción, reinducción, capacitación y entrenamiento"/>
    <m/>
    <m/>
    <m/>
    <s v=" "/>
    <m/>
    <m/>
    <m/>
    <s v=" "/>
    <m/>
    <m/>
    <m/>
    <s v=" "/>
    <m/>
    <m/>
    <m/>
    <s v=" "/>
    <m/>
    <m/>
    <m/>
    <s v=" "/>
    <m/>
    <m/>
    <m/>
    <s v=" "/>
    <m/>
    <m/>
    <m/>
    <s v=" "/>
    <m/>
    <m/>
    <m/>
    <s v=" "/>
    <m/>
    <m/>
    <m/>
    <s v=" "/>
    <m/>
    <m/>
    <m/>
    <s v=" "/>
    <m/>
    <m/>
    <m/>
    <s v=" "/>
    <m/>
    <m/>
    <m/>
    <s v=" "/>
    <s v=" "/>
    <s v=" "/>
  </r>
  <r>
    <n v="17"/>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Ausentismo (Secundario)"/>
    <x v="2"/>
    <s v="Impacto"/>
    <s v="conocer los dias de ausentismo generados por la no asistencia al trabajo."/>
    <x v="3"/>
    <s v="Paula Combita - Maria Victoria Ballesteros"/>
    <s v="Profesional Universitaria de Secretaria General_x000a_Contratistas"/>
    <s v="(Número de días de ausencia laboral  en el mes / Número de días de trabajo programados en el mes ) * 100"/>
    <s v="Porcentaje"/>
    <s v="Reportes de permisos por causas medicas o personales e incapacidades laborales ocomunes - Bases de datos de los funcionarios de la entidad."/>
    <s v="Mensual"/>
    <n v="0.02"/>
    <n v="0.02"/>
    <s v="Negativa - Decreciente"/>
    <n v="0.01"/>
    <n v="0.04"/>
    <s v="PR-GITH-009 Tramite de  lineamientos laborales y situaciones administrativas"/>
    <n v="1"/>
    <n v="45"/>
    <n v="2814"/>
    <n v="1.5991471215351813E-2"/>
    <n v="1"/>
    <n v="130"/>
    <n v="2660"/>
    <n v="4.8872180451127817E-2"/>
    <n v="2"/>
    <m/>
    <m/>
    <s v=" "/>
    <m/>
    <m/>
    <m/>
    <s v=" "/>
    <m/>
    <m/>
    <m/>
    <s v=" "/>
    <m/>
    <m/>
    <m/>
    <s v=" "/>
    <m/>
    <m/>
    <m/>
    <s v=" "/>
    <m/>
    <m/>
    <m/>
    <s v=" "/>
    <m/>
    <m/>
    <m/>
    <s v=" "/>
    <m/>
    <m/>
    <m/>
    <s v=" "/>
    <m/>
    <m/>
    <m/>
    <s v=" "/>
    <m/>
    <m/>
    <m/>
    <s v=" "/>
    <n v="3.2431825833239815E-2"/>
    <n v="1"/>
  </r>
  <r>
    <n v="18"/>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Condiciones De Salud De Los Trabajadores (Secundario)"/>
    <x v="2"/>
    <s v="Eficacia"/>
    <s v="Porcentaje de trabajadores a quienes se les realizaron evaluaciones medicas laborales"/>
    <x v="3"/>
    <s v="Paula Combita - Maria Victoria Ballesteros"/>
    <s v="Profesional Universitaria de Secretaria General_x000a_Contratistas"/>
    <s v="(Numero de trabajadores que realizaron evaluaciones medicas laborales de ingreso, periodicos y retiro / Numero de evaluaciones medicas programadas) *100"/>
    <s v="Porcentaje"/>
    <s v="Programacion de examenes medicos laborales, Informacion del personal de la entidad, bases de datos con ingresos y retiros de funcionarios en el ultimo año."/>
    <s v="Semestral"/>
    <n v="1"/>
    <n v="0.98"/>
    <s v="Positiva - Creciente"/>
    <n v="0.98"/>
    <n v="1"/>
    <s v="PR-GITH-015 Evaluaciones médicas ocupacionales y diagnostico de salud"/>
    <m/>
    <m/>
    <m/>
    <s v=" "/>
    <m/>
    <m/>
    <m/>
    <s v=" "/>
    <m/>
    <m/>
    <m/>
    <s v=" "/>
    <m/>
    <m/>
    <m/>
    <s v=" "/>
    <m/>
    <m/>
    <m/>
    <s v=" "/>
    <m/>
    <m/>
    <m/>
    <s v=" "/>
    <m/>
    <m/>
    <m/>
    <s v=" "/>
    <m/>
    <m/>
    <m/>
    <s v=" "/>
    <m/>
    <m/>
    <m/>
    <s v=" "/>
    <m/>
    <m/>
    <m/>
    <s v=" "/>
    <m/>
    <m/>
    <m/>
    <s v=" "/>
    <m/>
    <m/>
    <m/>
    <s v=" "/>
    <s v=" "/>
    <s v=" "/>
  </r>
  <r>
    <n v="19"/>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Cumplimiento De Los Objetivos En Seguridad Y Salud En El Trabajo - Sst (Secundario)"/>
    <x v="2"/>
    <s v="Eficiencia"/>
    <s v="Porcentaje de cumplimiento de los objetivos en seguridad y salud en el trabajo - SST"/>
    <x v="3"/>
    <s v="Paula Combita - Maria Victoria Ballesteros"/>
    <s v="Profesional Especializado"/>
    <s v="(N° de actividades realizadas / sumatoria de actividades de los objetivos de SST * 100"/>
    <s v="Porcentaje"/>
    <s v="Plan Anual de Trabajo de SST"/>
    <s v="Trimestral"/>
    <n v="0.9"/>
    <s v="N/A"/>
    <s v="Positiva - Creciente"/>
    <n v="0.8"/>
    <n v="1"/>
    <m/>
    <m/>
    <m/>
    <m/>
    <s v=" "/>
    <m/>
    <m/>
    <m/>
    <s v=" "/>
    <n v="2"/>
    <m/>
    <m/>
    <s v=" "/>
    <m/>
    <m/>
    <m/>
    <s v=" "/>
    <m/>
    <m/>
    <m/>
    <s v=" "/>
    <m/>
    <m/>
    <m/>
    <s v=" "/>
    <m/>
    <m/>
    <m/>
    <s v=" "/>
    <m/>
    <m/>
    <m/>
    <s v=" "/>
    <m/>
    <m/>
    <m/>
    <s v=" "/>
    <m/>
    <m/>
    <m/>
    <s v=" "/>
    <m/>
    <m/>
    <m/>
    <s v=" "/>
    <m/>
    <m/>
    <m/>
    <s v=" "/>
    <s v=" "/>
    <s v=" "/>
  </r>
  <r>
    <n v="20"/>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Cumplimiento De Requisitos De Estructura Del Sg-Sst (Secundario)"/>
    <x v="2"/>
    <s v="Eficacia"/>
    <s v="Calcular el porcentaje de cumplimiento de criterios de estructura para el Sistema de gestión de Seguridad y Salud en el Trabajo"/>
    <x v="3"/>
    <s v="Paula Combita - Maria Victoria Ballesteros"/>
    <s v="Profesional Universitaria de Secretaria General_x000a_Contratistas"/>
    <s v="(No. de criterios legales de estructura del SG SST cumplidos / No. total de criterios legales de estructura del SG SST) *100"/>
    <s v="Porcentaje"/>
    <s v="Lista de verificación para cumplimiento de requisitos normativos de estructura del SG SST "/>
    <s v="Anual_x000a_(ENERO)"/>
    <n v="1"/>
    <n v="0.9"/>
    <s v="Positiva - Creciente"/>
    <n v="0.9"/>
    <n v="1"/>
    <s v="PR-EVSG-002 Auditorias Internas al Sistema Integrado de Gestión_x000a_IN-EVSG-002 Revisión por la dirección de SG-SST_x000a_PR-GITH-020 Rendición de cuentas del SG-SST"/>
    <m/>
    <m/>
    <m/>
    <s v=" "/>
    <m/>
    <m/>
    <m/>
    <s v=" "/>
    <m/>
    <m/>
    <m/>
    <s v=" "/>
    <m/>
    <m/>
    <m/>
    <s v=" "/>
    <m/>
    <m/>
    <m/>
    <s v=" "/>
    <m/>
    <m/>
    <m/>
    <s v=" "/>
    <m/>
    <m/>
    <m/>
    <s v=" "/>
    <m/>
    <m/>
    <m/>
    <s v=" "/>
    <m/>
    <m/>
    <m/>
    <s v=" "/>
    <m/>
    <m/>
    <m/>
    <s v=" "/>
    <m/>
    <m/>
    <m/>
    <s v=" "/>
    <m/>
    <m/>
    <m/>
    <s v=" "/>
    <s v=" "/>
    <s v=" "/>
  </r>
  <r>
    <n v="21"/>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Mejora Normativa"/>
    <s v="Cumplimiento De Requisitos Legales (Secundario)"/>
    <x v="2"/>
    <s v="Eficacia"/>
    <s v="Porcentaje de cumplimiento de requisitos legales aplicables"/>
    <x v="3"/>
    <s v="Paula Combita - Maria Victoria Ballesteros"/>
    <s v="Profesional Universitaria de Secretaria General_x000a_Contratistas"/>
    <s v="(Numero de requisitos normativos aplicables cumplidos / Numero total de requisitos normativos aplicables) *100"/>
    <s v="Porcentaje"/>
    <s v="Matriz de requisitos legales"/>
    <s v="Anual_x000a_(ENERO)"/>
    <n v="1"/>
    <n v="0.85"/>
    <s v="Positiva - Creciente"/>
    <n v="0.85"/>
    <n v="1"/>
    <s v="PR-GEJU-004 Identificación, análisis y recopilación de requisitos legales y normativos"/>
    <m/>
    <m/>
    <m/>
    <s v=" "/>
    <m/>
    <m/>
    <m/>
    <s v=" "/>
    <m/>
    <m/>
    <m/>
    <s v=" "/>
    <m/>
    <m/>
    <m/>
    <s v=" "/>
    <m/>
    <m/>
    <m/>
    <s v=" "/>
    <m/>
    <m/>
    <m/>
    <s v=" "/>
    <m/>
    <m/>
    <m/>
    <s v=" "/>
    <m/>
    <m/>
    <m/>
    <s v=" "/>
    <m/>
    <m/>
    <m/>
    <s v=" "/>
    <m/>
    <m/>
    <m/>
    <s v=" "/>
    <m/>
    <m/>
    <m/>
    <s v=" "/>
    <m/>
    <m/>
    <m/>
    <s v=" "/>
    <s v=" "/>
    <s v=" "/>
  </r>
  <r>
    <n v="22"/>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Cumplimiento Realización De Simulacros De Sst. (Secundario)"/>
    <x v="2"/>
    <s v="Eficacia"/>
    <s v="Medir el porcentaje en el cumplimiento de simulacros realizados. "/>
    <x v="3"/>
    <s v="Paula Combita - Maria Victoria Ballesteros"/>
    <s v="Profesional Universitaria de Secretaria General_x000a_Contratistas"/>
    <s v="(Numero de simulacros de SST realizados / Numero de simulacros de SST programados)"/>
    <s v="Numero"/>
    <s v="Plan anual de trabajo, informe del simulacro realizado."/>
    <s v="Anual_x000a_(ENERO)"/>
    <n v="1"/>
    <n v="1"/>
    <s v="Positiva - Creciente"/>
    <n v="1"/>
    <n v="1"/>
    <s v="MA-PLES-003 Manual de Seguridad y Salud en el Trabajo "/>
    <m/>
    <m/>
    <m/>
    <s v=" "/>
    <m/>
    <m/>
    <m/>
    <s v=" "/>
    <m/>
    <m/>
    <m/>
    <s v=" "/>
    <m/>
    <m/>
    <m/>
    <s v=" "/>
    <m/>
    <m/>
    <m/>
    <s v=" "/>
    <m/>
    <m/>
    <m/>
    <s v=" "/>
    <m/>
    <m/>
    <m/>
    <s v=" "/>
    <m/>
    <m/>
    <m/>
    <s v=" "/>
    <m/>
    <m/>
    <m/>
    <s v=" "/>
    <m/>
    <m/>
    <m/>
    <s v=" "/>
    <m/>
    <m/>
    <m/>
    <s v=" "/>
    <m/>
    <m/>
    <m/>
    <s v=" "/>
    <s v=" "/>
    <s v=" "/>
  </r>
  <r>
    <n v="23"/>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Desarrollo De Los Programas De Vigilancia Epidemiológica De Acuerdo Con El Análisis De Las Condiciones De Salud Y De Trabajo Y A Los Riesgos Priorizados (Secundario)"/>
    <x v="2"/>
    <s v="Eficacia"/>
    <s v="Porcentaje de cumplimiento en la ejecución, del cronograma de Programas de Vigilancia Epidemiológica"/>
    <x v="3"/>
    <s v="Paula Combita - Maria Victoria Ballesteros"/>
    <s v="Profesional Especializado"/>
    <s v="No. De Actividades ejecutadas/ No. De actividades programadas*100"/>
    <s v="Porcentaje"/>
    <s v="Cronograma de ejecucion de PVE"/>
    <s v="Trimestral"/>
    <n v="0.8"/>
    <s v="N/A"/>
    <s v="Positiva - Creciente"/>
    <n v="1"/>
    <n v="0.7"/>
    <m/>
    <m/>
    <m/>
    <m/>
    <s v=" "/>
    <m/>
    <m/>
    <m/>
    <s v=" "/>
    <n v="2"/>
    <m/>
    <m/>
    <s v=" "/>
    <m/>
    <m/>
    <m/>
    <s v=" "/>
    <m/>
    <m/>
    <m/>
    <s v=" "/>
    <m/>
    <m/>
    <m/>
    <s v=" "/>
    <m/>
    <m/>
    <m/>
    <s v=" "/>
    <m/>
    <m/>
    <m/>
    <s v=" "/>
    <m/>
    <m/>
    <m/>
    <s v=" "/>
    <m/>
    <m/>
    <m/>
    <s v=" "/>
    <m/>
    <m/>
    <m/>
    <s v=" "/>
    <m/>
    <m/>
    <m/>
    <s v=" "/>
    <s v=" "/>
    <s v=" "/>
  </r>
  <r>
    <n v="24"/>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Ejecución De Las Acciones Preventivas, Correctivas Y De Mejora Para Sst"/>
    <x v="2"/>
    <s v="Eficiencia"/>
    <s v="Porcentaje de cumplimiento en ejecucion de AC, AP y OM SST. "/>
    <x v="3"/>
    <s v="Paula Combita - Maria Victoria Ballesteros"/>
    <s v="Profesional Especializado"/>
    <s v="(Numero de total de acciones preventivas, correctivas y/o de mejora de SST ejecutadas) / (Numero de acciones preventivas, correctivas y/o de mejora de SST programadas) *100   "/>
    <s v="Porcentaje"/>
    <s v="Reporte Isolucion "/>
    <s v="Semestral"/>
    <n v="0.8"/>
    <s v="N/A"/>
    <s v="Positiva - Creciente"/>
    <n v="0.7"/>
    <n v="0.9"/>
    <m/>
    <m/>
    <m/>
    <m/>
    <s v=" "/>
    <m/>
    <m/>
    <m/>
    <s v=" "/>
    <m/>
    <m/>
    <m/>
    <s v=" "/>
    <m/>
    <m/>
    <m/>
    <s v=" "/>
    <m/>
    <m/>
    <m/>
    <s v=" "/>
    <m/>
    <m/>
    <m/>
    <s v=" "/>
    <m/>
    <m/>
    <m/>
    <s v=" "/>
    <m/>
    <m/>
    <m/>
    <s v=" "/>
    <m/>
    <m/>
    <m/>
    <s v=" "/>
    <m/>
    <m/>
    <m/>
    <s v=" "/>
    <m/>
    <m/>
    <m/>
    <s v=" "/>
    <m/>
    <m/>
    <m/>
    <s v=" "/>
    <s v=" "/>
    <s v=" "/>
  </r>
  <r>
    <n v="2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Ejecución Del Plan De Capacitación En Seguridad Y Salud En El Trabajo (Secundario)"/>
    <x v="2"/>
    <s v="Eficiencia"/>
    <s v="Porcentaje de cumplimiento en la ejecución  del plan de capacitación de sst "/>
    <x v="3"/>
    <s v="Paula Combita - Maria Victoria Ballesteros"/>
    <s v="Profesional Especializado"/>
    <s v="( Número de Actividades del Plan de capacitación del SGSST Ejecutadas en el periodo / Número de Actividades del Plan de capacitación del SGSST Programadas en el periodo ) *100"/>
    <s v="Porcentaje"/>
    <s v="Conograma del Plan de Capacitación "/>
    <s v="Semestral"/>
    <n v="0.8"/>
    <s v="N/A"/>
    <s v="Positiva - Creciente"/>
    <n v="0.7"/>
    <n v="0.9"/>
    <m/>
    <m/>
    <m/>
    <m/>
    <s v=" "/>
    <m/>
    <m/>
    <m/>
    <s v=" "/>
    <m/>
    <m/>
    <m/>
    <s v=" "/>
    <m/>
    <m/>
    <m/>
    <s v=" "/>
    <m/>
    <m/>
    <m/>
    <s v=" "/>
    <m/>
    <m/>
    <m/>
    <s v=" "/>
    <m/>
    <m/>
    <m/>
    <s v=" "/>
    <m/>
    <m/>
    <m/>
    <s v=" "/>
    <m/>
    <m/>
    <m/>
    <s v=" "/>
    <m/>
    <m/>
    <m/>
    <s v=" "/>
    <m/>
    <m/>
    <m/>
    <s v=" "/>
    <m/>
    <m/>
    <m/>
    <s v=" "/>
    <s v=" "/>
    <s v=" "/>
  </r>
  <r>
    <n v="2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Ejecución Del Cronograma De Las Mediciones Ambientales Ocupacionales Y Sus Resultados"/>
    <x v="2"/>
    <s v="Eficacia"/>
    <s v="Porcentaje de cumplimiento en la ejecución, del cronograma de mediciones ambientales."/>
    <x v="3"/>
    <s v="Paula Combita - Maria Victoria Ballesteros"/>
    <s v="Profesional Especializado"/>
    <s v="No. De Actividades ejecutadas/ No. De actividades programadas*100"/>
    <s v="Porcentaje"/>
    <s v="Plan Anual de Trabajo SST"/>
    <s v="por demanda"/>
    <n v="0.8"/>
    <s v="N/A"/>
    <s v="Positiva - Creciente"/>
    <n v="0.7"/>
    <n v="1"/>
    <m/>
    <m/>
    <m/>
    <m/>
    <s v=" "/>
    <m/>
    <m/>
    <m/>
    <s v=" "/>
    <m/>
    <m/>
    <m/>
    <s v=" "/>
    <m/>
    <m/>
    <m/>
    <s v=" "/>
    <m/>
    <m/>
    <m/>
    <s v=" "/>
    <m/>
    <m/>
    <m/>
    <s v=" "/>
    <m/>
    <m/>
    <m/>
    <s v=" "/>
    <m/>
    <m/>
    <m/>
    <s v=" "/>
    <m/>
    <m/>
    <m/>
    <s v=" "/>
    <m/>
    <m/>
    <m/>
    <s v=" "/>
    <m/>
    <m/>
    <m/>
    <s v=" "/>
    <m/>
    <m/>
    <m/>
    <s v=" "/>
    <s v=" "/>
    <s v=" "/>
  </r>
  <r>
    <n v="27"/>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Ejecución Del Plan De Trabajo Anual (Secundario)"/>
    <x v="2"/>
    <s v="Eficacia"/>
    <s v="conocer el porcentaje de cumplimiento en la ejecucion de plan anual de trabajo en SST."/>
    <x v="3"/>
    <s v="Paula Combita - Maria Victoria Ballesteros"/>
    <s v="Profesional Universitaria de Secretaria General_x000a_Contratistas"/>
    <s v="( Numero de Número de Actividades del Plan de Trabajo del SGSST Ejecutadas en el periodo / Número de Actividades del Plan de Trabajo del SGSST Programadas en el periodo ) *100"/>
    <s v="Porcentaje"/>
    <s v="Plan anual de trabajo con evidencias (registros) de la ejecución de las actividades programadas en el periodo."/>
    <s v="Trimestral"/>
    <n v="1"/>
    <n v="0.9"/>
    <s v="Positiva - Creciente"/>
    <n v="0.9"/>
    <n v="1"/>
    <s v="PR-GITH-025 Construcción del Plan Anual de Trabajo SST_x000a_"/>
    <m/>
    <m/>
    <m/>
    <s v=" "/>
    <m/>
    <m/>
    <m/>
    <s v=" "/>
    <n v="2"/>
    <m/>
    <m/>
    <s v=" "/>
    <m/>
    <m/>
    <m/>
    <s v=" "/>
    <m/>
    <m/>
    <m/>
    <s v=" "/>
    <m/>
    <m/>
    <m/>
    <s v=" "/>
    <m/>
    <m/>
    <m/>
    <s v=" "/>
    <m/>
    <m/>
    <m/>
    <s v=" "/>
    <m/>
    <m/>
    <m/>
    <s v=" "/>
    <m/>
    <m/>
    <m/>
    <s v=" "/>
    <m/>
    <m/>
    <m/>
    <s v=" "/>
    <m/>
    <m/>
    <m/>
    <s v=" "/>
    <s v=" "/>
    <s v=" "/>
  </r>
  <r>
    <n v="28"/>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Evaluacion De Las No Conformidades Encontradas En El Plan Anual De Trabajo De Sst (Secundario)"/>
    <x v="2"/>
    <s v="Eficiencia"/>
    <s v="Porcentaje de No conformidades cerradas"/>
    <x v="3"/>
    <s v="Paula Combita - Maria Victoria Ballesteros"/>
    <s v="Profesional Especializado"/>
    <s v="(N° de No conformidades de SST cerradas)/ N° de No Conformidades de SST abiertas detectadas en el seguimiento del plan anual de trabajo * 100"/>
    <s v="Porcentaje"/>
    <s v="No conformidades detectadas en el seguimiento al plan anual de trabajo de SST"/>
    <s v="Trimestral"/>
    <n v="0.9"/>
    <s v="N/A"/>
    <s v="Positiva - Creciente"/>
    <n v="0.85"/>
    <n v="1"/>
    <m/>
    <m/>
    <m/>
    <m/>
    <s v=" "/>
    <m/>
    <m/>
    <m/>
    <s v=" "/>
    <n v="2"/>
    <m/>
    <m/>
    <s v=" "/>
    <m/>
    <m/>
    <m/>
    <s v=" "/>
    <m/>
    <m/>
    <m/>
    <s v=" "/>
    <m/>
    <m/>
    <m/>
    <s v=" "/>
    <m/>
    <m/>
    <m/>
    <s v=" "/>
    <m/>
    <m/>
    <m/>
    <s v=" "/>
    <m/>
    <m/>
    <m/>
    <s v=" "/>
    <m/>
    <m/>
    <m/>
    <s v=" "/>
    <m/>
    <m/>
    <m/>
    <s v=" "/>
    <m/>
    <m/>
    <m/>
    <s v=" "/>
    <s v=" "/>
    <s v=" "/>
  </r>
  <r>
    <n v="29"/>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Evaluación Inicial Del Sg-Sst (Principal)"/>
    <x v="1"/>
    <s v="Eficacia"/>
    <s v="Calcular el porcentaje de cumplimiento de los requisitos minimos de acuerdo al decreto 1072 de 2015 Art. 2.2.4.6.16"/>
    <x v="3"/>
    <s v="Paula Combita - Maria Victoria Ballesteros"/>
    <s v="Profesional Universitaria de Secretaria General_x000a_Contratistas"/>
    <s v="(Numero de requisitos que presentan cumplimiento / Numero total de requisitos ) * 100"/>
    <s v="Porcentaje"/>
    <s v="Matriz de requisitos legales"/>
    <s v="Anual_x000a_(En el mes en el que se lleve a cabo la medición de la evaluación)"/>
    <n v="1"/>
    <n v="0.85"/>
    <s v="Positiva - Creciente"/>
    <n v="0.85"/>
    <n v="1"/>
    <s v="PR-EVSG-002 Auditorias Internas al Sistema Integrado de Gestión_x000a_IN-EVSG-002 Revisión por la dirección de SG-SST_x000a_PR-GITH-020 Rendición de cuentas del SG-SST_x000a_"/>
    <m/>
    <m/>
    <m/>
    <s v=" "/>
    <m/>
    <m/>
    <m/>
    <s v=" "/>
    <m/>
    <m/>
    <m/>
    <s v=" "/>
    <m/>
    <m/>
    <m/>
    <s v=" "/>
    <m/>
    <m/>
    <m/>
    <s v=" "/>
    <m/>
    <m/>
    <m/>
    <s v=" "/>
    <m/>
    <m/>
    <m/>
    <s v=" "/>
    <m/>
    <m/>
    <m/>
    <s v=" "/>
    <m/>
    <m/>
    <m/>
    <s v=" "/>
    <m/>
    <m/>
    <m/>
    <s v=" "/>
    <m/>
    <m/>
    <m/>
    <s v=" "/>
    <m/>
    <m/>
    <m/>
    <s v=" "/>
    <s v=" "/>
    <s v=" "/>
  </r>
  <r>
    <n v="30"/>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Frecuencia De Accidentalidad (Secundario)"/>
    <x v="2"/>
    <s v="Impacto"/>
    <s v="Calcular el número de veces que ocurre un accidente de trabajo en el mes"/>
    <x v="3"/>
    <s v="Paula Combita - Maria Victoria Ballesteros"/>
    <s v="Profesional Universitaria de Secretaria General_x000a_Contratistas"/>
    <s v="(Numero de accidentes de trabajo que se presentaron en el mes / Numero de trabajadores en el mes) *100 "/>
    <s v="Porcentaje"/>
    <s v="Reportes de incidentes y accidentes de trabajo en la entidad y consolidado de incidentes y accidentes de trabajo en la entidad (incluye a todo el personal propio, contratista, subcontratista y en misión)"/>
    <s v="Mensual"/>
    <n v="0"/>
    <n v="0.02"/>
    <s v="Negativa - Decreciente"/>
    <n v="0"/>
    <n v="0.02"/>
    <s v="PR-GITH-013 Procedimiento para investigación de incidentes y accidente"/>
    <n v="1"/>
    <n v="0"/>
    <n v="134"/>
    <n v="0"/>
    <n v="1"/>
    <n v="0"/>
    <n v="133"/>
    <n v="0"/>
    <n v="2"/>
    <m/>
    <m/>
    <s v=" "/>
    <m/>
    <m/>
    <m/>
    <s v=" "/>
    <m/>
    <m/>
    <m/>
    <s v=" "/>
    <m/>
    <m/>
    <m/>
    <s v=" "/>
    <m/>
    <m/>
    <m/>
    <s v=" "/>
    <m/>
    <m/>
    <m/>
    <s v=" "/>
    <m/>
    <m/>
    <m/>
    <s v=" "/>
    <m/>
    <m/>
    <m/>
    <s v=" "/>
    <m/>
    <m/>
    <m/>
    <s v=" "/>
    <m/>
    <m/>
    <m/>
    <s v=" "/>
    <n v="0"/>
    <n v="1"/>
  </r>
  <r>
    <n v="31"/>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Incidencia Enfermedad Laboral (Secundario)"/>
    <x v="2"/>
    <s v="Impacto"/>
    <s v="Calcular el número de casos nuevos de enfermedad laboral en una población determinada en un período de tiempo."/>
    <x v="3"/>
    <s v="Paula Combita - Maria Victoria Ballesteros"/>
    <s v="Profesional Universitaria de Secretaria General_x000a_Contratistas"/>
    <s v="(Número de casos nuevos de enfermedad laboral en el periodo “Z” / Promedio de trabajadores en el periodo “Z”) * 100.000"/>
    <s v="Numero"/>
    <s v="Documento de la junta de calificación"/>
    <s v="Anual_x000a_(ENERO)"/>
    <n v="0"/>
    <n v="0"/>
    <s v="Negativa - Decreciente"/>
    <n v="0"/>
    <n v="0"/>
    <s v="PR-GITH-015 Evaluaciones médicas ocupacionales y diagnostico de salud"/>
    <m/>
    <m/>
    <m/>
    <s v=" "/>
    <m/>
    <m/>
    <m/>
    <s v=" "/>
    <m/>
    <m/>
    <m/>
    <s v=" "/>
    <m/>
    <m/>
    <m/>
    <s v=" "/>
    <m/>
    <m/>
    <m/>
    <s v=" "/>
    <m/>
    <m/>
    <m/>
    <s v=" "/>
    <m/>
    <m/>
    <m/>
    <s v=" "/>
    <m/>
    <m/>
    <m/>
    <s v=" "/>
    <m/>
    <m/>
    <m/>
    <s v=" "/>
    <m/>
    <m/>
    <m/>
    <s v=" "/>
    <m/>
    <m/>
    <m/>
    <s v=" "/>
    <m/>
    <m/>
    <m/>
    <s v=" "/>
    <s v=" "/>
    <s v=" "/>
  </r>
  <r>
    <n v="32"/>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Intervención De Los Peligros Identificados Y Los Riesgos Priorizados (Secundario)"/>
    <x v="2"/>
    <s v="Proceso"/>
    <s v="orcentaje de acciones implementadas de acuerdo a los peligros asociados en la FT-GITH-027 Matriz identificación peligros, valoración riesgos y controles"/>
    <x v="3"/>
    <s v="Paula Combita - Maria Victoria Ballesteros"/>
    <s v="Profesional Especializado"/>
    <s v="(Cantidad total de medidas de intervencion implementadas por la matriz de peligros) / (Cantidad total medidas de intervención emitidas por la matriz de peligros) *100"/>
    <s v="Porcentaje"/>
    <s v="FT-GITH-027 Matriz identificación peligros, valoración riesgos y controles"/>
    <s v="Semestral"/>
    <n v="0.8"/>
    <s v="N/A"/>
    <s v="Positiva - Creciente"/>
    <n v="0.7"/>
    <n v="1"/>
    <m/>
    <m/>
    <m/>
    <m/>
    <s v=" "/>
    <m/>
    <m/>
    <m/>
    <s v=" "/>
    <m/>
    <m/>
    <m/>
    <s v=" "/>
    <m/>
    <m/>
    <m/>
    <s v=" "/>
    <m/>
    <m/>
    <m/>
    <s v=" "/>
    <m/>
    <m/>
    <m/>
    <s v=" "/>
    <m/>
    <m/>
    <m/>
    <s v=" "/>
    <m/>
    <m/>
    <m/>
    <s v=" "/>
    <m/>
    <m/>
    <m/>
    <s v=" "/>
    <m/>
    <m/>
    <m/>
    <s v=" "/>
    <m/>
    <m/>
    <m/>
    <s v=" "/>
    <m/>
    <m/>
    <m/>
    <s v=" "/>
    <s v=" "/>
    <s v=" "/>
  </r>
  <r>
    <n v="33"/>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Prevalencia Enfermedad Laboral (Secundario)"/>
    <x v="2"/>
    <s v="Impacto"/>
    <s v="Calcular el número de casos de enfermedad laboral presentes en una población en un periodo de tiempo"/>
    <x v="3"/>
    <s v="Paula Combita - Maria Victoria Ballesteros"/>
    <s v="Profesional Universitaria de Secretaria General_x000a_Contratistas"/>
    <s v="(Número de casos nuevos y antiguos de enfermedad laboral en el periodo «Z» / Promedio de trabajadores en el periodo «Z») * 100.000"/>
    <s v="Numero"/>
    <s v="Documento de calificación de la junta"/>
    <s v="Anual_x000a_(ENERO)"/>
    <n v="0"/>
    <n v="0"/>
    <s v="Negativa - Decreciente"/>
    <n v="0"/>
    <n v="0"/>
    <s v="PR-GITH-015 Evaluaciones médicas ocupacionales y diagnostico de salud"/>
    <m/>
    <m/>
    <m/>
    <s v=" "/>
    <m/>
    <m/>
    <m/>
    <s v=" "/>
    <m/>
    <m/>
    <m/>
    <s v=" "/>
    <m/>
    <m/>
    <m/>
    <s v=" "/>
    <m/>
    <m/>
    <m/>
    <s v=" "/>
    <m/>
    <m/>
    <m/>
    <s v=" "/>
    <m/>
    <m/>
    <m/>
    <s v=" "/>
    <m/>
    <m/>
    <m/>
    <s v=" "/>
    <m/>
    <m/>
    <m/>
    <s v=" "/>
    <m/>
    <m/>
    <m/>
    <s v=" "/>
    <m/>
    <m/>
    <m/>
    <s v=" "/>
    <m/>
    <m/>
    <m/>
    <s v=" "/>
    <s v=" "/>
    <s v=" "/>
  </r>
  <r>
    <n v="34"/>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Proporción De Accidentes De Trabajo Mortales - Nuevo (Secundario)"/>
    <x v="2"/>
    <s v="Impacto"/>
    <s v="Calcular el número de accidentes de trabajo mortales en el año."/>
    <x v="3"/>
    <s v="Paula Combita - Maria Victoria Ballesteros"/>
    <s v="Profesional Universitaria de Secretaria General_x000a_Contratistas"/>
    <s v="(Número de accidentes de trabajo mortales que se presentaron en el año / Total de accidentes de trabajo que se presentaron en el año ) * 100"/>
    <s v="Porcentaje"/>
    <s v="Consolidado de reportes de Accidentalidad del SG SST (incluye a todo el personal propio, contratista, subcontratista y en misión)"/>
    <s v="Anual_x000a_(ENERO)"/>
    <n v="0"/>
    <n v="0"/>
    <s v="Negativa - Decreciente"/>
    <n v="0"/>
    <n v="0"/>
    <s v="PR-GITH-013 Procedimiento para investigación de incidentes y accidente"/>
    <m/>
    <m/>
    <m/>
    <s v=" "/>
    <m/>
    <m/>
    <m/>
    <s v=" "/>
    <m/>
    <m/>
    <m/>
    <s v=" "/>
    <m/>
    <m/>
    <m/>
    <s v=" "/>
    <m/>
    <m/>
    <m/>
    <s v=" "/>
    <m/>
    <m/>
    <m/>
    <s v=" "/>
    <m/>
    <m/>
    <m/>
    <s v=" "/>
    <m/>
    <m/>
    <m/>
    <s v=" "/>
    <m/>
    <m/>
    <m/>
    <s v=" "/>
    <m/>
    <m/>
    <m/>
    <s v=" "/>
    <m/>
    <m/>
    <m/>
    <s v=" "/>
    <m/>
    <m/>
    <m/>
    <s v=" "/>
    <s v=" "/>
    <s v=" "/>
  </r>
  <r>
    <n v="3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itica de talento humano"/>
    <s v="Reporte E Investigacion De Accidentes De Trabajo Y Enfermedades Laborales (Secundario)"/>
    <x v="2"/>
    <s v="Eficacia"/>
    <s v="Porcentaje de cumplimiento en la investigación de los incidentes, accidentes de trabajo y enfermedades laborales reportados."/>
    <x v="3"/>
    <s v="Paula Combita - Maria Victoria Ballesteros"/>
    <s v="Profesional Especializado"/>
    <s v="N° de incidentes, accidentes de trabajo y enfermedades laborales investigados / N° de incidentes, accidentes de trabajo y enfermedades laborales reportados *100"/>
    <s v="Porcentaje"/>
    <s v="F-TAHU-040  investigaciones de accidentes de trabajo y enfermedad laboral, y registros generados por ARL y EPS."/>
    <s v="por demanda"/>
    <n v="1"/>
    <n v="1"/>
    <s v="Positiva - Creciente"/>
    <n v="1"/>
    <n v="1"/>
    <m/>
    <m/>
    <m/>
    <m/>
    <s v=" "/>
    <m/>
    <m/>
    <m/>
    <s v=" "/>
    <m/>
    <m/>
    <m/>
    <s v=" "/>
    <m/>
    <m/>
    <m/>
    <s v=" "/>
    <m/>
    <m/>
    <m/>
    <s v=" "/>
    <m/>
    <m/>
    <m/>
    <s v=" "/>
    <m/>
    <m/>
    <m/>
    <s v=" "/>
    <m/>
    <m/>
    <m/>
    <s v=" "/>
    <m/>
    <m/>
    <m/>
    <s v=" "/>
    <m/>
    <m/>
    <m/>
    <s v=" "/>
    <m/>
    <m/>
    <m/>
    <s v=" "/>
    <m/>
    <m/>
    <m/>
    <s v=" "/>
    <s v=" "/>
    <s v=" "/>
  </r>
  <r>
    <n v="3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
    <s v="Diseñar e implementar las estrategias definidas para la gestion del cambio y del conocimiento, actualizandolas en funcion de las dinamicas internas y externas que incidan en la entidad"/>
    <s v="Política Talento Humano "/>
    <s v="Severidad Accidentalidad (Secundario)"/>
    <x v="2"/>
    <s v="Impacto"/>
    <s v="Calcular el número de días perdidos por accidentes de trabajo en el mes."/>
    <x v="3"/>
    <s v="Paula Combita - Maria Victoria Ballesteros"/>
    <s v="Profesional Universitaria de Secretaria General_x000a_Contratistas"/>
    <s v="(Número de días de incapacidad por accidente de trabajo en el mes + número de días cargados en el mes / Número de trabajadores en el mes) * 100"/>
    <s v="Porcentaje"/>
    <s v="Reportes de incidentes y accidentes de trabajo en la entidad (incluye a todo el personal propio, contratista, subcontratista y en misión), incapacidades generadas por los accidentes de trabajo y Calificacion de origen del AT."/>
    <s v="Mensual"/>
    <n v="0"/>
    <n v="0.09"/>
    <s v="Negativa - Decreciente"/>
    <n v="0"/>
    <n v="0.09"/>
    <s v="PR-GITH-013 Procedimiento para investigación de incidentes y accidente"/>
    <n v="1"/>
    <n v="0"/>
    <n v="134"/>
    <n v="0"/>
    <n v="1"/>
    <n v="0"/>
    <n v="133"/>
    <n v="0"/>
    <n v="2"/>
    <m/>
    <m/>
    <s v=" "/>
    <m/>
    <m/>
    <m/>
    <s v=" "/>
    <m/>
    <m/>
    <m/>
    <s v=" "/>
    <m/>
    <m/>
    <m/>
    <s v=" "/>
    <m/>
    <m/>
    <m/>
    <s v=" "/>
    <m/>
    <m/>
    <m/>
    <s v=" "/>
    <m/>
    <m/>
    <m/>
    <s v=" "/>
    <m/>
    <m/>
    <m/>
    <s v=" "/>
    <m/>
    <m/>
    <m/>
    <s v=" "/>
    <m/>
    <m/>
    <m/>
    <s v=" "/>
    <n v="0"/>
    <n v="1"/>
  </r>
  <r>
    <n v="37"/>
    <x v="10"/>
    <n v="10"/>
    <x v="18"/>
    <x v="10"/>
    <s v="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Seguimiento y evaluación del desempeño institucional"/>
    <s v="Cumplimiento A La Programación Del Mantenimiento Preventivo"/>
    <x v="1"/>
    <s v="Eficacia"/>
    <s v="Hacer seguimiento al cronograma de Mantenimiento Preventivo"/>
    <x v="3"/>
    <s v="Alexandra Gonzalez Rojas - Gelma Maritza Orejuela Hernandez"/>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s v=" "/>
    <m/>
    <m/>
    <m/>
    <s v=" "/>
    <n v="1"/>
    <n v="17"/>
    <n v="17"/>
    <n v="1"/>
    <m/>
    <m/>
    <m/>
    <s v=" "/>
    <m/>
    <m/>
    <m/>
    <s v=" "/>
    <m/>
    <m/>
    <m/>
    <s v=" "/>
    <m/>
    <m/>
    <m/>
    <s v=" "/>
    <m/>
    <m/>
    <m/>
    <s v=" "/>
    <m/>
    <m/>
    <m/>
    <s v=" "/>
    <m/>
    <m/>
    <m/>
    <s v=" "/>
    <m/>
    <m/>
    <m/>
    <s v=" "/>
    <m/>
    <m/>
    <m/>
    <s v=" "/>
    <n v="1"/>
    <n v="1"/>
  </r>
  <r>
    <n v="38"/>
    <x v="10"/>
    <n v="10"/>
    <x v="18"/>
    <x v="10"/>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odelo de operación en la entidad."/>
    <s v="Política Seguimiento y evaluación del desempeño institucional"/>
    <s v="Mantenimientos Correctivos Realizados A Las Instalaciones (Principal)"/>
    <x v="1"/>
    <s v="Eficacia"/>
    <s v="Controlar los Mantenimeinto Correctivos Programados, solicitados e indentificados (A traves de la ejecucuión de Inspecciones)"/>
    <x v="3"/>
    <s v="Carlos Enrique Ballesteros Amaya - Blanca Lucia García Avellaneda"/>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s v=" "/>
    <m/>
    <m/>
    <m/>
    <s v=" "/>
    <n v="1"/>
    <n v="9"/>
    <n v="9"/>
    <n v="1"/>
    <m/>
    <m/>
    <m/>
    <s v=" "/>
    <m/>
    <m/>
    <m/>
    <s v=" "/>
    <m/>
    <m/>
    <m/>
    <s v=" "/>
    <m/>
    <m/>
    <m/>
    <s v=" "/>
    <m/>
    <m/>
    <m/>
    <s v=" "/>
    <m/>
    <m/>
    <m/>
    <s v=" "/>
    <m/>
    <m/>
    <m/>
    <s v=" "/>
    <m/>
    <m/>
    <m/>
    <s v=" "/>
    <m/>
    <m/>
    <m/>
    <s v=" "/>
    <n v="1"/>
    <n v="1"/>
  </r>
  <r>
    <n v="39"/>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Consumo De Agua Costado Oriental"/>
    <x v="1"/>
    <s v="Eficacia"/>
    <s v="Reducir el 5% del consumo de agua en el costado occidental, con el fin de minimizar el consumo asociadoa la linea base "/>
    <x v="3"/>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71 m3"/>
    <s v="Negativa - Decreciente"/>
    <n v="0.01"/>
    <n v="0.5"/>
    <s v="PR-GEAD-004 Mantenimiento Preventivo y Correctivo"/>
    <n v="1"/>
    <n v="38"/>
    <n v="71"/>
    <n v="0.53521126760563376"/>
    <n v="1"/>
    <n v="27"/>
    <n v="71"/>
    <n v="0.38028169014084506"/>
    <n v="1"/>
    <n v="30"/>
    <n v="71"/>
    <n v="0.42253521126760563"/>
    <m/>
    <m/>
    <m/>
    <s v=" "/>
    <m/>
    <m/>
    <m/>
    <s v=" "/>
    <m/>
    <m/>
    <m/>
    <s v=" "/>
    <m/>
    <m/>
    <m/>
    <s v=" "/>
    <m/>
    <m/>
    <m/>
    <s v=" "/>
    <m/>
    <m/>
    <m/>
    <s v=" "/>
    <m/>
    <m/>
    <m/>
    <s v=" "/>
    <m/>
    <m/>
    <m/>
    <s v=" "/>
    <m/>
    <m/>
    <m/>
    <s v=" "/>
    <n v="0.4460093896713615"/>
    <n v="1"/>
  </r>
  <r>
    <n v="40"/>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Consumo De Agua Costado Occidental"/>
    <x v="1"/>
    <s v="Eficacia"/>
    <s v="Reducir el 5% del consumo de agua en el costado occidental, con el fin de minimizar el consumo asociado a la linea base "/>
    <x v="3"/>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93 m3"/>
    <s v="Negativa - Decreciente"/>
    <n v="0.01"/>
    <n v="0.5"/>
    <s v="PR-GEAD-004 Mantenimiento Preventivo y Correctivo"/>
    <n v="1"/>
    <n v="37"/>
    <n v="93"/>
    <n v="0.39784946236559138"/>
    <n v="1"/>
    <n v="33"/>
    <n v="93"/>
    <n v="0.35483870967741937"/>
    <n v="1"/>
    <n v="29"/>
    <n v="93"/>
    <n v="0.31182795698924731"/>
    <m/>
    <m/>
    <m/>
    <s v=" "/>
    <m/>
    <m/>
    <m/>
    <s v=" "/>
    <m/>
    <m/>
    <m/>
    <s v=" "/>
    <m/>
    <m/>
    <m/>
    <s v=" "/>
    <m/>
    <m/>
    <m/>
    <s v=" "/>
    <m/>
    <m/>
    <m/>
    <s v=" "/>
    <m/>
    <m/>
    <m/>
    <s v=" "/>
    <m/>
    <m/>
    <m/>
    <s v=" "/>
    <m/>
    <m/>
    <m/>
    <s v=" "/>
    <n v="0.35483870967741932"/>
    <n v="1"/>
  </r>
  <r>
    <n v="41"/>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Consumo De Energia Costado Occidental"/>
    <x v="1"/>
    <s v="Eficacia"/>
    <s v="Reducir el 5% del consumo de energia en el costado occidental con el fin de minimizar el consumo asociado a la linea base"/>
    <x v="3"/>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5"/>
    <s v="22,078kw/mes"/>
    <s v="Negativa - Decreciente"/>
    <n v="0.01"/>
    <n v="0.5"/>
    <s v="PR-GEAD-004 Mantenimiento Preventivo y Correctivo"/>
    <n v="1"/>
    <n v="7815"/>
    <n v="22078"/>
    <n v="0.35397228009783493"/>
    <n v="1"/>
    <n v="7815"/>
    <n v="22078"/>
    <n v="0.35397228009783493"/>
    <n v="1"/>
    <n v="6896"/>
    <n v="22078"/>
    <n v="0.31234713289247212"/>
    <m/>
    <m/>
    <m/>
    <s v=" "/>
    <m/>
    <m/>
    <m/>
    <s v=" "/>
    <m/>
    <m/>
    <m/>
    <s v=" "/>
    <m/>
    <m/>
    <m/>
    <s v=" "/>
    <m/>
    <m/>
    <m/>
    <s v=" "/>
    <m/>
    <m/>
    <m/>
    <s v=" "/>
    <m/>
    <m/>
    <m/>
    <s v=" "/>
    <m/>
    <m/>
    <m/>
    <s v=" "/>
    <m/>
    <m/>
    <m/>
    <s v=" "/>
    <n v="0.34009723102938066"/>
    <n v="1"/>
  </r>
  <r>
    <n v="42"/>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Consumo De Energia Costado Oriental"/>
    <x v="1"/>
    <s v="Eficacia"/>
    <s v="Reducir el 5% del consumo de energia en el costado occidental con el fin de minimizar el consumo asociado a la linea base"/>
    <x v="3"/>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2"/>
    <s v="20,076kw/mes"/>
    <s v="Negativa - Decreciente"/>
    <n v="0.01"/>
    <n v="0.5"/>
    <s v="PR-GEAD-004 Mantenimiento Preventivo y Correctivo"/>
    <n v="1"/>
    <n v="7857"/>
    <n v="20676"/>
    <n v="0.38000580383052812"/>
    <n v="1"/>
    <n v="9156"/>
    <n v="20676"/>
    <n v="0.4428322692977365"/>
    <n v="1"/>
    <n v="8976"/>
    <n v="20676"/>
    <n v="0.43412652350551362"/>
    <m/>
    <m/>
    <m/>
    <s v=" "/>
    <m/>
    <m/>
    <m/>
    <s v=" "/>
    <m/>
    <m/>
    <m/>
    <s v=" "/>
    <m/>
    <m/>
    <m/>
    <s v=" "/>
    <m/>
    <m/>
    <m/>
    <s v=" "/>
    <m/>
    <m/>
    <m/>
    <s v=" "/>
    <m/>
    <m/>
    <m/>
    <s v=" "/>
    <m/>
    <m/>
    <m/>
    <s v=" "/>
    <m/>
    <m/>
    <m/>
    <s v=" "/>
    <n v="0.4189881988779261"/>
    <n v="1"/>
  </r>
  <r>
    <n v="43"/>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Consumo De Papel"/>
    <x v="1"/>
    <s v="Eficacia"/>
    <s v="Disminuir el consumo de resmas de papel en un 10% en comparacion con el año anterior  ,con el fin de mantener o minimizar el consumo asociado a la linea base "/>
    <x v="3"/>
    <s v="Carlos Enrique Ballesteros Amaya - Alexandra Gonzalez"/>
    <s v="Coordinador del Grupo de Gestion Documental y Contratista Secretaria general"/>
    <s v="((Consumo  de papel mes anterior  - consumo mes actual) / Consumo mes anterior)  * 100_x000a__x000a_"/>
    <s v="Porcentaje"/>
    <s v="Relación del área de Almacen con entradas y salidas de inventario de resmas de papel al mes_x000a_"/>
    <s v="Mensual"/>
    <n v="0.25"/>
    <s v="28 resmas "/>
    <s v="Negativa - Decreciente"/>
    <n v="0.04"/>
    <n v="1"/>
    <s v="PR-GEAD-004 Mantenimiento Preventivo y Correctivo"/>
    <n v="1"/>
    <n v="27"/>
    <n v="28"/>
    <n v="0.9642857142857143"/>
    <n v="1"/>
    <n v="-13"/>
    <n v="28"/>
    <n v="-0.4642857142857143"/>
    <n v="1"/>
    <n v="26"/>
    <n v="28"/>
    <n v="0.9285714285714286"/>
    <m/>
    <m/>
    <m/>
    <s v=" "/>
    <m/>
    <m/>
    <m/>
    <s v=" "/>
    <m/>
    <m/>
    <m/>
    <s v=" "/>
    <m/>
    <m/>
    <m/>
    <s v=" "/>
    <m/>
    <m/>
    <m/>
    <s v=" "/>
    <m/>
    <m/>
    <m/>
    <s v=" "/>
    <m/>
    <m/>
    <m/>
    <s v=" "/>
    <m/>
    <m/>
    <m/>
    <s v=" "/>
    <m/>
    <m/>
    <m/>
    <s v=" "/>
    <n v="0.47619047619047622"/>
    <n v="1"/>
  </r>
  <r>
    <n v="44"/>
    <x v="10"/>
    <n v="10"/>
    <x v="19"/>
    <x v="10"/>
    <s v="1. Aumentar la efectividad del talento humano y su modelo de gestión._x000a_Fortalecer la gestión por procesos, estandarizados e interdependientes, y por proyectos, para una prestación ágil, flexible y segura de servicios, mediante la mejora continua y la aprop"/>
    <s v="1.8 Mejorar la efectividad en la toma de decisiones, asignación de recursos y ejecución de planes, programas y proyectos."/>
    <s v="Política Gestión Presupuestal y eficiencia del gasto público"/>
    <s v="Generación De Residuos Sólidos Aprovechables"/>
    <x v="2"/>
    <s v="Eficacia"/>
    <s v="Medir la cantidad de residuos sólidos aprovechables (Kg) por tipo (plástico, vidrio, papel, cartón, metal) generados al interior de la entidad con periodicidad mensual"/>
    <x v="3"/>
    <s v="Carlos Enrique Ballesteros Amaya - Sonia Velandia"/>
    <s v="Coordinador del Grupo de Gestion Documental y Contratista Secretaria general"/>
    <s v="Cantidad de residuos sólidos aprovechables (Kg) por tipo (plástico, vidrio, papel, cartón, metal) generados al interior de la entidad"/>
    <s v="Porcentaje"/>
    <s v="Formato de seguimiento al pesaje de residuos sólidos aprovechables generados en la entidad mensualmente_x000a_"/>
    <s v="Mensual"/>
    <n v="25"/>
    <s v="95 kg"/>
    <s v="Negativa - Decreciente"/>
    <n v="20"/>
    <n v="1000"/>
    <s v="PR-GEAD-004 Mantenimiento Preventivo y Correctivo"/>
    <n v="1"/>
    <n v="33"/>
    <n v="1"/>
    <n v="33"/>
    <n v="1"/>
    <n v="46"/>
    <n v="1"/>
    <n v="46"/>
    <n v="1"/>
    <n v="38"/>
    <n v="1"/>
    <n v="38"/>
    <m/>
    <m/>
    <m/>
    <s v=" "/>
    <m/>
    <m/>
    <m/>
    <s v=" "/>
    <m/>
    <m/>
    <m/>
    <s v=" "/>
    <m/>
    <m/>
    <m/>
    <s v=" "/>
    <m/>
    <m/>
    <m/>
    <s v=" "/>
    <m/>
    <m/>
    <m/>
    <s v=" "/>
    <m/>
    <m/>
    <m/>
    <s v=" "/>
    <m/>
    <m/>
    <m/>
    <s v=" "/>
    <m/>
    <m/>
    <m/>
    <s v=" "/>
    <n v="39"/>
    <n v="1"/>
  </r>
  <r>
    <n v="46"/>
    <x v="11"/>
    <n v="11"/>
    <x v="20"/>
    <x v="11"/>
    <s v="Política Pública y Regulación_x000a_Diseñar e impulsar iniciativas de política pública y generar regulación y doctrina unificadora para apoyar la gestión de la supervisión integral y el desarrollo del sector."/>
    <s v="Promover y cogestionar mecanismos a través de los cuales se materialicen iniciativas regulatorias y doctrina unificada para la Superintendencia y el sector."/>
    <s v="Política Mejora Normativa"/>
    <s v="Control A Proyectos Normativos O Regulatorios Y Doctrina Unificada Construidos (Principal)"/>
    <x v="1"/>
    <s v="Resultado"/>
    <s v="Control a la gestión de producción normativa o regulatoria y doctrina unificada para el ejercicio misional de la Superintendencia y el desenvolvimiento del sector "/>
    <x v="6"/>
    <s v="Juan Sebastian Betancourt Medina"/>
    <s v="Profesional Especializado"/>
    <s v="Proyectos normativos o regulatorios y doctrina unificada contruidos en la vigencia / proyectos normativos o regulatorios y doctrina unificada agendados para la vigencia*100"/>
    <s v="Porcentaje"/>
    <s v="Formato matriz de agenda regulatoria y doctrinal superintendencia de la economia solidaria Código: FT-GEJU-004"/>
    <s v="Anual_x000a_(ENERO)"/>
    <n v="0.7"/>
    <s v="No aplica"/>
    <s v="Positiva - Creciente"/>
    <n v="0.6"/>
    <n v="1"/>
    <s v="PR-GEJU-009 Producción regulatoria y doctrinal en red de gobernanza"/>
    <m/>
    <m/>
    <m/>
    <s v=" "/>
    <m/>
    <m/>
    <m/>
    <s v=" "/>
    <m/>
    <m/>
    <m/>
    <s v=" "/>
    <m/>
    <m/>
    <m/>
    <s v=" "/>
    <m/>
    <m/>
    <m/>
    <s v=" "/>
    <m/>
    <m/>
    <m/>
    <s v=" "/>
    <m/>
    <m/>
    <m/>
    <s v=" "/>
    <m/>
    <m/>
    <m/>
    <s v=" "/>
    <m/>
    <m/>
    <m/>
    <s v=" "/>
    <m/>
    <m/>
    <m/>
    <s v=" "/>
    <m/>
    <m/>
    <m/>
    <s v=" "/>
    <m/>
    <m/>
    <m/>
    <s v=" "/>
    <s v=" "/>
    <s v=" "/>
  </r>
  <r>
    <n v="47"/>
    <x v="11"/>
    <n v="11"/>
    <x v="20"/>
    <x v="11"/>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s v="Respuesta Oportuna A Las Demandas Radicadas"/>
    <x v="1"/>
    <s v="Efectividad"/>
    <s v="el indicador busca medir la oportuna respuesta a las demandas recibidas."/>
    <x v="6"/>
    <s v="KATHERIN JOHANNA BELTRAN PICO"/>
    <s v="Profesional Especializado"/>
    <s v="(numero de respuesta de demandas en el tiempo establecido / numero total de demandas notificadas)*100"/>
    <s v="Porcentaje"/>
    <s v="* Base de datos de procesos judiciales"/>
    <s v="Anual_x000a_(ENERO)"/>
    <n v="1"/>
    <s v="No aplica"/>
    <s v="Positiva - Creciente"/>
    <n v="1"/>
    <n v="1"/>
    <s v="PR-GEJU-003 Representación en acciones de Tutela"/>
    <m/>
    <m/>
    <m/>
    <s v=" "/>
    <m/>
    <m/>
    <m/>
    <s v=" "/>
    <m/>
    <m/>
    <m/>
    <s v=" "/>
    <m/>
    <m/>
    <m/>
    <s v=" "/>
    <m/>
    <m/>
    <m/>
    <s v=" "/>
    <m/>
    <m/>
    <m/>
    <s v=" "/>
    <m/>
    <m/>
    <m/>
    <s v=" "/>
    <m/>
    <m/>
    <m/>
    <s v=" "/>
    <m/>
    <m/>
    <m/>
    <s v=" "/>
    <m/>
    <m/>
    <m/>
    <s v=" "/>
    <m/>
    <m/>
    <m/>
    <s v=" "/>
    <m/>
    <m/>
    <m/>
    <s v=" "/>
    <s v=" "/>
    <s v=" "/>
  </r>
  <r>
    <n v="48"/>
    <x v="11"/>
    <n v="11"/>
    <x v="21"/>
    <x v="11"/>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s v="Cumplimiento A Los Productos Fijados En Planes De Acción De La Ppda 2024-2025"/>
    <x v="2"/>
    <s v="Eficiencia"/>
    <s v="Eficiencia"/>
    <x v="6"/>
    <s v="Angie Daniela Rivera Gomez, Juan Sebastian Betancourt Medina"/>
    <s v="Profesional Especializado"/>
    <s v="(numero de respuesta de acciones de tutela en el tiempo establecido / numero total de respuesta de acciones de tutela recibidas)*100"/>
    <s v="Porcentaje"/>
    <s v="F-GEJU-007 Seguimiento acciones de tutela"/>
    <s v="Trimestral"/>
    <n v="1"/>
    <s v="No aplica"/>
    <s v="Positiva - Creciente"/>
    <n v="0.8"/>
    <n v="1"/>
    <s v="PR-GEJU-003 Representación en acciones de Tutela"/>
    <m/>
    <m/>
    <m/>
    <s v=" "/>
    <m/>
    <m/>
    <m/>
    <s v=" "/>
    <n v="1"/>
    <n v="80"/>
    <n v="100"/>
    <n v="0.8"/>
    <m/>
    <m/>
    <m/>
    <s v=" "/>
    <m/>
    <m/>
    <m/>
    <s v=" "/>
    <m/>
    <m/>
    <m/>
    <s v=" "/>
    <m/>
    <m/>
    <m/>
    <s v=" "/>
    <m/>
    <m/>
    <m/>
    <s v=" "/>
    <m/>
    <m/>
    <m/>
    <s v=" "/>
    <m/>
    <m/>
    <m/>
    <s v=" "/>
    <m/>
    <m/>
    <m/>
    <s v=" "/>
    <m/>
    <m/>
    <m/>
    <s v=" "/>
    <n v="0.8"/>
    <n v="0.8"/>
  </r>
  <r>
    <n v="48"/>
    <x v="11"/>
    <n v="11"/>
    <x v="20"/>
    <x v="11"/>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s v="Respuesta oportuna a las acciones de tutela"/>
    <x v="1"/>
    <s v="Efectividad"/>
    <s v="Eficiencia"/>
    <x v="6"/>
    <s v="Angie Daniela Rivera Gomez, Juan Sebastian Betancourt Medina"/>
    <s v="Profesional Especializado"/>
    <s v="(numero de respuesta de acciones de tutela en el tiempo establecido / numero total de respuesta de acciones de tutela recibidas)*100"/>
    <s v="Porcentaje"/>
    <s v="F-GEJU-007 Seguimiento acciones de tutela"/>
    <s v="Trimestral"/>
    <n v="1"/>
    <s v="No aplica"/>
    <s v="Positiva - Creciente"/>
    <n v="1"/>
    <n v="1"/>
    <s v="PR-GEJU-003 Representación en acciones de Tutela"/>
    <m/>
    <m/>
    <m/>
    <s v=" "/>
    <m/>
    <m/>
    <m/>
    <s v=" "/>
    <n v="1"/>
    <n v="180"/>
    <n v="180"/>
    <n v="1"/>
    <m/>
    <m/>
    <m/>
    <s v=" "/>
    <m/>
    <m/>
    <m/>
    <s v=" "/>
    <m/>
    <m/>
    <m/>
    <s v=" "/>
    <m/>
    <m/>
    <m/>
    <s v=" "/>
    <m/>
    <m/>
    <m/>
    <s v=" "/>
    <m/>
    <m/>
    <m/>
    <s v=" "/>
    <m/>
    <m/>
    <m/>
    <s v=" "/>
    <m/>
    <m/>
    <m/>
    <s v=" "/>
    <m/>
    <m/>
    <m/>
    <s v=" "/>
    <n v="1"/>
    <n v="1"/>
  </r>
  <r>
    <n v="49"/>
    <x v="12"/>
    <n v="12"/>
    <x v="22"/>
    <x v="12"/>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Gestión Presupuestal y eficiencia del gasto público "/>
    <s v="Ejecucion Del Presupuesto De Gastos De Funcionamiento (Principal)"/>
    <x v="1"/>
    <s v="Eficiencia"/>
    <s v="Evaluar la ejecucion de gastos de funcionamiento aprobados para la vigencia, ejerciendo un control en el registro de los gastos y compromisos con cargo a gastos de funcionamiento"/>
    <x v="3"/>
    <s v="Ana Patricia Mendoza"/>
    <s v="Coordinador grupo financiero"/>
    <s v="(Presupuesto gastos funcionamiento comprometido/Presupuesto gastos funcionamiento aprobado)*100"/>
    <s v="Porcentaje"/>
    <s v="Presupuesto gastos de funcionamiento comprometido informes de ejecucion presupuestal agregado, presupuesto gastos de funcionamiento aprobado circular de aprobacion del presupuesto nacional. "/>
    <s v="Anual_x000a_(ENERO)"/>
    <n v="0.85"/>
    <n v="0.85"/>
    <s v="Positiva - Creciente"/>
    <n v="0.85"/>
    <n v="1"/>
    <s v=" PR-GREF-001 Proyección, elaboración, aprobación y desagregación del presupuesto_x000a_ PR-GREF-002 Ejecución y control del presupuesto_x000a_ PR-GREF-003 Modificaciones presupuestales por traslados"/>
    <m/>
    <m/>
    <m/>
    <s v=" "/>
    <m/>
    <m/>
    <m/>
    <s v=" "/>
    <m/>
    <m/>
    <m/>
    <s v=" "/>
    <m/>
    <m/>
    <m/>
    <s v=" "/>
    <m/>
    <m/>
    <m/>
    <s v=" "/>
    <m/>
    <m/>
    <m/>
    <s v=" "/>
    <m/>
    <m/>
    <m/>
    <s v=" "/>
    <m/>
    <m/>
    <m/>
    <s v=" "/>
    <m/>
    <m/>
    <m/>
    <s v=" "/>
    <m/>
    <m/>
    <m/>
    <s v=" "/>
    <m/>
    <m/>
    <m/>
    <s v=" "/>
    <m/>
    <m/>
    <m/>
    <s v=" "/>
    <s v=" "/>
    <s v=" "/>
  </r>
  <r>
    <n v="50"/>
    <x v="12"/>
    <n v="12"/>
    <x v="22"/>
    <x v="12"/>
    <s v="Gestión por procesos y proyectos_x000a_Fortalecer la gestión por procesos, estandarizados e interdependientes, y por proyectos, para una prestación ágil, flexible y segura de servicios, mediante la mejora continua y la apropiación de las TIC."/>
    <s v=" Definir, adoptar e implementar herramientas de seguimiento y evaluacion por resultados, respecto de los procesos y proyectos desarrollados por la entidad."/>
    <s v="Política Gestión Presupuestal y eficiencia del gasto público "/>
    <s v="Ejecucion Del Presupuesto De Gastos Inversión (Principal)"/>
    <x v="1"/>
    <s v="Eficiencia"/>
    <s v="Evaluar la ejecucion presupuestal de gastos de inversion aprobados para la vigencia, ejerciendo un control en el registro de los gastos y compromisos con cargo a estos proyectos."/>
    <x v="3"/>
    <s v="Ana Patricia Mendoza"/>
    <s v="Coordinador grupo financiero"/>
    <s v="(Presupuesto inversión comprometido/Presupuesto inversión aprobado)*100"/>
    <s v="Porcentaje"/>
    <s v="Presupuesto de inversion comprometido informes de ejecucion presupuestal agregado, presupuesto de inversion aprobado circular de aprobacion del presupuesto nacional. "/>
    <s v="Anual_x000a_(ENERO)"/>
    <n v="0.8"/>
    <n v="0.8"/>
    <s v="Positiva - Creciente"/>
    <n v="0.8"/>
    <n v="1"/>
    <s v="PR-GREF-001 Proyección, elaboración, aprobación y desagregación del presupuesto_x000a_ PR-GREF-002 Ejecución y control del presupuesto_x000a_ PR-GREF-003 Modificaciones presupuestales por traslados"/>
    <m/>
    <m/>
    <m/>
    <s v=" "/>
    <m/>
    <m/>
    <m/>
    <s v=" "/>
    <m/>
    <m/>
    <m/>
    <s v=" "/>
    <m/>
    <m/>
    <m/>
    <s v=" "/>
    <m/>
    <m/>
    <m/>
    <s v=" "/>
    <m/>
    <m/>
    <m/>
    <s v=" "/>
    <m/>
    <m/>
    <m/>
    <s v=" "/>
    <m/>
    <m/>
    <m/>
    <s v=" "/>
    <m/>
    <m/>
    <m/>
    <s v=" "/>
    <m/>
    <m/>
    <m/>
    <s v=" "/>
    <m/>
    <m/>
    <m/>
    <s v=" "/>
    <m/>
    <m/>
    <m/>
    <s v=" "/>
    <s v=" "/>
    <s v=" "/>
  </r>
  <r>
    <m/>
    <x v="0"/>
    <m/>
    <x v="0"/>
    <x v="0"/>
    <m/>
    <m/>
    <m/>
    <m/>
    <x v="0"/>
    <m/>
    <m/>
    <x v="0"/>
    <m/>
    <m/>
    <m/>
    <m/>
    <m/>
    <m/>
    <m/>
    <m/>
    <m/>
    <m/>
    <m/>
    <m/>
    <m/>
    <m/>
    <m/>
    <m/>
    <m/>
    <m/>
    <m/>
    <m/>
    <m/>
    <m/>
    <m/>
    <m/>
    <m/>
    <m/>
    <m/>
    <m/>
    <m/>
    <m/>
    <m/>
    <m/>
    <m/>
    <m/>
    <m/>
    <m/>
    <m/>
    <m/>
    <m/>
    <m/>
    <m/>
    <m/>
    <m/>
    <m/>
    <m/>
    <m/>
    <m/>
    <m/>
    <m/>
    <m/>
    <m/>
    <m/>
    <m/>
    <m/>
    <m/>
    <m/>
    <m/>
    <m/>
    <m/>
    <m/>
    <m/>
    <m/>
  </r>
  <r>
    <s v="PROCESOS DE EVALUACIÓN"/>
    <x v="0"/>
    <m/>
    <x v="0"/>
    <x v="0"/>
    <m/>
    <m/>
    <m/>
    <m/>
    <x v="0"/>
    <m/>
    <m/>
    <x v="0"/>
    <m/>
    <m/>
    <m/>
    <m/>
    <m/>
    <m/>
    <m/>
    <m/>
    <m/>
    <m/>
    <m/>
    <m/>
    <m/>
    <m/>
    <m/>
    <m/>
    <m/>
    <m/>
    <m/>
    <m/>
    <m/>
    <m/>
    <m/>
    <m/>
    <m/>
    <m/>
    <m/>
    <m/>
    <m/>
    <m/>
    <m/>
    <m/>
    <m/>
    <m/>
    <m/>
    <m/>
    <m/>
    <m/>
    <m/>
    <m/>
    <m/>
    <m/>
    <m/>
    <m/>
    <m/>
    <m/>
    <m/>
    <m/>
    <m/>
    <m/>
    <m/>
    <m/>
    <m/>
    <m/>
    <m/>
    <m/>
    <m/>
    <m/>
    <m/>
    <m/>
    <m/>
    <m/>
  </r>
  <r>
    <n v="1"/>
    <x v="13"/>
    <n v="13"/>
    <x v="23"/>
    <x v="13"/>
    <s v="Capital humano competente_x000a_Fomentar y desarrollar capacidades y competencias para contar con un capital humano, altamente calificado y motivado, que aporte a la transformación institucional y a la materialización de las líneas de acción que consoliden los "/>
    <s v="Desarrollar o adaptar herramientas de analítica para la generación de alertas tempranas o preventivas."/>
    <s v="Política Integridad "/>
    <s v="Gestión De Procesos Disciplinarios (Principal)"/>
    <x v="1"/>
    <s v="Efectividad"/>
    <s v="conocer el porcentaje de procesos disciplinarios gestionados durante el periodo evaluable "/>
    <x v="3"/>
    <s v="Liliana Paola Negrete Narvaez"/>
    <s v="Profesional Especializado"/>
    <s v="total de número de procesos disciplinarios evaluados, remitidos por competencia y/o cerrados / Número de procesos disciplinarios aperturados multiplicado x 100   "/>
    <s v="Porcentaje"/>
    <s v="cuadros de control de los procesos disciplinarios "/>
    <s v="Semestral"/>
    <n v="0.85"/>
    <s v="No aplica"/>
    <s v="Ninguna"/>
    <n v="0.75"/>
    <n v="1"/>
    <s v=" PR-CODI-001 Desarrollo del proceso disciplinario ordinario_x000a_PR-CODI-002 Desarrollo del proceso disciplinario verbal"/>
    <m/>
    <m/>
    <m/>
    <m/>
    <m/>
    <m/>
    <m/>
    <s v=" "/>
    <m/>
    <m/>
    <m/>
    <s v=" "/>
    <m/>
    <m/>
    <m/>
    <s v=" "/>
    <m/>
    <m/>
    <m/>
    <s v=" "/>
    <m/>
    <m/>
    <m/>
    <s v=" "/>
    <m/>
    <m/>
    <m/>
    <s v=" "/>
    <m/>
    <m/>
    <m/>
    <s v=" "/>
    <m/>
    <m/>
    <m/>
    <s v=" "/>
    <m/>
    <m/>
    <m/>
    <s v=" "/>
    <m/>
    <m/>
    <m/>
    <s v=" "/>
    <m/>
    <m/>
    <m/>
    <s v=" "/>
    <s v=" "/>
    <s v=" "/>
  </r>
  <r>
    <n v="2"/>
    <x v="14"/>
    <n v="14"/>
    <x v="24"/>
    <x v="14"/>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s v="Avance En La Ejecución Del Programa Anual De Aditoría"/>
    <x v="1"/>
    <s v="Eficacia"/>
    <s v="Medir el avance del programa anual de auditoría "/>
    <x v="7"/>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Trimestral"/>
    <n v="0.15"/>
    <n v="0.9"/>
    <s v="Positiva - Creciente"/>
    <n v="0.15"/>
    <n v="1"/>
    <s v="PR-COIN-001 Ejecutar el Programa de Auditoría_x000a_GU-COIN-001 Guía de auditoria de la Oficina de Control Interno"/>
    <m/>
    <m/>
    <m/>
    <m/>
    <m/>
    <m/>
    <m/>
    <s v=" "/>
    <n v="2"/>
    <m/>
    <m/>
    <s v=" "/>
    <m/>
    <m/>
    <m/>
    <s v=" "/>
    <m/>
    <m/>
    <m/>
    <s v=" "/>
    <m/>
    <m/>
    <m/>
    <s v=" "/>
    <m/>
    <m/>
    <m/>
    <s v=" "/>
    <m/>
    <m/>
    <m/>
    <s v=" "/>
    <m/>
    <m/>
    <m/>
    <s v=" "/>
    <m/>
    <m/>
    <m/>
    <s v=" "/>
    <m/>
    <m/>
    <m/>
    <s v=" "/>
    <m/>
    <m/>
    <m/>
    <s v=" "/>
    <s v=" "/>
    <s v=" "/>
  </r>
  <r>
    <n v="2"/>
    <x v="14"/>
    <n v="14"/>
    <x v="24"/>
    <x v="14"/>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s v="Cumplimiento Del Programa De Auditorias"/>
    <x v="1"/>
    <s v="Eficacia"/>
    <s v="Medir el avance del programa anual de auditoría "/>
    <x v="7"/>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Mensual"/>
    <n v="0.15"/>
    <n v="0.9"/>
    <s v="Positiva - Creciente"/>
    <n v="0.15"/>
    <n v="1"/>
    <s v="PR-COIN-001 Ejecutar el Programa de Auditoría_x000a_GU-COIN-001 Guía de auditoria de la Oficina de Control Interno"/>
    <n v="1"/>
    <n v="6"/>
    <n v="6"/>
    <n v="1"/>
    <n v="1"/>
    <n v="4"/>
    <n v="6"/>
    <n v="0.66666666666666663"/>
    <n v="2"/>
    <m/>
    <m/>
    <s v=" "/>
    <m/>
    <m/>
    <m/>
    <s v=" "/>
    <m/>
    <m/>
    <m/>
    <s v=" "/>
    <m/>
    <m/>
    <m/>
    <s v=" "/>
    <m/>
    <m/>
    <m/>
    <s v=" "/>
    <m/>
    <m/>
    <m/>
    <s v=" "/>
    <m/>
    <m/>
    <m/>
    <s v=" "/>
    <m/>
    <m/>
    <m/>
    <s v=" "/>
    <m/>
    <m/>
    <m/>
    <s v=" "/>
    <m/>
    <m/>
    <m/>
    <s v=" "/>
    <n v="0.83333333333333326"/>
    <n v="0.92592592592592582"/>
  </r>
  <r>
    <n v="3"/>
    <x v="15"/>
    <n v="15"/>
    <x v="25"/>
    <x v="15"/>
    <s v="Gestión por procesos y proyectos_x000a_Fortalecer la gestión por procesos, estandarizados e interdependientes, y por proyectos, para una prestación ágil, flexible y segura de servicios, mediante la mejora continua y la apropiación de las TIC."/>
    <s v=" Definir, adoptar o implementar herramientas de seguimiento y evaluación de resultados, respecto de los procesos y proyectos desarrollados por la entidad."/>
    <s v="Política Seguimiento y evaluación del desempeño institucional"/>
    <s v="Acciones De Mejora Cerradas Con Eficacia"/>
    <x v="1"/>
    <s v="Eficacia"/>
    <s v="Indicador que mide las acciones de mejora (acciones correctivas, acciones preventivas, notas de mejora, planes de mejoramiento, acciones para abordar riesgos) cerradas en un periodo"/>
    <x v="1"/>
    <s v="Ana Florez"/>
    <s v="Profesional Universitario  Oficina Asesora de Planeación y Sistemas"/>
    <s v="(Número de acciones de mejora cerradas en el período de acuerdo con las fechas de cierre proyectadas/  Número de acciones de mejora definidas para cierre en el periodo)*100"/>
    <s v="Porcentaje"/>
    <s v="PABLO: Modulo de mejora"/>
    <s v="Trimestral"/>
    <n v="0.9"/>
    <s v="No aplica"/>
    <s v="Positiva - Creciente"/>
    <n v="0.8"/>
    <n v="1"/>
    <s v="IN-EVSG-003 Instructivo acciones de mejora_x000a_PR-EVSG-001  Tratamiento de acciones correctivas, preventivas y de mejora "/>
    <m/>
    <m/>
    <m/>
    <m/>
    <m/>
    <m/>
    <m/>
    <s v=" "/>
    <n v="1"/>
    <n v="10"/>
    <n v="11"/>
    <n v="0.90909090909090906"/>
    <m/>
    <m/>
    <m/>
    <s v=" "/>
    <m/>
    <m/>
    <m/>
    <s v=" "/>
    <m/>
    <m/>
    <m/>
    <s v=" "/>
    <m/>
    <m/>
    <m/>
    <s v=" "/>
    <m/>
    <m/>
    <m/>
    <s v=" "/>
    <m/>
    <m/>
    <m/>
    <s v=" "/>
    <m/>
    <m/>
    <m/>
    <s v=" "/>
    <m/>
    <m/>
    <m/>
    <s v=" "/>
    <m/>
    <m/>
    <m/>
    <s v=" "/>
    <n v="0.90909090909090906"/>
    <n v="0.90909090909090906"/>
  </r>
  <r>
    <n v="4"/>
    <x v="15"/>
    <n v="15"/>
    <x v="25"/>
    <x v="15"/>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ódelo de operación ordinario en la entidad."/>
    <s v="Política Seguimiento y evaluación del desempeño institucional"/>
    <s v="Cumplimiento En El Reporte De Indicadores"/>
    <x v="1"/>
    <s v="Eficacia"/>
    <s v="Medir el cumplimiento del reporte de inidicadores de gestión de acuerdo a la frecuencia definida"/>
    <x v="1"/>
    <s v="Fabian Rodriguez"/>
    <s v="Profesional Universitario  Oficina Asesora de Planeación y Sistemas"/>
    <s v="(Indicadores que  se reportan oportunamente / indicadores que deben ser reportados)*100"/>
    <s v="Porcentaje"/>
    <s v="Opcción mediciones y reportes del módulo medicion en ISOlución"/>
    <s v="Trimestral"/>
    <n v="0.9"/>
    <n v="0.8"/>
    <s v="Positiva - Creciente"/>
    <n v="0.8"/>
    <n v="1"/>
    <s v="MA-PLES-005  Manual para el diseño e interpretación de indicadores"/>
    <m/>
    <m/>
    <m/>
    <m/>
    <m/>
    <m/>
    <m/>
    <s v=" "/>
    <m/>
    <m/>
    <m/>
    <s v=" "/>
    <m/>
    <m/>
    <m/>
    <s v=" "/>
    <m/>
    <m/>
    <m/>
    <s v=" "/>
    <m/>
    <m/>
    <m/>
    <s v=" "/>
    <m/>
    <m/>
    <m/>
    <s v=" "/>
    <m/>
    <m/>
    <m/>
    <s v=" "/>
    <m/>
    <m/>
    <m/>
    <s v=" "/>
    <m/>
    <m/>
    <m/>
    <s v=" "/>
    <m/>
    <m/>
    <m/>
    <s v=" "/>
    <m/>
    <m/>
    <m/>
    <s v=" "/>
    <s v=" "/>
    <s v=" "/>
  </r>
  <r>
    <n v="5"/>
    <x v="15"/>
    <n v="15"/>
    <x v="26"/>
    <x v="15"/>
    <s v="Gestión por procesos y proyectos_x000a_Fortalecer la gestión por procesos, estandarizados e interdependientes, y por proyectos, para una prestación ágil, flexible y segura de servicios, mediante la mejora continua y la apropiación de las TIC."/>
    <s v="Defnir, adoptar e implementar herramientas de seguimiento y evaluación por resultados, respeccto de los procesos y proyectos desarrollados por la entidad."/>
    <s v="Política Seguimiento y evaluación del desempeño institucional"/>
    <s v="Cumplimiento Del Programa De Auditorias Internas (Principal)"/>
    <x v="2"/>
    <s v="Eficacia"/>
    <s v="Medir el cumplimiento del cronograma de auditorias internas"/>
    <x v="1"/>
    <s v="Ana Florez"/>
    <s v="Profesional Universitaria de la OAPS "/>
    <s v="(No. De Auditorias internas realizadas / No. De Auditorias internas  programadas para la vigencia)*100"/>
    <s v="Porcentaje"/>
    <s v="FT-EVSG-003 Programa anual de auditorias al SIG"/>
    <s v="Anual_x000a_(ENERO)"/>
    <n v="1"/>
    <n v="0.9"/>
    <s v="Positiva - Creciente"/>
    <n v="0.9"/>
    <n v="1"/>
    <s v="PR-EVSG-002 Auditorias Internas al Sistema Integrado de Gestión"/>
    <m/>
    <m/>
    <m/>
    <m/>
    <m/>
    <m/>
    <m/>
    <s v=" "/>
    <m/>
    <m/>
    <m/>
    <s v=" "/>
    <m/>
    <m/>
    <m/>
    <s v=" "/>
    <m/>
    <m/>
    <m/>
    <s v=" "/>
    <m/>
    <m/>
    <m/>
    <s v=" "/>
    <m/>
    <m/>
    <m/>
    <s v=" "/>
    <m/>
    <m/>
    <m/>
    <s v=" "/>
    <m/>
    <m/>
    <m/>
    <s v=" "/>
    <m/>
    <m/>
    <m/>
    <s v=" "/>
    <m/>
    <m/>
    <m/>
    <s v=" "/>
    <m/>
    <m/>
    <m/>
    <s v=" "/>
    <s v=" "/>
    <s v=" "/>
  </r>
  <r>
    <m/>
    <x v="0"/>
    <m/>
    <x v="0"/>
    <x v="0"/>
    <m/>
    <m/>
    <m/>
    <m/>
    <x v="0"/>
    <m/>
    <m/>
    <x v="0"/>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Datos 3" cacheId="205" applyNumberFormats="0" applyBorderFormats="0" applyFontFormats="0" applyPatternFormats="0" applyAlignmentFormats="0" applyWidthHeightFormats="0" dataCaption="" updatedVersion="7" compact="0" compactData="0">
  <location ref="C42:F59" firstHeaderRow="1" firstDataRow="2" firstDataCol="2" rowPageCount="1" colPageCount="1"/>
  <pivotFields count="75">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h="1" x="0"/>
      </items>
    </pivotField>
    <pivotField name="#" compact="0" outline="0" multipleItemSelectionAllowed="1" showAll="0"/>
    <pivotField name="#1" axis="axisPage" compact="0" outline="0" multipleItemSelectionAllowed="1" showAll="0">
      <items count="30">
        <item h="1" x="0"/>
        <item x="1"/>
        <item x="2"/>
        <item x="3"/>
        <item x="4"/>
        <item x="5"/>
        <item x="6"/>
        <item x="7"/>
        <item x="8"/>
        <item x="9"/>
        <item x="10"/>
        <item x="11"/>
        <item x="12"/>
        <item x="13"/>
        <item x="14"/>
        <item x="15"/>
        <item x="16"/>
        <item x="17"/>
        <item x="18"/>
        <item h="1" x="19"/>
        <item h="1" x="20"/>
        <item x="21"/>
        <item m="1" x="27"/>
        <item x="22"/>
        <item x="23"/>
        <item x="24"/>
        <item x="25"/>
        <item x="26"/>
        <item h="1" m="1" x="28"/>
        <item t="default"/>
      </items>
    </pivotField>
    <pivotField name="proceso 2" axis="axisRow" compact="0" outline="0" multipleItemSelectionAllowed="1" showAll="0" sortType="ascending">
      <items count="17">
        <item x="13"/>
        <item x="14"/>
        <item x="15"/>
        <item x="10"/>
        <item x="4"/>
        <item x="7"/>
        <item x="6"/>
        <item x="2"/>
        <item x="11"/>
        <item x="3"/>
        <item x="9"/>
        <item x="12"/>
        <item x="8"/>
        <item x="1"/>
        <item x="5"/>
        <item h="1"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SEG"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seg2"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seg3"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seg4"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seg5"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seg6"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seg7"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seg8"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seg9"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seg10"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seg11"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seg12"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2">
    <field x="1"/>
    <field x="4"/>
  </rowFields>
  <rowItems count="16">
    <i>
      <x/>
      <x/>
    </i>
    <i>
      <x v="1"/>
      <x v="1"/>
    </i>
    <i>
      <x v="2"/>
      <x v="2"/>
    </i>
    <i>
      <x v="3"/>
      <x v="3"/>
    </i>
    <i>
      <x v="4"/>
      <x v="5"/>
    </i>
    <i>
      <x v="5"/>
      <x v="7"/>
    </i>
    <i>
      <x v="6"/>
      <x v="11"/>
    </i>
    <i>
      <x v="7"/>
      <x v="12"/>
    </i>
    <i>
      <x v="8"/>
      <x v="9"/>
    </i>
    <i>
      <x v="9"/>
      <x v="4"/>
    </i>
    <i>
      <x v="10"/>
      <x v="6"/>
    </i>
    <i>
      <x v="11"/>
      <x v="10"/>
    </i>
    <i>
      <x v="12"/>
      <x v="8"/>
    </i>
    <i>
      <x v="13"/>
      <x v="13"/>
    </i>
    <i>
      <x v="14"/>
      <x v="14"/>
    </i>
    <i t="grand">
      <x/>
    </i>
  </rowItems>
  <colFields count="1">
    <field x="-2"/>
  </colFields>
  <colItems count="2">
    <i>
      <x/>
    </i>
    <i i="1">
      <x v="1"/>
    </i>
  </colItems>
  <pageFields count="1">
    <pageField fld="3" hier="0"/>
  </pageFields>
  <dataFields count="2">
    <dataField name="Cuenta de Número" fld="0" subtotal="count" baseField="0"/>
    <dataField name="Promedio de EFICACIA" fld="7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Datos 4" cacheId="205" applyNumberFormats="0" applyBorderFormats="0" applyFontFormats="0" applyPatternFormats="0" applyAlignmentFormats="0" applyWidthHeightFormats="0" dataCaption="" updatedVersion="7" compact="0" compactData="0">
  <location ref="B78:D87" firstHeaderRow="1" firstDataRow="2" firstDataCol="1" rowPageCount="2" colPageCount="1"/>
  <pivotFields count="75">
    <pivotField name="Número" dataField="1" compact="0" outline="0" multipleItemSelectionAllowed="1" showAll="0"/>
    <pivotField name="Proceso " axis="axisPage" compact="0" outline="0" multipleItemSelectionAllowed="1" showAll="0">
      <items count="17">
        <item h="1" x="0"/>
        <item x="1"/>
        <item x="2"/>
        <item x="3"/>
        <item x="4"/>
        <item x="5"/>
        <item x="6"/>
        <item x="7"/>
        <item x="8"/>
        <item x="9"/>
        <item x="10"/>
        <item x="11"/>
        <item x="12"/>
        <item x="13"/>
        <item x="14"/>
        <item x="15"/>
        <item t="default"/>
      </items>
    </pivotField>
    <pivotField name="#" compact="0" outline="0" multipleItemSelectionAllowed="1" showAll="0"/>
    <pivotField name="#1" axis="axisPage" compact="0" outline="0" multipleItemSelectionAllowed="1" showAll="0">
      <items count="30">
        <item h="1" x="0"/>
        <item x="1"/>
        <item x="2"/>
        <item x="3"/>
        <item x="4"/>
        <item x="5"/>
        <item x="6"/>
        <item x="7"/>
        <item x="8"/>
        <item x="9"/>
        <item x="10"/>
        <item x="11"/>
        <item x="12"/>
        <item x="13"/>
        <item x="14"/>
        <item x="15"/>
        <item x="16"/>
        <item x="17"/>
        <item x="18"/>
        <item h="1" x="19"/>
        <item h="1" x="20"/>
        <item x="21"/>
        <item m="1" x="27"/>
        <item x="22"/>
        <item x="23"/>
        <item x="24"/>
        <item x="25"/>
        <item x="26"/>
        <item h="1" m="1" x="28"/>
        <item t="default"/>
      </items>
    </pivotField>
    <pivotField name="proceso 2" compact="0" outline="0" multipleItemSelectionAllowed="1" showAll="0"/>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axis="axisRow" compact="0" outline="0" multipleItemSelectionAllowed="1" showAll="0" sortType="ascending">
      <items count="9">
        <item x="4"/>
        <item x="5"/>
        <item x="2"/>
        <item x="1"/>
        <item x="6"/>
        <item x="7"/>
        <item x="3"/>
        <item h="1" x="0"/>
        <item t="default"/>
      </items>
    </pivotField>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SEG"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seg2"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seg3"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seg4"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seg5"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seg6"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seg7"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seg8"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seg9"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seg10"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seg11"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seg12"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1">
    <field x="12"/>
  </rowFields>
  <rowItems count="8">
    <i>
      <x/>
    </i>
    <i>
      <x v="1"/>
    </i>
    <i>
      <x v="2"/>
    </i>
    <i>
      <x v="3"/>
    </i>
    <i>
      <x v="4"/>
    </i>
    <i>
      <x v="5"/>
    </i>
    <i>
      <x v="6"/>
    </i>
    <i t="grand">
      <x/>
    </i>
  </rowItems>
  <colFields count="1">
    <field x="-2"/>
  </colFields>
  <colItems count="2">
    <i>
      <x/>
    </i>
    <i i="1">
      <x v="1"/>
    </i>
  </colItems>
  <pageFields count="2">
    <pageField fld="1" hier="0"/>
    <pageField fld="3" hier="0"/>
  </pageFields>
  <dataFields count="2">
    <dataField name="Cuenta de Número" fld="0" subtotal="count" baseField="0"/>
    <dataField name="Promedio de EFICACIA" fld="7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Datos 5" cacheId="205" applyNumberFormats="0" applyBorderFormats="0" applyFontFormats="0" applyPatternFormats="0" applyAlignmentFormats="0" applyWidthHeightFormats="0" dataCaption="" updatedVersion="7" compact="0" compactData="0">
  <location ref="A105:D123" firstHeaderRow="1" firstDataRow="2" firstDataCol="2"/>
  <pivotFields count="75">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compact="0" outline="0" multipleItemSelectionAllowed="1" showAll="0"/>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SEG"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seg2"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seg3"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seg4"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seg5"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seg6"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seg7"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seg8"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seg9"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seg10"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seg11"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seg12"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2">
    <field x="1"/>
    <field x="4"/>
  </rowFields>
  <rowItems count="17">
    <i>
      <x/>
      <x/>
    </i>
    <i>
      <x v="1"/>
      <x v="1"/>
    </i>
    <i>
      <x v="2"/>
      <x v="2"/>
    </i>
    <i>
      <x v="3"/>
      <x v="3"/>
    </i>
    <i>
      <x v="4"/>
      <x v="5"/>
    </i>
    <i>
      <x v="5"/>
      <x v="7"/>
    </i>
    <i>
      <x v="6"/>
      <x v="11"/>
    </i>
    <i>
      <x v="7"/>
      <x v="12"/>
    </i>
    <i>
      <x v="8"/>
      <x v="9"/>
    </i>
    <i>
      <x v="9"/>
      <x v="4"/>
    </i>
    <i>
      <x v="10"/>
      <x v="6"/>
    </i>
    <i>
      <x v="11"/>
      <x v="10"/>
    </i>
    <i>
      <x v="12"/>
      <x v="8"/>
    </i>
    <i>
      <x v="13"/>
      <x v="13"/>
    </i>
    <i>
      <x v="14"/>
      <x v="14"/>
    </i>
    <i>
      <x v="15"/>
      <x v="15"/>
    </i>
    <i t="grand">
      <x/>
    </i>
  </rowItems>
  <colFields count="1">
    <field x="-2"/>
  </colFields>
  <colItems count="2">
    <i>
      <x/>
    </i>
    <i i="1">
      <x v="1"/>
    </i>
  </colItems>
  <dataFields count="2">
    <dataField name="Cuenta de Número" fld="0" subtotal="count" baseField="0"/>
    <dataField name="Promedio de EFICACIA" fld="7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Datos" cacheId="205" applyNumberFormats="0" applyBorderFormats="0" applyFontFormats="0" applyPatternFormats="0" applyAlignmentFormats="0" applyWidthHeightFormats="0" dataCaption="" updatedVersion="7" compact="0" compactData="0">
  <location ref="B3:F20" firstHeaderRow="1" firstDataRow="2" firstDataCol="3" rowPageCount="1" colPageCount="1"/>
  <pivotFields count="75">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axis="axisRow" compact="0" outline="0" multipleItemSelectionAllowed="1" showAll="0" sortType="ascending" defaultSubtotal="0">
      <items count="29">
        <item h="1" m="1" x="28"/>
        <item x="1"/>
        <item h="1" x="2"/>
        <item x="18"/>
        <item h="1" x="19"/>
        <item x="20"/>
        <item h="1" x="21"/>
        <item x="22"/>
        <item x="23"/>
        <item x="24"/>
        <item x="25"/>
        <item h="1" x="26"/>
        <item x="3"/>
        <item h="1" x="4"/>
        <item x="5"/>
        <item x="6"/>
        <item h="1" x="7"/>
        <item x="8"/>
        <item h="1" x="9"/>
        <item x="10"/>
        <item h="1" x="11"/>
        <item x="12"/>
        <item h="1" x="13"/>
        <item x="14"/>
        <item h="1" x="15"/>
        <item x="16"/>
        <item h="1" x="17"/>
        <item m="1" x="27"/>
        <item x="0"/>
      </items>
    </pivotField>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axis="axisPage" compact="0" outline="0" multipleItemSelectionAllowed="1" showAll="0">
      <items count="4">
        <item h="1" x="0"/>
        <item x="1"/>
        <item h="1" x="2"/>
        <item t="default"/>
      </items>
    </pivotField>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SEG"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seg2"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seg3"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seg4"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seg5"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seg6"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seg7"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seg8"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seg9"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seg10"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seg11"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seg12"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3">
    <field x="3"/>
    <field x="1"/>
    <field x="4"/>
  </rowFields>
  <rowItems count="16">
    <i>
      <x v="1"/>
      <x v="13"/>
      <x v="13"/>
    </i>
    <i>
      <x v="3"/>
      <x v="3"/>
      <x v="3"/>
    </i>
    <i>
      <x v="5"/>
      <x v="12"/>
      <x v="8"/>
    </i>
    <i>
      <x v="7"/>
      <x v="6"/>
      <x v="11"/>
    </i>
    <i>
      <x v="8"/>
      <x/>
      <x/>
    </i>
    <i>
      <x v="9"/>
      <x v="1"/>
      <x v="1"/>
    </i>
    <i>
      <x v="10"/>
      <x v="2"/>
      <x v="2"/>
    </i>
    <i>
      <x v="12"/>
      <x v="5"/>
      <x v="7"/>
    </i>
    <i>
      <x v="14"/>
      <x v="8"/>
      <x v="9"/>
    </i>
    <i>
      <x v="15"/>
      <x v="9"/>
      <x v="4"/>
    </i>
    <i>
      <x v="17"/>
      <x v="14"/>
      <x v="14"/>
    </i>
    <i>
      <x v="19"/>
      <x v="10"/>
      <x v="6"/>
    </i>
    <i>
      <x v="21"/>
      <x v="4"/>
      <x v="5"/>
    </i>
    <i>
      <x v="23"/>
      <x v="7"/>
      <x v="12"/>
    </i>
    <i>
      <x v="25"/>
      <x v="11"/>
      <x v="10"/>
    </i>
    <i t="grand">
      <x/>
    </i>
  </rowItems>
  <colFields count="1">
    <field x="-2"/>
  </colFields>
  <colItems count="2">
    <i>
      <x/>
    </i>
    <i i="1">
      <x v="1"/>
    </i>
  </colItems>
  <pageFields count="1">
    <pageField fld="9" hier="0"/>
  </pageFields>
  <dataFields count="2">
    <dataField name="Cuenta de Número" fld="0" subtotal="count" baseField="0"/>
    <dataField name="Promedio de EFICACIA" fld="7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Datos 2" cacheId="205" applyNumberFormats="0" applyBorderFormats="0" applyFontFormats="0" applyPatternFormats="0" applyAlignmentFormats="0" applyWidthHeightFormats="0" dataCaption="" updatedVersion="7" compact="0" compactData="0">
  <location ref="B24:F37" firstHeaderRow="1" firstDataRow="2" firstDataCol="3" rowPageCount="1" colPageCount="1"/>
  <pivotFields count="75">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axis="axisRow" compact="0" outline="0" multipleItemSelectionAllowed="1" showAll="0" sortType="ascending" defaultSubtotal="0">
      <items count="29">
        <item m="1" x="28"/>
        <item x="1"/>
        <item x="2"/>
        <item x="18"/>
        <item x="19"/>
        <item x="20"/>
        <item x="21"/>
        <item x="22"/>
        <item x="23"/>
        <item x="24"/>
        <item x="25"/>
        <item x="26"/>
        <item x="3"/>
        <item x="4"/>
        <item x="5"/>
        <item x="6"/>
        <item x="7"/>
        <item x="8"/>
        <item x="9"/>
        <item x="10"/>
        <item x="11"/>
        <item x="12"/>
        <item x="13"/>
        <item x="14"/>
        <item x="15"/>
        <item x="16"/>
        <item x="17"/>
        <item m="1" x="27"/>
        <item x="0"/>
      </items>
    </pivotField>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axis="axisPage" compact="0" outline="0" multipleItemSelectionAllowed="1" showAll="0">
      <items count="4">
        <item h="1" x="0"/>
        <item h="1" x="1"/>
        <item x="2"/>
        <item t="default"/>
      </items>
    </pivotField>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SEG"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seg2"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seg3"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seg4"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seg5"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seg6"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seg7"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seg8"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seg9"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seg10"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seg11"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seg12"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3">
    <field x="3"/>
    <field x="1"/>
    <field x="4"/>
  </rowFields>
  <rowItems count="12">
    <i>
      <x v="2"/>
      <x v="13"/>
      <x v="13"/>
    </i>
    <i>
      <x v="4"/>
      <x v="3"/>
      <x v="3"/>
    </i>
    <i>
      <x v="6"/>
      <x v="12"/>
      <x v="8"/>
    </i>
    <i>
      <x v="11"/>
      <x v="2"/>
      <x v="2"/>
    </i>
    <i>
      <x v="13"/>
      <x v="5"/>
      <x v="7"/>
    </i>
    <i>
      <x v="16"/>
      <x v="9"/>
      <x v="4"/>
    </i>
    <i>
      <x v="18"/>
      <x v="14"/>
      <x v="14"/>
    </i>
    <i>
      <x v="20"/>
      <x v="10"/>
      <x v="6"/>
    </i>
    <i>
      <x v="22"/>
      <x v="4"/>
      <x v="5"/>
    </i>
    <i>
      <x v="24"/>
      <x v="7"/>
      <x v="12"/>
    </i>
    <i>
      <x v="26"/>
      <x v="11"/>
      <x v="10"/>
    </i>
    <i t="grand">
      <x/>
    </i>
  </rowItems>
  <colFields count="1">
    <field x="-2"/>
  </colFields>
  <colItems count="2">
    <i>
      <x/>
    </i>
    <i i="1">
      <x v="1"/>
    </i>
  </colItems>
  <pageFields count="1">
    <pageField fld="9" hier="0"/>
  </pageFields>
  <dataFields count="2">
    <dataField name="Cuenta de Número" fld="0" subtotal="count" baseField="0"/>
    <dataField name="Promedio de EFICACIA" fld="7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showGridLines="0" workbookViewId="0">
      <selection activeCell="B12" sqref="B5:B19"/>
    </sheetView>
  </sheetViews>
  <sheetFormatPr baseColWidth="10" defaultColWidth="14.42578125" defaultRowHeight="15" customHeight="1"/>
  <cols>
    <col min="1" max="1" width="30.85546875" customWidth="1"/>
    <col min="2" max="2" width="38" customWidth="1"/>
    <col min="3" max="3" width="17.85546875" customWidth="1"/>
    <col min="4" max="4" width="11.7109375" customWidth="1"/>
    <col min="5" max="5" width="17.85546875" customWidth="1"/>
    <col min="6" max="6" width="21" customWidth="1"/>
    <col min="7" max="7" width="10.7109375" customWidth="1"/>
    <col min="8" max="8" width="10.7109375" hidden="1" customWidth="1"/>
    <col min="9" max="10" width="10.7109375" customWidth="1"/>
    <col min="11" max="11" width="51.140625" customWidth="1"/>
    <col min="12" max="12" width="6.140625" customWidth="1"/>
    <col min="13" max="14" width="10.7109375" customWidth="1"/>
    <col min="15" max="15" width="57.140625" customWidth="1"/>
    <col min="18" max="18" width="31" customWidth="1"/>
  </cols>
  <sheetData>
    <row r="1" spans="1:22">
      <c r="B1" s="245" t="s">
        <v>6</v>
      </c>
      <c r="C1" s="246" t="s">
        <v>70</v>
      </c>
    </row>
    <row r="3" spans="1:22">
      <c r="B3" s="234"/>
      <c r="C3" s="235"/>
      <c r="D3" s="235"/>
      <c r="E3" s="236" t="s">
        <v>796</v>
      </c>
      <c r="F3" s="237"/>
      <c r="H3" s="3" t="s">
        <v>111</v>
      </c>
      <c r="K3" s="4" t="s">
        <v>112</v>
      </c>
      <c r="V3" t="s">
        <v>796</v>
      </c>
    </row>
    <row r="4" spans="1:22" ht="15.75">
      <c r="A4" s="1"/>
      <c r="B4" s="236" t="s">
        <v>107</v>
      </c>
      <c r="C4" s="236" t="s">
        <v>1</v>
      </c>
      <c r="D4" s="236" t="s">
        <v>108</v>
      </c>
      <c r="E4" s="234" t="s">
        <v>109</v>
      </c>
      <c r="F4" s="238" t="s">
        <v>110</v>
      </c>
      <c r="H4" s="1">
        <v>1</v>
      </c>
      <c r="K4" s="5" t="s">
        <v>42</v>
      </c>
      <c r="L4" s="2" t="s">
        <v>44</v>
      </c>
      <c r="M4" s="2">
        <v>1</v>
      </c>
      <c r="N4" s="1" t="s">
        <v>115</v>
      </c>
      <c r="O4" s="1" t="s">
        <v>116</v>
      </c>
    </row>
    <row r="5" spans="1:22" ht="15.75">
      <c r="A5" s="1" t="s">
        <v>116</v>
      </c>
      <c r="B5" s="234" t="s">
        <v>115</v>
      </c>
      <c r="C5" s="234" t="s">
        <v>42</v>
      </c>
      <c r="D5" s="234" t="s">
        <v>44</v>
      </c>
      <c r="E5" s="239">
        <v>3</v>
      </c>
      <c r="F5" s="240" t="e">
        <v>#DIV/0!</v>
      </c>
      <c r="H5" s="3">
        <v>2</v>
      </c>
      <c r="K5" s="6" t="s">
        <v>100</v>
      </c>
      <c r="L5" s="2" t="s">
        <v>64</v>
      </c>
      <c r="M5" s="2">
        <v>2</v>
      </c>
      <c r="N5" s="1" t="s">
        <v>117</v>
      </c>
      <c r="O5" s="1" t="s">
        <v>118</v>
      </c>
    </row>
    <row r="6" spans="1:22" ht="15.75">
      <c r="A6" s="1" t="s">
        <v>119</v>
      </c>
      <c r="B6" s="234" t="s">
        <v>120</v>
      </c>
      <c r="C6" s="234" t="s">
        <v>121</v>
      </c>
      <c r="D6" s="234" t="s">
        <v>122</v>
      </c>
      <c r="E6" s="239">
        <v>7</v>
      </c>
      <c r="F6" s="240">
        <v>1</v>
      </c>
      <c r="K6" s="7" t="s">
        <v>123</v>
      </c>
      <c r="L6" s="2" t="s">
        <v>124</v>
      </c>
      <c r="M6" s="2">
        <v>3</v>
      </c>
      <c r="N6" s="1" t="s">
        <v>125</v>
      </c>
      <c r="O6" s="1" t="s">
        <v>126</v>
      </c>
    </row>
    <row r="7" spans="1:22" ht="15.75">
      <c r="A7" s="1" t="s">
        <v>127</v>
      </c>
      <c r="B7" s="234" t="s">
        <v>128</v>
      </c>
      <c r="C7" s="234" t="s">
        <v>113</v>
      </c>
      <c r="D7" s="234" t="s">
        <v>114</v>
      </c>
      <c r="E7" s="239">
        <v>3</v>
      </c>
      <c r="F7" s="240">
        <v>1</v>
      </c>
      <c r="K7" s="8" t="s">
        <v>129</v>
      </c>
      <c r="L7" s="2" t="s">
        <v>130</v>
      </c>
      <c r="M7" s="2">
        <v>4</v>
      </c>
      <c r="N7" s="1" t="s">
        <v>131</v>
      </c>
      <c r="O7" s="1" t="s">
        <v>132</v>
      </c>
    </row>
    <row r="8" spans="1:22" ht="15.75">
      <c r="A8" s="1" t="s">
        <v>133</v>
      </c>
      <c r="B8" s="234" t="s">
        <v>134</v>
      </c>
      <c r="C8" s="234" t="s">
        <v>135</v>
      </c>
      <c r="D8" s="234" t="s">
        <v>136</v>
      </c>
      <c r="E8" s="239">
        <v>2</v>
      </c>
      <c r="F8" s="240" t="e">
        <v>#DIV/0!</v>
      </c>
      <c r="K8" s="8" t="s">
        <v>65</v>
      </c>
      <c r="L8" s="2" t="s">
        <v>67</v>
      </c>
      <c r="M8" s="2">
        <v>5</v>
      </c>
      <c r="N8" s="1" t="s">
        <v>66</v>
      </c>
      <c r="O8" s="1" t="s">
        <v>137</v>
      </c>
    </row>
    <row r="9" spans="1:22" ht="15.75">
      <c r="A9" s="1" t="s">
        <v>138</v>
      </c>
      <c r="B9" s="234" t="s">
        <v>139</v>
      </c>
      <c r="C9" s="234" t="s">
        <v>140</v>
      </c>
      <c r="D9" s="234" t="s">
        <v>141</v>
      </c>
      <c r="E9" s="239">
        <v>1</v>
      </c>
      <c r="F9" s="240" t="e">
        <v>#DIV/0!</v>
      </c>
      <c r="K9" s="8" t="s">
        <v>142</v>
      </c>
      <c r="L9" s="2" t="s">
        <v>143</v>
      </c>
      <c r="M9" s="2">
        <v>6</v>
      </c>
      <c r="N9" s="1" t="s">
        <v>144</v>
      </c>
      <c r="O9" s="1" t="s">
        <v>145</v>
      </c>
    </row>
    <row r="10" spans="1:22" ht="15.75">
      <c r="A10" s="1" t="s">
        <v>146</v>
      </c>
      <c r="B10" s="234" t="s">
        <v>147</v>
      </c>
      <c r="C10" s="234" t="s">
        <v>148</v>
      </c>
      <c r="D10" s="234" t="s">
        <v>149</v>
      </c>
      <c r="E10" s="239">
        <v>2</v>
      </c>
      <c r="F10" s="240">
        <v>0.92592592592592582</v>
      </c>
      <c r="K10" s="8" t="s">
        <v>150</v>
      </c>
      <c r="L10" s="2" t="s">
        <v>151</v>
      </c>
      <c r="M10" s="2">
        <v>7</v>
      </c>
      <c r="N10" s="1" t="s">
        <v>152</v>
      </c>
      <c r="O10" s="1" t="s">
        <v>153</v>
      </c>
    </row>
    <row r="11" spans="1:22" ht="15.75">
      <c r="A11" s="1" t="s">
        <v>154</v>
      </c>
      <c r="B11" s="234" t="s">
        <v>155</v>
      </c>
      <c r="C11" s="234" t="s">
        <v>156</v>
      </c>
      <c r="D11" s="234" t="s">
        <v>157</v>
      </c>
      <c r="E11" s="239">
        <v>2</v>
      </c>
      <c r="F11" s="240">
        <v>0.90909090909090906</v>
      </c>
      <c r="K11" s="8" t="s">
        <v>75</v>
      </c>
      <c r="L11" s="2" t="s">
        <v>77</v>
      </c>
      <c r="M11" s="2">
        <v>8</v>
      </c>
      <c r="N11" s="1" t="s">
        <v>76</v>
      </c>
      <c r="O11" s="1" t="s">
        <v>158</v>
      </c>
    </row>
    <row r="12" spans="1:22" ht="15.75">
      <c r="A12" s="1" t="s">
        <v>118</v>
      </c>
      <c r="B12" s="234" t="s">
        <v>117</v>
      </c>
      <c r="C12" s="234" t="s">
        <v>100</v>
      </c>
      <c r="D12" s="234" t="s">
        <v>64</v>
      </c>
      <c r="E12" s="239">
        <v>2</v>
      </c>
      <c r="F12" s="240" t="e">
        <v>#DIV/0!</v>
      </c>
      <c r="K12" s="8" t="s">
        <v>159</v>
      </c>
      <c r="L12" s="2" t="s">
        <v>160</v>
      </c>
      <c r="M12" s="2">
        <v>9</v>
      </c>
      <c r="N12" s="1" t="s">
        <v>161</v>
      </c>
      <c r="O12" s="1" t="s">
        <v>162</v>
      </c>
    </row>
    <row r="13" spans="1:22" ht="15.75">
      <c r="A13" s="1" t="s">
        <v>126</v>
      </c>
      <c r="B13" s="234" t="s">
        <v>125</v>
      </c>
      <c r="C13" s="234" t="s">
        <v>123</v>
      </c>
      <c r="D13" s="234" t="s">
        <v>124</v>
      </c>
      <c r="E13" s="239">
        <v>1</v>
      </c>
      <c r="F13" s="240" t="e">
        <v>#DIV/0!</v>
      </c>
      <c r="K13" s="6" t="s">
        <v>121</v>
      </c>
      <c r="L13" s="2" t="s">
        <v>122</v>
      </c>
      <c r="M13" s="2">
        <v>10</v>
      </c>
      <c r="N13" s="1" t="s">
        <v>120</v>
      </c>
      <c r="O13" s="1" t="s">
        <v>119</v>
      </c>
    </row>
    <row r="14" spans="1:22" ht="15.75">
      <c r="A14" s="1" t="s">
        <v>132</v>
      </c>
      <c r="B14" s="234" t="s">
        <v>131</v>
      </c>
      <c r="C14" s="234" t="s">
        <v>129</v>
      </c>
      <c r="D14" s="234" t="s">
        <v>130</v>
      </c>
      <c r="E14" s="239">
        <v>1</v>
      </c>
      <c r="F14" s="240" t="e">
        <v>#DIV/0!</v>
      </c>
      <c r="K14" s="8" t="s">
        <v>113</v>
      </c>
      <c r="L14" s="2" t="s">
        <v>114</v>
      </c>
      <c r="M14" s="2">
        <v>11</v>
      </c>
      <c r="N14" s="1" t="s">
        <v>128</v>
      </c>
      <c r="O14" s="1" t="s">
        <v>127</v>
      </c>
    </row>
    <row r="15" spans="1:22" ht="15.75">
      <c r="A15" s="1" t="s">
        <v>137</v>
      </c>
      <c r="B15" s="234" t="s">
        <v>66</v>
      </c>
      <c r="C15" s="234" t="s">
        <v>65</v>
      </c>
      <c r="D15" s="234" t="s">
        <v>67</v>
      </c>
      <c r="E15" s="239">
        <v>13</v>
      </c>
      <c r="F15" s="240">
        <v>1</v>
      </c>
      <c r="K15" s="8" t="s">
        <v>135</v>
      </c>
      <c r="L15" s="2" t="s">
        <v>136</v>
      </c>
      <c r="M15" s="2">
        <v>12</v>
      </c>
      <c r="N15" s="1" t="s">
        <v>134</v>
      </c>
      <c r="O15" s="1" t="s">
        <v>133</v>
      </c>
    </row>
    <row r="16" spans="1:22" ht="15.75">
      <c r="A16" s="1" t="s">
        <v>145</v>
      </c>
      <c r="B16" s="234" t="s">
        <v>144</v>
      </c>
      <c r="C16" s="234" t="s">
        <v>142</v>
      </c>
      <c r="D16" s="234" t="s">
        <v>143</v>
      </c>
      <c r="E16" s="239">
        <v>2</v>
      </c>
      <c r="F16" s="240">
        <v>0.75</v>
      </c>
      <c r="K16" s="8" t="s">
        <v>140</v>
      </c>
      <c r="L16" s="2" t="s">
        <v>141</v>
      </c>
      <c r="M16" s="2">
        <v>13</v>
      </c>
      <c r="N16" s="1" t="s">
        <v>139</v>
      </c>
      <c r="O16" s="1" t="s">
        <v>138</v>
      </c>
    </row>
    <row r="17" spans="1:15" ht="15.75">
      <c r="A17" s="1" t="s">
        <v>153</v>
      </c>
      <c r="B17" s="234" t="s">
        <v>152</v>
      </c>
      <c r="C17" s="234" t="s">
        <v>150</v>
      </c>
      <c r="D17" s="234" t="s">
        <v>151</v>
      </c>
      <c r="E17" s="239">
        <v>1</v>
      </c>
      <c r="F17" s="240">
        <v>1</v>
      </c>
      <c r="K17" s="8" t="s">
        <v>148</v>
      </c>
      <c r="L17" s="2" t="s">
        <v>149</v>
      </c>
      <c r="M17" s="2">
        <v>14</v>
      </c>
      <c r="N17" s="1" t="s">
        <v>147</v>
      </c>
      <c r="O17" s="1" t="s">
        <v>146</v>
      </c>
    </row>
    <row r="18" spans="1:15" ht="15.75">
      <c r="A18" s="1" t="s">
        <v>158</v>
      </c>
      <c r="B18" s="234" t="s">
        <v>76</v>
      </c>
      <c r="C18" s="234" t="s">
        <v>75</v>
      </c>
      <c r="D18" s="234" t="s">
        <v>77</v>
      </c>
      <c r="E18" s="239">
        <v>3</v>
      </c>
      <c r="F18" s="240">
        <v>0.78624503196820461</v>
      </c>
      <c r="K18" s="8" t="s">
        <v>156</v>
      </c>
      <c r="L18" s="2" t="s">
        <v>163</v>
      </c>
      <c r="M18" s="2">
        <v>15</v>
      </c>
      <c r="N18" s="1" t="s">
        <v>155</v>
      </c>
      <c r="O18" s="1" t="s">
        <v>164</v>
      </c>
    </row>
    <row r="19" spans="1:15">
      <c r="A19" s="1" t="s">
        <v>162</v>
      </c>
      <c r="B19" s="234" t="s">
        <v>161</v>
      </c>
      <c r="C19" s="234" t="s">
        <v>159</v>
      </c>
      <c r="D19" s="234" t="s">
        <v>160</v>
      </c>
      <c r="E19" s="239">
        <v>1</v>
      </c>
      <c r="F19" s="240" t="e">
        <v>#DIV/0!</v>
      </c>
    </row>
    <row r="20" spans="1:15">
      <c r="B20" s="241" t="s">
        <v>732</v>
      </c>
      <c r="C20" s="242"/>
      <c r="D20" s="242"/>
      <c r="E20" s="243">
        <v>44</v>
      </c>
      <c r="F20" s="244">
        <v>0.95815532699928752</v>
      </c>
    </row>
    <row r="21" spans="1:15" ht="36" customHeight="1"/>
    <row r="22" spans="1:15" ht="15.75" customHeight="1">
      <c r="B22" s="245" t="s">
        <v>6</v>
      </c>
      <c r="C22" s="246" t="s">
        <v>48</v>
      </c>
    </row>
    <row r="23" spans="1:15" ht="15.75" customHeight="1"/>
    <row r="24" spans="1:15" ht="15.75" customHeight="1">
      <c r="B24" s="234"/>
      <c r="C24" s="235"/>
      <c r="D24" s="235"/>
      <c r="E24" s="236" t="s">
        <v>796</v>
      </c>
      <c r="F24" s="237"/>
    </row>
    <row r="25" spans="1:15" ht="15.75" customHeight="1">
      <c r="B25" s="236" t="s">
        <v>107</v>
      </c>
      <c r="C25" s="236" t="s">
        <v>1</v>
      </c>
      <c r="D25" s="236" t="s">
        <v>108</v>
      </c>
      <c r="E25" s="234" t="s">
        <v>109</v>
      </c>
      <c r="F25" s="238" t="s">
        <v>110</v>
      </c>
    </row>
    <row r="26" spans="1:15" ht="15.75" customHeight="1">
      <c r="B26" s="234" t="s">
        <v>43</v>
      </c>
      <c r="C26" s="234" t="s">
        <v>42</v>
      </c>
      <c r="D26" s="234" t="s">
        <v>44</v>
      </c>
      <c r="E26" s="239">
        <v>8</v>
      </c>
      <c r="F26" s="240">
        <v>1</v>
      </c>
    </row>
    <row r="27" spans="1:15" ht="15.75" customHeight="1">
      <c r="B27" s="234" t="s">
        <v>165</v>
      </c>
      <c r="C27" s="234" t="s">
        <v>121</v>
      </c>
      <c r="D27" s="234" t="s">
        <v>122</v>
      </c>
      <c r="E27" s="239">
        <v>1</v>
      </c>
      <c r="F27" s="240">
        <v>1</v>
      </c>
    </row>
    <row r="28" spans="1:15" ht="15.75" customHeight="1">
      <c r="B28" s="234" t="s">
        <v>166</v>
      </c>
      <c r="C28" s="234" t="s">
        <v>113</v>
      </c>
      <c r="D28" s="234" t="s">
        <v>114</v>
      </c>
      <c r="E28" s="239">
        <v>1</v>
      </c>
      <c r="F28" s="240">
        <v>0.8</v>
      </c>
    </row>
    <row r="29" spans="1:15" ht="15.75" customHeight="1">
      <c r="B29" s="234" t="s">
        <v>167</v>
      </c>
      <c r="C29" s="234" t="s">
        <v>156</v>
      </c>
      <c r="D29" s="234" t="s">
        <v>157</v>
      </c>
      <c r="E29" s="239">
        <v>1</v>
      </c>
      <c r="F29" s="240" t="e">
        <v>#DIV/0!</v>
      </c>
    </row>
    <row r="30" spans="1:15" ht="15.75" customHeight="1">
      <c r="B30" s="234" t="s">
        <v>63</v>
      </c>
      <c r="C30" s="234" t="s">
        <v>100</v>
      </c>
      <c r="D30" s="234" t="s">
        <v>64</v>
      </c>
      <c r="E30" s="239">
        <v>3</v>
      </c>
      <c r="F30" s="240" t="e">
        <v>#DIV/0!</v>
      </c>
    </row>
    <row r="31" spans="1:15" ht="15.75" customHeight="1">
      <c r="B31" s="234" t="s">
        <v>168</v>
      </c>
      <c r="C31" s="234" t="s">
        <v>129</v>
      </c>
      <c r="D31" s="234" t="s">
        <v>130</v>
      </c>
      <c r="E31" s="239">
        <v>1</v>
      </c>
      <c r="F31" s="240" t="e">
        <v>#DIV/0!</v>
      </c>
    </row>
    <row r="32" spans="1:15" ht="15.75" customHeight="1">
      <c r="B32" s="234" t="s">
        <v>169</v>
      </c>
      <c r="C32" s="234" t="s">
        <v>65</v>
      </c>
      <c r="D32" s="234" t="s">
        <v>67</v>
      </c>
      <c r="E32" s="239">
        <v>3</v>
      </c>
      <c r="F32" s="240">
        <v>1</v>
      </c>
    </row>
    <row r="33" spans="2:6" ht="15.75" customHeight="1">
      <c r="B33" s="234" t="s">
        <v>170</v>
      </c>
      <c r="C33" s="234" t="s">
        <v>142</v>
      </c>
      <c r="D33" s="234" t="s">
        <v>143</v>
      </c>
      <c r="E33" s="239">
        <v>3</v>
      </c>
      <c r="F33" s="240">
        <v>1</v>
      </c>
    </row>
    <row r="34" spans="2:6" ht="15.75" customHeight="1">
      <c r="B34" s="234" t="s">
        <v>171</v>
      </c>
      <c r="C34" s="234" t="s">
        <v>150</v>
      </c>
      <c r="D34" s="234" t="s">
        <v>151</v>
      </c>
      <c r="E34" s="239">
        <v>3</v>
      </c>
      <c r="F34" s="240" t="e">
        <v>#DIV/0!</v>
      </c>
    </row>
    <row r="35" spans="2:6" ht="15.75" customHeight="1">
      <c r="B35" s="234" t="s">
        <v>94</v>
      </c>
      <c r="C35" s="234" t="s">
        <v>75</v>
      </c>
      <c r="D35" s="234" t="s">
        <v>77</v>
      </c>
      <c r="E35" s="239">
        <v>1</v>
      </c>
      <c r="F35" s="240" t="e">
        <v>#DIV/0!</v>
      </c>
    </row>
    <row r="36" spans="2:6" ht="15.75" customHeight="1">
      <c r="B36" s="234" t="s">
        <v>172</v>
      </c>
      <c r="C36" s="234" t="s">
        <v>159</v>
      </c>
      <c r="D36" s="234" t="s">
        <v>160</v>
      </c>
      <c r="E36" s="239">
        <v>21</v>
      </c>
      <c r="F36" s="240">
        <v>1</v>
      </c>
    </row>
    <row r="37" spans="2:6" ht="15.75" customHeight="1">
      <c r="B37" s="241" t="s">
        <v>732</v>
      </c>
      <c r="C37" s="242"/>
      <c r="D37" s="242"/>
      <c r="E37" s="243">
        <v>46</v>
      </c>
      <c r="F37" s="244">
        <v>0.97777777777777786</v>
      </c>
    </row>
    <row r="38" spans="2:6" ht="15.75" customHeight="1"/>
    <row r="39" spans="2:6" ht="15.75" customHeight="1"/>
    <row r="40" spans="2:6" ht="15.75" customHeight="1">
      <c r="C40" s="245" t="s">
        <v>107</v>
      </c>
      <c r="D40" s="246" t="s">
        <v>797</v>
      </c>
    </row>
    <row r="41" spans="2:6" ht="15.75" customHeight="1"/>
    <row r="42" spans="2:6" ht="15.75" customHeight="1">
      <c r="C42" s="234"/>
      <c r="D42" s="235"/>
      <c r="E42" s="236" t="s">
        <v>796</v>
      </c>
      <c r="F42" s="237"/>
    </row>
    <row r="43" spans="2:6" ht="15.75" customHeight="1">
      <c r="C43" s="236" t="s">
        <v>1</v>
      </c>
      <c r="D43" s="236" t="s">
        <v>108</v>
      </c>
      <c r="E43" s="234" t="s">
        <v>109</v>
      </c>
      <c r="F43" s="238" t="s">
        <v>110</v>
      </c>
    </row>
    <row r="44" spans="2:6" ht="15.75" customHeight="1">
      <c r="C44" s="234" t="s">
        <v>140</v>
      </c>
      <c r="D44" s="234" t="s">
        <v>141</v>
      </c>
      <c r="E44" s="239">
        <v>1</v>
      </c>
      <c r="F44" s="240" t="e">
        <v>#DIV/0!</v>
      </c>
    </row>
    <row r="45" spans="2:6" ht="15.75" customHeight="1">
      <c r="C45" s="234" t="s">
        <v>148</v>
      </c>
      <c r="D45" s="234" t="s">
        <v>149</v>
      </c>
      <c r="E45" s="239">
        <v>2</v>
      </c>
      <c r="F45" s="240">
        <v>0.92592592592592582</v>
      </c>
    </row>
    <row r="46" spans="2:6" ht="15.75" customHeight="1">
      <c r="C46" s="234" t="s">
        <v>156</v>
      </c>
      <c r="D46" s="234" t="s">
        <v>157</v>
      </c>
      <c r="E46" s="239">
        <v>3</v>
      </c>
      <c r="F46" s="240">
        <v>0.90909090909090906</v>
      </c>
    </row>
    <row r="47" spans="2:6" ht="15.75" customHeight="1">
      <c r="C47" s="234" t="s">
        <v>121</v>
      </c>
      <c r="D47" s="234" t="s">
        <v>122</v>
      </c>
      <c r="E47" s="239">
        <v>7</v>
      </c>
      <c r="F47" s="240">
        <v>1</v>
      </c>
    </row>
    <row r="48" spans="2:6" ht="15.75" customHeight="1">
      <c r="C48" s="234" t="s">
        <v>150</v>
      </c>
      <c r="D48" s="234" t="s">
        <v>151</v>
      </c>
      <c r="E48" s="239">
        <v>4</v>
      </c>
      <c r="F48" s="240">
        <v>1</v>
      </c>
    </row>
    <row r="49" spans="3:6" ht="15.75" customHeight="1">
      <c r="C49" s="234" t="s">
        <v>100</v>
      </c>
      <c r="D49" s="234" t="s">
        <v>64</v>
      </c>
      <c r="E49" s="239">
        <v>5</v>
      </c>
      <c r="F49" s="240" t="e">
        <v>#DIV/0!</v>
      </c>
    </row>
    <row r="50" spans="3:6" ht="15.75" customHeight="1">
      <c r="C50" s="234" t="s">
        <v>135</v>
      </c>
      <c r="D50" s="234" t="s">
        <v>136</v>
      </c>
      <c r="E50" s="239">
        <v>2</v>
      </c>
      <c r="F50" s="240" t="e">
        <v>#DIV/0!</v>
      </c>
    </row>
    <row r="51" spans="3:6" ht="15.75" customHeight="1">
      <c r="C51" s="234" t="s">
        <v>75</v>
      </c>
      <c r="D51" s="234" t="s">
        <v>77</v>
      </c>
      <c r="E51" s="239">
        <v>4</v>
      </c>
      <c r="F51" s="240">
        <v>0.78624503196820461</v>
      </c>
    </row>
    <row r="52" spans="3:6" ht="15.75" customHeight="1">
      <c r="C52" s="234" t="s">
        <v>123</v>
      </c>
      <c r="D52" s="234" t="s">
        <v>124</v>
      </c>
      <c r="E52" s="239">
        <v>1</v>
      </c>
      <c r="F52" s="240" t="e">
        <v>#DIV/0!</v>
      </c>
    </row>
    <row r="53" spans="3:6" ht="15.75" customHeight="1">
      <c r="C53" s="234" t="s">
        <v>129</v>
      </c>
      <c r="D53" s="234" t="s">
        <v>130</v>
      </c>
      <c r="E53" s="239">
        <v>2</v>
      </c>
      <c r="F53" s="240" t="e">
        <v>#DIV/0!</v>
      </c>
    </row>
    <row r="54" spans="3:6" ht="15.75" customHeight="1">
      <c r="C54" s="234" t="s">
        <v>142</v>
      </c>
      <c r="D54" s="234" t="s">
        <v>143</v>
      </c>
      <c r="E54" s="239">
        <v>5</v>
      </c>
      <c r="F54" s="240">
        <v>0.875</v>
      </c>
    </row>
    <row r="55" spans="3:6" ht="15.75" customHeight="1">
      <c r="C55" s="234" t="s">
        <v>159</v>
      </c>
      <c r="D55" s="234" t="s">
        <v>160</v>
      </c>
      <c r="E55" s="239">
        <v>23</v>
      </c>
      <c r="F55" s="240">
        <v>1</v>
      </c>
    </row>
    <row r="56" spans="3:6" ht="15.75" customHeight="1">
      <c r="C56" s="234" t="s">
        <v>113</v>
      </c>
      <c r="D56" s="234" t="s">
        <v>114</v>
      </c>
      <c r="E56" s="239">
        <v>1</v>
      </c>
      <c r="F56" s="240">
        <v>0.8</v>
      </c>
    </row>
    <row r="57" spans="3:6" ht="15.75" customHeight="1">
      <c r="C57" s="234" t="s">
        <v>42</v>
      </c>
      <c r="D57" s="234" t="s">
        <v>44</v>
      </c>
      <c r="E57" s="239">
        <v>11</v>
      </c>
      <c r="F57" s="240">
        <v>1</v>
      </c>
    </row>
    <row r="58" spans="3:6" ht="15.75" customHeight="1">
      <c r="C58" s="234" t="s">
        <v>65</v>
      </c>
      <c r="D58" s="234" t="s">
        <v>67</v>
      </c>
      <c r="E58" s="239">
        <v>16</v>
      </c>
      <c r="F58" s="240">
        <v>1</v>
      </c>
    </row>
    <row r="59" spans="3:6" ht="15.75" customHeight="1">
      <c r="C59" s="241" t="s">
        <v>732</v>
      </c>
      <c r="D59" s="242"/>
      <c r="E59" s="243">
        <v>87</v>
      </c>
      <c r="F59" s="244">
        <v>0.96147363810660846</v>
      </c>
    </row>
    <row r="60" spans="3:6" ht="15.75" customHeight="1"/>
    <row r="61" spans="3:6" ht="15.75" customHeight="1"/>
    <row r="62" spans="3:6" ht="15.75" customHeight="1"/>
    <row r="63" spans="3:6" ht="15.75" customHeight="1"/>
    <row r="64" spans="3:6" ht="15.75" customHeight="1"/>
    <row r="65" spans="2:6" ht="15.75" customHeight="1"/>
    <row r="66" spans="2:6" ht="15.75" customHeight="1"/>
    <row r="67" spans="2:6" ht="15.75" customHeight="1">
      <c r="E67" s="1"/>
      <c r="F67" s="9"/>
    </row>
    <row r="68" spans="2:6" ht="15.75" customHeight="1">
      <c r="E68" s="1"/>
      <c r="F68" s="9"/>
    </row>
    <row r="69" spans="2:6" ht="15.75" customHeight="1">
      <c r="E69" s="1"/>
      <c r="F69" s="9"/>
    </row>
    <row r="70" spans="2:6" ht="15.75" customHeight="1">
      <c r="E70" s="1"/>
      <c r="F70" s="9"/>
    </row>
    <row r="71" spans="2:6" ht="15.75" customHeight="1">
      <c r="E71" s="1"/>
      <c r="F71" s="9"/>
    </row>
    <row r="72" spans="2:6" ht="15.75" customHeight="1">
      <c r="E72" s="1"/>
      <c r="F72" s="9"/>
    </row>
    <row r="73" spans="2:6" ht="15.75" customHeight="1">
      <c r="E73" s="1"/>
      <c r="F73" s="9"/>
    </row>
    <row r="74" spans="2:6" ht="15.75" customHeight="1">
      <c r="E74" s="1"/>
      <c r="F74" s="9"/>
    </row>
    <row r="75" spans="2:6" ht="15.75" customHeight="1">
      <c r="B75" s="245" t="s">
        <v>1</v>
      </c>
      <c r="C75" s="246" t="s">
        <v>797</v>
      </c>
      <c r="E75" s="1"/>
      <c r="F75" s="9"/>
    </row>
    <row r="76" spans="2:6" ht="15.75" customHeight="1">
      <c r="B76" s="245" t="s">
        <v>107</v>
      </c>
      <c r="C76" s="246" t="s">
        <v>797</v>
      </c>
      <c r="E76" s="1"/>
      <c r="F76" s="9"/>
    </row>
    <row r="77" spans="2:6" ht="15.75" customHeight="1">
      <c r="E77" s="1"/>
      <c r="F77" s="9"/>
    </row>
    <row r="78" spans="2:6" ht="15.75" customHeight="1">
      <c r="B78" s="234"/>
      <c r="C78" s="236" t="s">
        <v>796</v>
      </c>
      <c r="D78" s="237"/>
    </row>
    <row r="79" spans="2:6" ht="15.75" customHeight="1">
      <c r="B79" s="236" t="s">
        <v>9</v>
      </c>
      <c r="C79" s="234" t="s">
        <v>109</v>
      </c>
      <c r="D79" s="238" t="s">
        <v>110</v>
      </c>
    </row>
    <row r="80" spans="2:6" ht="15.75" customHeight="1">
      <c r="B80" s="234" t="s">
        <v>72</v>
      </c>
      <c r="C80" s="239">
        <v>11</v>
      </c>
      <c r="D80" s="240">
        <v>1</v>
      </c>
    </row>
    <row r="81" spans="2:4" ht="15.75" customHeight="1">
      <c r="B81" s="247" t="s">
        <v>173</v>
      </c>
      <c r="C81" s="248">
        <v>5</v>
      </c>
      <c r="D81" s="249">
        <v>1</v>
      </c>
    </row>
    <row r="82" spans="2:4" ht="15.75" customHeight="1">
      <c r="B82" s="247" t="s">
        <v>104</v>
      </c>
      <c r="C82" s="248">
        <v>5</v>
      </c>
      <c r="D82" s="249" t="e">
        <v>#DIV/0!</v>
      </c>
    </row>
    <row r="83" spans="2:4" ht="15.75" customHeight="1">
      <c r="B83" s="247" t="s">
        <v>50</v>
      </c>
      <c r="C83" s="248">
        <v>19</v>
      </c>
      <c r="D83" s="249">
        <v>0.89844531368637126</v>
      </c>
    </row>
    <row r="84" spans="2:4" ht="15.75" customHeight="1">
      <c r="B84" s="247" t="s">
        <v>174</v>
      </c>
      <c r="C84" s="248">
        <v>1</v>
      </c>
      <c r="D84" s="249">
        <v>0.8</v>
      </c>
    </row>
    <row r="85" spans="2:4" ht="15.75" customHeight="1">
      <c r="B85" s="247" t="s">
        <v>175</v>
      </c>
      <c r="C85" s="248">
        <v>2</v>
      </c>
      <c r="D85" s="249">
        <v>0.92592592592592582</v>
      </c>
    </row>
    <row r="86" spans="2:4" ht="15.75" customHeight="1">
      <c r="B86" s="247" t="s">
        <v>176</v>
      </c>
      <c r="C86" s="248">
        <v>44</v>
      </c>
      <c r="D86" s="249">
        <v>0.96666666666666667</v>
      </c>
    </row>
    <row r="87" spans="2:4" ht="15.75" customHeight="1">
      <c r="B87" s="241" t="s">
        <v>732</v>
      </c>
      <c r="C87" s="243">
        <v>87</v>
      </c>
      <c r="D87" s="244">
        <v>0.96147363810660857</v>
      </c>
    </row>
    <row r="88" spans="2:4" ht="15.75" customHeight="1"/>
    <row r="89" spans="2:4" ht="15.75" customHeight="1"/>
    <row r="90" spans="2:4" ht="15.75" customHeight="1"/>
    <row r="91" spans="2:4" ht="15.75" customHeight="1"/>
    <row r="92" spans="2:4" ht="15.75" customHeight="1"/>
    <row r="93" spans="2:4" ht="15.75" customHeight="1"/>
    <row r="94" spans="2:4" ht="15.75" customHeight="1"/>
    <row r="95" spans="2:4" ht="15.75" customHeight="1"/>
    <row r="96" spans="2:4" ht="15.75" customHeight="1"/>
    <row r="97" spans="1:4" ht="15.75" customHeight="1"/>
    <row r="98" spans="1:4" ht="15.75" customHeight="1"/>
    <row r="99" spans="1:4" ht="15.75" customHeight="1"/>
    <row r="100" spans="1:4" ht="15.75" customHeight="1"/>
    <row r="101" spans="1:4" ht="15.75" customHeight="1"/>
    <row r="102" spans="1:4" ht="15.75" customHeight="1"/>
    <row r="103" spans="1:4" ht="15.75" customHeight="1"/>
    <row r="104" spans="1:4" ht="15.75" customHeight="1"/>
    <row r="105" spans="1:4" ht="15.75" customHeight="1">
      <c r="A105" s="234"/>
      <c r="B105" s="235"/>
      <c r="C105" s="236" t="s">
        <v>796</v>
      </c>
      <c r="D105" s="237"/>
    </row>
    <row r="106" spans="1:4" ht="15.75" customHeight="1">
      <c r="A106" s="236" t="s">
        <v>1</v>
      </c>
      <c r="B106" s="236" t="s">
        <v>108</v>
      </c>
      <c r="C106" s="234" t="s">
        <v>109</v>
      </c>
      <c r="D106" s="238" t="s">
        <v>110</v>
      </c>
    </row>
    <row r="107" spans="1:4" ht="15.75" customHeight="1">
      <c r="A107" s="234" t="s">
        <v>140</v>
      </c>
      <c r="B107" s="234" t="s">
        <v>141</v>
      </c>
      <c r="C107" s="239">
        <v>1</v>
      </c>
      <c r="D107" s="240" t="e">
        <v>#DIV/0!</v>
      </c>
    </row>
    <row r="108" spans="1:4" ht="15.75" customHeight="1">
      <c r="A108" s="234" t="s">
        <v>148</v>
      </c>
      <c r="B108" s="234" t="s">
        <v>149</v>
      </c>
      <c r="C108" s="239">
        <v>2</v>
      </c>
      <c r="D108" s="240">
        <v>0.92592592592592582</v>
      </c>
    </row>
    <row r="109" spans="1:4" ht="15.75" customHeight="1">
      <c r="A109" s="234" t="s">
        <v>156</v>
      </c>
      <c r="B109" s="234" t="s">
        <v>157</v>
      </c>
      <c r="C109" s="239">
        <v>3</v>
      </c>
      <c r="D109" s="240">
        <v>0.90909090909090906</v>
      </c>
    </row>
    <row r="110" spans="1:4" ht="15.75" customHeight="1">
      <c r="A110" s="234" t="s">
        <v>121</v>
      </c>
      <c r="B110" s="234" t="s">
        <v>122</v>
      </c>
      <c r="C110" s="239">
        <v>8</v>
      </c>
      <c r="D110" s="240">
        <v>1</v>
      </c>
    </row>
    <row r="111" spans="1:4" ht="15.75" customHeight="1">
      <c r="A111" s="234" t="s">
        <v>150</v>
      </c>
      <c r="B111" s="234" t="s">
        <v>151</v>
      </c>
      <c r="C111" s="239">
        <v>4</v>
      </c>
      <c r="D111" s="240">
        <v>1</v>
      </c>
    </row>
    <row r="112" spans="1:4" ht="15.75" customHeight="1">
      <c r="A112" s="234" t="s">
        <v>100</v>
      </c>
      <c r="B112" s="234" t="s">
        <v>64</v>
      </c>
      <c r="C112" s="239">
        <v>5</v>
      </c>
      <c r="D112" s="240" t="e">
        <v>#DIV/0!</v>
      </c>
    </row>
    <row r="113" spans="1:4" ht="15.75" customHeight="1">
      <c r="A113" s="234" t="s">
        <v>135</v>
      </c>
      <c r="B113" s="234" t="s">
        <v>136</v>
      </c>
      <c r="C113" s="239">
        <v>2</v>
      </c>
      <c r="D113" s="240" t="e">
        <v>#DIV/0!</v>
      </c>
    </row>
    <row r="114" spans="1:4" ht="15.75" customHeight="1">
      <c r="A114" s="234" t="s">
        <v>75</v>
      </c>
      <c r="B114" s="234" t="s">
        <v>77</v>
      </c>
      <c r="C114" s="239">
        <v>4</v>
      </c>
      <c r="D114" s="240">
        <v>0.78624503196820461</v>
      </c>
    </row>
    <row r="115" spans="1:4" ht="15.75" customHeight="1">
      <c r="A115" s="234" t="s">
        <v>123</v>
      </c>
      <c r="B115" s="234" t="s">
        <v>124</v>
      </c>
      <c r="C115" s="239">
        <v>1</v>
      </c>
      <c r="D115" s="240" t="e">
        <v>#DIV/0!</v>
      </c>
    </row>
    <row r="116" spans="1:4" ht="15.75" customHeight="1">
      <c r="A116" s="234" t="s">
        <v>129</v>
      </c>
      <c r="B116" s="234" t="s">
        <v>130</v>
      </c>
      <c r="C116" s="239">
        <v>2</v>
      </c>
      <c r="D116" s="240" t="e">
        <v>#DIV/0!</v>
      </c>
    </row>
    <row r="117" spans="1:4" ht="15.75" customHeight="1">
      <c r="A117" s="234" t="s">
        <v>142</v>
      </c>
      <c r="B117" s="234" t="s">
        <v>143</v>
      </c>
      <c r="C117" s="239">
        <v>5</v>
      </c>
      <c r="D117" s="240">
        <v>0.875</v>
      </c>
    </row>
    <row r="118" spans="1:4" ht="15.75" customHeight="1">
      <c r="A118" s="234" t="s">
        <v>159</v>
      </c>
      <c r="B118" s="234" t="s">
        <v>160</v>
      </c>
      <c r="C118" s="239">
        <v>23</v>
      </c>
      <c r="D118" s="240">
        <v>1</v>
      </c>
    </row>
    <row r="119" spans="1:4" ht="15.75" customHeight="1">
      <c r="A119" s="234" t="s">
        <v>113</v>
      </c>
      <c r="B119" s="234" t="s">
        <v>114</v>
      </c>
      <c r="C119" s="239">
        <v>4</v>
      </c>
      <c r="D119" s="240">
        <v>0.9</v>
      </c>
    </row>
    <row r="120" spans="1:4" ht="15.75" customHeight="1">
      <c r="A120" s="234" t="s">
        <v>42</v>
      </c>
      <c r="B120" s="234" t="s">
        <v>44</v>
      </c>
      <c r="C120" s="239">
        <v>11</v>
      </c>
      <c r="D120" s="240">
        <v>1</v>
      </c>
    </row>
    <row r="121" spans="1:4" ht="15.75" customHeight="1">
      <c r="A121" s="234" t="s">
        <v>65</v>
      </c>
      <c r="B121" s="234" t="s">
        <v>67</v>
      </c>
      <c r="C121" s="239">
        <v>16</v>
      </c>
      <c r="D121" s="240">
        <v>1</v>
      </c>
    </row>
    <row r="122" spans="1:4" ht="15.75" customHeight="1">
      <c r="A122" s="234" t="s">
        <v>798</v>
      </c>
      <c r="B122" s="234" t="s">
        <v>798</v>
      </c>
      <c r="C122" s="239">
        <v>4</v>
      </c>
      <c r="D122" s="240"/>
    </row>
    <row r="123" spans="1:4" ht="15.75" customHeight="1">
      <c r="A123" s="241" t="s">
        <v>732</v>
      </c>
      <c r="B123" s="242"/>
      <c r="C123" s="243">
        <v>95</v>
      </c>
      <c r="D123" s="244">
        <v>0.96404206223283462</v>
      </c>
    </row>
    <row r="124" spans="1:4" ht="15.75" customHeight="1"/>
    <row r="125" spans="1:4" ht="15.75" customHeight="1"/>
    <row r="126" spans="1:4" ht="15.75" customHeight="1"/>
    <row r="127" spans="1:4" ht="15.75" customHeight="1"/>
    <row r="128" spans="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67" workbookViewId="0">
      <selection activeCell="R11" sqref="R11"/>
    </sheetView>
  </sheetViews>
  <sheetFormatPr baseColWidth="10" defaultColWidth="14.42578125" defaultRowHeight="15" customHeight="1"/>
  <cols>
    <col min="1" max="1" width="19.28515625" customWidth="1"/>
    <col min="2" max="2" width="11.42578125" customWidth="1"/>
    <col min="3" max="5" width="11" customWidth="1"/>
    <col min="6" max="6" width="28.7109375" customWidth="1"/>
    <col min="7" max="7" width="16.140625" customWidth="1"/>
    <col min="8" max="10" width="11" customWidth="1"/>
    <col min="11" max="11" width="19.5703125" customWidth="1"/>
    <col min="12" max="12" width="11" customWidth="1"/>
    <col min="13" max="13" width="27.140625" customWidth="1"/>
    <col min="14" max="14" width="16.85546875" customWidth="1"/>
    <col min="15" max="16" width="11" customWidth="1"/>
    <col min="17" max="17" width="13.5703125" customWidth="1"/>
    <col min="18" max="26" width="9.140625" customWidth="1"/>
  </cols>
  <sheetData>
    <row r="1" spans="1:26" ht="21.75" customHeight="1">
      <c r="A1" s="291"/>
      <c r="B1" s="257"/>
      <c r="C1" s="293" t="s">
        <v>177</v>
      </c>
      <c r="D1" s="256"/>
      <c r="E1" s="256"/>
      <c r="F1" s="256"/>
      <c r="G1" s="256"/>
      <c r="H1" s="256"/>
      <c r="I1" s="256"/>
      <c r="J1" s="256"/>
      <c r="K1" s="256"/>
      <c r="L1" s="256"/>
      <c r="M1" s="256"/>
      <c r="N1" s="256"/>
      <c r="O1" s="256"/>
      <c r="P1" s="256"/>
      <c r="Q1" s="257"/>
      <c r="R1" s="10"/>
      <c r="S1" s="10"/>
      <c r="T1" s="10"/>
      <c r="U1" s="10"/>
      <c r="V1" s="10"/>
      <c r="W1" s="10"/>
      <c r="X1" s="10"/>
      <c r="Y1" s="10"/>
      <c r="Z1" s="10"/>
    </row>
    <row r="2" spans="1:26" ht="21.75" customHeight="1">
      <c r="A2" s="292"/>
      <c r="B2" s="266"/>
      <c r="C2" s="292"/>
      <c r="D2" s="265"/>
      <c r="E2" s="265"/>
      <c r="F2" s="265"/>
      <c r="G2" s="265"/>
      <c r="H2" s="265"/>
      <c r="I2" s="265"/>
      <c r="J2" s="265"/>
      <c r="K2" s="265"/>
      <c r="L2" s="265"/>
      <c r="M2" s="265"/>
      <c r="N2" s="265"/>
      <c r="O2" s="265"/>
      <c r="P2" s="265"/>
      <c r="Q2" s="266"/>
      <c r="R2" s="10"/>
      <c r="S2" s="10"/>
      <c r="T2" s="10"/>
      <c r="U2" s="10"/>
      <c r="V2" s="10"/>
      <c r="W2" s="10"/>
      <c r="X2" s="10"/>
      <c r="Y2" s="10"/>
      <c r="Z2" s="10"/>
    </row>
    <row r="3" spans="1:26" ht="21.75" customHeight="1">
      <c r="A3" s="258"/>
      <c r="B3" s="260"/>
      <c r="C3" s="258"/>
      <c r="D3" s="259"/>
      <c r="E3" s="259"/>
      <c r="F3" s="259"/>
      <c r="G3" s="259"/>
      <c r="H3" s="259"/>
      <c r="I3" s="259"/>
      <c r="J3" s="259"/>
      <c r="K3" s="259"/>
      <c r="L3" s="259"/>
      <c r="M3" s="259"/>
      <c r="N3" s="259"/>
      <c r="O3" s="259"/>
      <c r="P3" s="259"/>
      <c r="Q3" s="260"/>
      <c r="R3" s="10"/>
      <c r="S3" s="10"/>
      <c r="T3" s="10"/>
      <c r="U3" s="10"/>
      <c r="V3" s="10"/>
      <c r="W3" s="10"/>
      <c r="X3" s="10"/>
      <c r="Y3" s="10"/>
      <c r="Z3" s="10"/>
    </row>
    <row r="4" spans="1:26" ht="24" customHeight="1">
      <c r="A4" s="11"/>
      <c r="B4" s="11"/>
      <c r="C4" s="12"/>
      <c r="D4" s="12"/>
      <c r="E4" s="12"/>
      <c r="F4" s="12"/>
      <c r="G4" s="12"/>
      <c r="H4" s="12"/>
      <c r="I4" s="12"/>
      <c r="J4" s="12"/>
      <c r="K4" s="12"/>
      <c r="L4" s="12"/>
      <c r="M4" s="12"/>
      <c r="N4" s="12"/>
      <c r="O4" s="13"/>
      <c r="P4" s="13"/>
      <c r="Q4" s="13"/>
      <c r="R4" s="10"/>
      <c r="S4" s="10"/>
      <c r="T4" s="10"/>
      <c r="U4" s="10"/>
      <c r="V4" s="10"/>
      <c r="W4" s="10"/>
      <c r="X4" s="10"/>
      <c r="Y4" s="10"/>
      <c r="Z4" s="10"/>
    </row>
    <row r="5" spans="1:26" ht="71.25" customHeight="1">
      <c r="A5" s="11"/>
      <c r="B5" s="294" t="s">
        <v>178</v>
      </c>
      <c r="C5" s="251"/>
      <c r="D5" s="295" t="s">
        <v>179</v>
      </c>
      <c r="E5" s="274"/>
      <c r="F5" s="274"/>
      <c r="G5" s="251"/>
      <c r="H5" s="296" t="s">
        <v>180</v>
      </c>
      <c r="I5" s="274"/>
      <c r="J5" s="251"/>
      <c r="K5" s="297" t="s">
        <v>181</v>
      </c>
      <c r="L5" s="274"/>
      <c r="M5" s="251"/>
      <c r="N5" s="298" t="s">
        <v>182</v>
      </c>
      <c r="O5" s="251"/>
      <c r="P5" s="10"/>
      <c r="Q5" s="13"/>
      <c r="R5" s="10"/>
      <c r="S5" s="10"/>
      <c r="T5" s="10"/>
      <c r="U5" s="10"/>
      <c r="V5" s="10"/>
      <c r="W5" s="10"/>
      <c r="X5" s="10"/>
      <c r="Y5" s="10"/>
      <c r="Z5" s="10"/>
    </row>
    <row r="6" spans="1:26" ht="25.5" customHeight="1">
      <c r="A6" s="11"/>
      <c r="B6" s="11"/>
      <c r="C6" s="12"/>
      <c r="D6" s="12"/>
      <c r="E6" s="12"/>
      <c r="F6" s="12"/>
      <c r="G6" s="12"/>
      <c r="H6" s="12"/>
      <c r="I6" s="12"/>
      <c r="J6" s="12"/>
      <c r="K6" s="12"/>
      <c r="L6" s="12"/>
      <c r="M6" s="12"/>
      <c r="N6" s="12"/>
      <c r="O6" s="13"/>
      <c r="P6" s="13"/>
      <c r="Q6" s="13"/>
      <c r="R6" s="10"/>
      <c r="S6" s="10"/>
      <c r="T6" s="10"/>
      <c r="U6" s="10"/>
      <c r="V6" s="10"/>
      <c r="W6" s="10"/>
      <c r="X6" s="10"/>
      <c r="Y6" s="10"/>
      <c r="Z6" s="10"/>
    </row>
    <row r="7" spans="1:26" ht="49.5" customHeight="1">
      <c r="A7" s="281" t="s">
        <v>183</v>
      </c>
      <c r="B7" s="282"/>
      <c r="C7" s="282"/>
      <c r="D7" s="282"/>
      <c r="E7" s="282"/>
      <c r="F7" s="282"/>
      <c r="G7" s="282"/>
      <c r="H7" s="282"/>
      <c r="I7" s="282"/>
      <c r="J7" s="282"/>
      <c r="K7" s="282"/>
      <c r="L7" s="282"/>
      <c r="M7" s="282"/>
      <c r="N7" s="282"/>
      <c r="O7" s="282"/>
      <c r="P7" s="282"/>
      <c r="Q7" s="283"/>
      <c r="R7" s="14"/>
      <c r="S7" s="14"/>
      <c r="T7" s="14"/>
      <c r="U7" s="14"/>
      <c r="V7" s="14"/>
      <c r="W7" s="14"/>
      <c r="X7" s="14"/>
      <c r="Y7" s="14"/>
      <c r="Z7" s="14"/>
    </row>
    <row r="8" spans="1:26" ht="18.75" customHeight="1">
      <c r="A8" s="15"/>
      <c r="B8" s="16"/>
      <c r="C8" s="17"/>
      <c r="D8" s="17"/>
      <c r="E8" s="17"/>
      <c r="F8" s="17"/>
      <c r="G8" s="17"/>
      <c r="H8" s="17"/>
      <c r="I8" s="17"/>
      <c r="J8" s="17"/>
      <c r="K8" s="17"/>
      <c r="L8" s="17"/>
      <c r="M8" s="17"/>
      <c r="N8" s="17"/>
      <c r="O8" s="18"/>
      <c r="P8" s="15"/>
      <c r="Q8" s="15"/>
      <c r="R8" s="10"/>
      <c r="S8" s="10"/>
      <c r="T8" s="10"/>
      <c r="U8" s="10"/>
      <c r="V8" s="10"/>
      <c r="W8" s="10"/>
      <c r="X8" s="10"/>
      <c r="Y8" s="10"/>
      <c r="Z8" s="10"/>
    </row>
    <row r="9" spans="1:26" ht="25.5" customHeight="1">
      <c r="A9" s="19"/>
      <c r="B9" s="20"/>
      <c r="C9" s="288" t="s">
        <v>184</v>
      </c>
      <c r="D9" s="289"/>
      <c r="E9" s="289"/>
      <c r="F9" s="289"/>
      <c r="G9" s="289"/>
      <c r="H9" s="289"/>
      <c r="I9" s="289"/>
      <c r="J9" s="289"/>
      <c r="K9" s="289"/>
      <c r="L9" s="289"/>
      <c r="M9" s="289"/>
      <c r="N9" s="290"/>
      <c r="O9" s="21"/>
      <c r="P9" s="10"/>
      <c r="Q9" s="10"/>
      <c r="R9" s="19"/>
      <c r="S9" s="19"/>
      <c r="T9" s="19"/>
      <c r="U9" s="19"/>
      <c r="V9" s="19"/>
      <c r="W9" s="19"/>
      <c r="X9" s="19"/>
      <c r="Y9" s="19"/>
      <c r="Z9" s="19"/>
    </row>
    <row r="10" spans="1:26" ht="18.75" customHeight="1">
      <c r="A10" s="10"/>
      <c r="B10" s="22"/>
      <c r="C10" s="1"/>
      <c r="D10" s="1"/>
      <c r="E10" s="1"/>
      <c r="F10" s="1"/>
      <c r="G10" s="1"/>
      <c r="H10" s="1"/>
      <c r="I10" s="1"/>
      <c r="J10" s="1"/>
      <c r="K10" s="1"/>
      <c r="L10" s="1"/>
      <c r="M10" s="1"/>
      <c r="N10" s="1"/>
      <c r="O10" s="21"/>
      <c r="P10" s="10"/>
      <c r="Q10" s="10"/>
      <c r="R10" s="10"/>
      <c r="S10" s="10"/>
      <c r="T10" s="10"/>
      <c r="U10" s="10"/>
      <c r="V10" s="10"/>
      <c r="W10" s="10"/>
      <c r="X10" s="10"/>
      <c r="Y10" s="10"/>
      <c r="Z10" s="10"/>
    </row>
    <row r="11" spans="1:26" ht="18" customHeight="1">
      <c r="A11" s="10"/>
      <c r="B11" s="23"/>
      <c r="C11" s="24" t="s">
        <v>116</v>
      </c>
      <c r="D11" s="10"/>
      <c r="E11" s="10"/>
      <c r="F11" s="25"/>
      <c r="G11" s="26" t="str">
        <f>IFERROR(IF(VLOOKUP(C11,Datos!$A$4:$F$20,6,FALSE)=0,"Trimestral",VLOOKUP(C11,Datos!$A$4:$F$20,6,FALSE)),"Trimestral")</f>
        <v>Trimestral</v>
      </c>
      <c r="H11" s="10"/>
      <c r="I11" s="24" t="s">
        <v>126</v>
      </c>
      <c r="J11" s="10"/>
      <c r="K11" s="10"/>
      <c r="L11" s="10"/>
      <c r="M11" s="10"/>
      <c r="N11" s="26" t="str">
        <f>IFERROR(IF(VLOOKUP(J11,Datos!$A$4:$F$20,6,FALSE)=0,"Trimestral",VLOOKUP(J11,Datos!$A$4:$F$20,6,FALSE)),"Trimestral")</f>
        <v>Trimestral</v>
      </c>
      <c r="O11" s="27"/>
      <c r="P11" s="10"/>
      <c r="Q11" s="10"/>
      <c r="R11" s="10"/>
      <c r="S11" s="10"/>
      <c r="T11" s="10"/>
      <c r="U11" s="10"/>
      <c r="V11" s="10"/>
      <c r="W11" s="10"/>
      <c r="X11" s="10"/>
      <c r="Y11" s="10"/>
      <c r="Z11" s="10"/>
    </row>
    <row r="12" spans="1:26" ht="18.75" customHeight="1">
      <c r="A12" s="10"/>
      <c r="B12" s="23"/>
      <c r="C12" s="28"/>
      <c r="D12" s="28"/>
      <c r="E12" s="25"/>
      <c r="F12" s="25"/>
      <c r="G12" s="25"/>
      <c r="H12" s="25"/>
      <c r="I12" s="25"/>
      <c r="J12" s="25"/>
      <c r="K12" s="25"/>
      <c r="L12" s="25"/>
      <c r="M12" s="25"/>
      <c r="N12" s="28"/>
      <c r="O12" s="29"/>
      <c r="P12" s="10"/>
      <c r="Q12" s="10"/>
      <c r="R12" s="10"/>
      <c r="S12" s="10"/>
      <c r="T12" s="10"/>
      <c r="U12" s="10"/>
      <c r="V12" s="10"/>
      <c r="W12" s="10"/>
      <c r="X12" s="10"/>
      <c r="Y12" s="10"/>
      <c r="Z12" s="10"/>
    </row>
    <row r="13" spans="1:26" ht="18" customHeight="1">
      <c r="A13" s="10"/>
      <c r="B13" s="23"/>
      <c r="C13" s="24" t="s">
        <v>118</v>
      </c>
      <c r="D13" s="10"/>
      <c r="E13" s="10"/>
      <c r="F13" s="25"/>
      <c r="G13" s="26" t="str">
        <f>IFERROR(VLOOKUP(C13,Datos!$A$4:$F$18,6,FALSE),"Trimestral")</f>
        <v>Trimestral</v>
      </c>
      <c r="H13" s="10"/>
      <c r="I13" s="24" t="s">
        <v>132</v>
      </c>
      <c r="J13" s="10"/>
      <c r="K13" s="10"/>
      <c r="L13" s="10"/>
      <c r="M13" s="10"/>
      <c r="N13" s="26" t="str">
        <f>IFERROR(IF(VLOOKUP(J13,Datos!$A$4:$F$20,6,FALSE)=0,"Trimestral",VLOOKUP(J13,Datos!$A$4:$F$20,6,FALSE)),"Trimestral")</f>
        <v>Trimestral</v>
      </c>
      <c r="O13" s="29"/>
      <c r="P13" s="10"/>
      <c r="Q13" s="10"/>
      <c r="R13" s="10"/>
      <c r="S13" s="10"/>
      <c r="T13" s="10"/>
      <c r="U13" s="10"/>
      <c r="V13" s="10"/>
      <c r="W13" s="10"/>
      <c r="X13" s="10"/>
      <c r="Y13" s="10"/>
      <c r="Z13" s="10"/>
    </row>
    <row r="14" spans="1:26" ht="18" customHeight="1">
      <c r="A14" s="10"/>
      <c r="B14" s="23"/>
      <c r="C14" s="24"/>
      <c r="D14" s="10"/>
      <c r="E14" s="28"/>
      <c r="F14" s="25"/>
      <c r="G14" s="24"/>
      <c r="H14" s="10"/>
      <c r="I14" s="10"/>
      <c r="J14" s="10"/>
      <c r="K14" s="10"/>
      <c r="L14" s="10"/>
      <c r="M14" s="28"/>
      <c r="N14" s="28"/>
      <c r="O14" s="29"/>
      <c r="P14" s="10"/>
      <c r="Q14" s="10"/>
      <c r="R14" s="10"/>
      <c r="S14" s="10"/>
      <c r="T14" s="10"/>
      <c r="U14" s="10"/>
      <c r="V14" s="10"/>
      <c r="W14" s="10"/>
      <c r="X14" s="10"/>
      <c r="Y14" s="10"/>
      <c r="Z14" s="10"/>
    </row>
    <row r="15" spans="1:26" ht="25.5" customHeight="1">
      <c r="A15" s="19"/>
      <c r="B15" s="20"/>
      <c r="C15" s="288" t="s">
        <v>185</v>
      </c>
      <c r="D15" s="289"/>
      <c r="E15" s="289"/>
      <c r="F15" s="289"/>
      <c r="G15" s="289"/>
      <c r="H15" s="289"/>
      <c r="I15" s="289"/>
      <c r="J15" s="289"/>
      <c r="K15" s="289"/>
      <c r="L15" s="289"/>
      <c r="M15" s="289"/>
      <c r="N15" s="290"/>
      <c r="O15" s="21"/>
      <c r="P15" s="10"/>
      <c r="Q15" s="10"/>
      <c r="R15" s="19"/>
      <c r="S15" s="19"/>
      <c r="T15" s="19"/>
      <c r="U15" s="19"/>
      <c r="V15" s="19"/>
      <c r="W15" s="19"/>
      <c r="X15" s="19"/>
      <c r="Y15" s="19"/>
      <c r="Z15" s="19"/>
    </row>
    <row r="16" spans="1:26" ht="18.75" customHeight="1">
      <c r="A16" s="10"/>
      <c r="B16" s="22"/>
      <c r="C16" s="1"/>
      <c r="D16" s="1"/>
      <c r="E16" s="1"/>
      <c r="F16" s="1"/>
      <c r="G16" s="1"/>
      <c r="H16" s="1"/>
      <c r="I16" s="1"/>
      <c r="J16" s="1"/>
      <c r="K16" s="1"/>
      <c r="L16" s="1"/>
      <c r="M16" s="1"/>
      <c r="N16" s="1"/>
      <c r="O16" s="30"/>
      <c r="P16" s="10"/>
      <c r="Q16" s="10"/>
      <c r="R16" s="10"/>
      <c r="S16" s="10"/>
      <c r="T16" s="10"/>
      <c r="U16" s="10"/>
      <c r="V16" s="10"/>
      <c r="W16" s="10"/>
      <c r="X16" s="10"/>
      <c r="Y16" s="10"/>
      <c r="Z16" s="10"/>
    </row>
    <row r="17" spans="1:26" ht="18" customHeight="1">
      <c r="A17" s="10"/>
      <c r="B17" s="23"/>
      <c r="C17" s="31"/>
      <c r="D17" s="10"/>
      <c r="E17" s="10"/>
      <c r="F17" s="24" t="s">
        <v>137</v>
      </c>
      <c r="G17" s="10"/>
      <c r="H17" s="10"/>
      <c r="I17" s="26">
        <f>IF(VLOOKUP(F17,Datos!$A$4:$F$18,6,FALSE)=0,"Trimestral",VLOOKUP(F17,Datos!$A$4:$F$18,6,FALSE))</f>
        <v>1</v>
      </c>
      <c r="J17" s="10"/>
      <c r="K17" s="31"/>
      <c r="L17" s="31"/>
      <c r="M17" s="31"/>
      <c r="N17" s="31"/>
      <c r="O17" s="27"/>
      <c r="P17" s="10"/>
      <c r="Q17" s="10"/>
      <c r="R17" s="10"/>
      <c r="S17" s="10"/>
      <c r="T17" s="10"/>
      <c r="U17" s="10"/>
      <c r="V17" s="10"/>
      <c r="W17" s="10"/>
      <c r="X17" s="10"/>
      <c r="Y17" s="10"/>
      <c r="Z17" s="10"/>
    </row>
    <row r="18" spans="1:26" ht="18.75" customHeight="1">
      <c r="A18" s="10"/>
      <c r="B18" s="23"/>
      <c r="C18" s="31"/>
      <c r="D18" s="31"/>
      <c r="E18" s="31"/>
      <c r="F18" s="31"/>
      <c r="G18" s="31"/>
      <c r="H18" s="31"/>
      <c r="I18" s="31"/>
      <c r="J18" s="31"/>
      <c r="K18" s="31"/>
      <c r="L18" s="31"/>
      <c r="M18" s="31"/>
      <c r="N18" s="31"/>
      <c r="O18" s="27"/>
      <c r="P18" s="10"/>
      <c r="Q18" s="10"/>
      <c r="R18" s="10"/>
      <c r="S18" s="10"/>
      <c r="T18" s="10"/>
      <c r="U18" s="10"/>
      <c r="V18" s="10"/>
      <c r="W18" s="10"/>
      <c r="X18" s="10"/>
      <c r="Y18" s="10"/>
      <c r="Z18" s="10"/>
    </row>
    <row r="19" spans="1:26" ht="25.5" customHeight="1">
      <c r="A19" s="19"/>
      <c r="B19" s="20"/>
      <c r="C19" s="288" t="s">
        <v>186</v>
      </c>
      <c r="D19" s="289"/>
      <c r="E19" s="289"/>
      <c r="F19" s="289"/>
      <c r="G19" s="289"/>
      <c r="H19" s="289"/>
      <c r="I19" s="289"/>
      <c r="J19" s="289"/>
      <c r="K19" s="289"/>
      <c r="L19" s="289"/>
      <c r="M19" s="289"/>
      <c r="N19" s="290"/>
      <c r="O19" s="21"/>
      <c r="P19" s="10"/>
      <c r="Q19" s="10"/>
      <c r="R19" s="19"/>
      <c r="S19" s="19"/>
      <c r="T19" s="19"/>
      <c r="U19" s="19"/>
      <c r="V19" s="19"/>
      <c r="W19" s="19"/>
      <c r="X19" s="19"/>
      <c r="Y19" s="19"/>
      <c r="Z19" s="19"/>
    </row>
    <row r="20" spans="1:26" ht="18.75" customHeight="1">
      <c r="A20" s="10"/>
      <c r="B20" s="22"/>
      <c r="C20" s="1"/>
      <c r="D20" s="1"/>
      <c r="E20" s="1"/>
      <c r="F20" s="1"/>
      <c r="G20" s="1"/>
      <c r="H20" s="1"/>
      <c r="I20" s="1"/>
      <c r="J20" s="1"/>
      <c r="K20" s="1"/>
      <c r="L20" s="1"/>
      <c r="M20" s="1"/>
      <c r="N20" s="1"/>
      <c r="O20" s="30"/>
      <c r="P20" s="10"/>
      <c r="Q20" s="10"/>
      <c r="R20" s="10"/>
      <c r="S20" s="10"/>
      <c r="T20" s="10"/>
      <c r="U20" s="10"/>
      <c r="V20" s="10"/>
      <c r="W20" s="10"/>
      <c r="X20" s="10"/>
      <c r="Y20" s="10"/>
      <c r="Z20" s="10"/>
    </row>
    <row r="21" spans="1:26" ht="18" customHeight="1">
      <c r="A21" s="10"/>
      <c r="B21" s="23"/>
      <c r="C21" s="24" t="s">
        <v>145</v>
      </c>
      <c r="D21" s="10"/>
      <c r="E21" s="10"/>
      <c r="F21" s="14"/>
      <c r="G21" s="26">
        <f>VLOOKUP(C21,Datos!$A$4:$F$18,6,FALSE)</f>
        <v>0.75</v>
      </c>
      <c r="H21" s="10"/>
      <c r="I21" s="24" t="s">
        <v>162</v>
      </c>
      <c r="J21" s="10"/>
      <c r="K21" s="10"/>
      <c r="L21" s="10"/>
      <c r="M21" s="10"/>
      <c r="N21" s="26" t="str">
        <f>IFERROR(VLOOKUP(I21,Datos!$A$4:$F$19,6,FALSE),"Trimestral")</f>
        <v>Trimestral</v>
      </c>
      <c r="O21" s="32"/>
      <c r="P21" s="10"/>
      <c r="Q21" s="10"/>
      <c r="R21" s="10"/>
      <c r="S21" s="10"/>
      <c r="T21" s="10"/>
      <c r="U21" s="10"/>
      <c r="V21" s="10"/>
      <c r="W21" s="10"/>
      <c r="X21" s="10"/>
      <c r="Y21" s="10"/>
      <c r="Z21" s="10"/>
    </row>
    <row r="22" spans="1:26" ht="18.75" customHeight="1">
      <c r="A22" s="10"/>
      <c r="B22" s="23"/>
      <c r="C22" s="14"/>
      <c r="D22" s="14"/>
      <c r="E22" s="10"/>
      <c r="F22" s="14"/>
      <c r="G22" s="33"/>
      <c r="H22" s="14"/>
      <c r="I22" s="14"/>
      <c r="J22" s="14"/>
      <c r="K22" s="14"/>
      <c r="L22" s="14"/>
      <c r="M22" s="10"/>
      <c r="N22" s="33"/>
      <c r="O22" s="32"/>
      <c r="P22" s="10"/>
      <c r="Q22" s="10"/>
      <c r="R22" s="10"/>
      <c r="S22" s="10"/>
      <c r="T22" s="10"/>
      <c r="U22" s="10"/>
      <c r="V22" s="10"/>
      <c r="W22" s="10"/>
      <c r="X22" s="10"/>
      <c r="Y22" s="10"/>
      <c r="Z22" s="10"/>
    </row>
    <row r="23" spans="1:26" ht="18" customHeight="1">
      <c r="A23" s="10"/>
      <c r="B23" s="23"/>
      <c r="C23" s="24" t="s">
        <v>153</v>
      </c>
      <c r="D23" s="10"/>
      <c r="E23" s="10"/>
      <c r="F23" s="14"/>
      <c r="G23" s="26">
        <f>IFERROR(VLOOKUP(C23,Datos!$A$4:$F$18,6,FALSE),"Trimestral")</f>
        <v>1</v>
      </c>
      <c r="H23" s="10"/>
      <c r="I23" s="24" t="s">
        <v>119</v>
      </c>
      <c r="J23" s="10"/>
      <c r="K23" s="10"/>
      <c r="L23" s="10"/>
      <c r="M23" s="10"/>
      <c r="N23" s="26">
        <f>VLOOKUP(I23,Datos!$A$4:$F$18,6,FALSE)</f>
        <v>1</v>
      </c>
      <c r="O23" s="32"/>
      <c r="P23" s="10"/>
      <c r="Q23" s="10"/>
      <c r="R23" s="10"/>
      <c r="S23" s="10"/>
      <c r="T23" s="10"/>
      <c r="U23" s="10"/>
      <c r="V23" s="10"/>
      <c r="W23" s="10"/>
      <c r="X23" s="10"/>
      <c r="Y23" s="10"/>
      <c r="Z23" s="10"/>
    </row>
    <row r="24" spans="1:26" ht="18.75" customHeight="1">
      <c r="A24" s="10"/>
      <c r="B24" s="23"/>
      <c r="C24" s="14"/>
      <c r="D24" s="14"/>
      <c r="E24" s="10"/>
      <c r="F24" s="14"/>
      <c r="G24" s="33"/>
      <c r="H24" s="31"/>
      <c r="I24" s="31"/>
      <c r="J24" s="31"/>
      <c r="K24" s="31"/>
      <c r="L24" s="31"/>
      <c r="M24" s="10"/>
      <c r="N24" s="33"/>
      <c r="O24" s="32"/>
      <c r="P24" s="10"/>
      <c r="Q24" s="10"/>
      <c r="R24" s="10"/>
      <c r="S24" s="10"/>
      <c r="T24" s="10"/>
      <c r="U24" s="10"/>
      <c r="V24" s="10"/>
      <c r="W24" s="10"/>
      <c r="X24" s="10"/>
      <c r="Y24" s="10"/>
      <c r="Z24" s="10"/>
    </row>
    <row r="25" spans="1:26" ht="18" customHeight="1">
      <c r="A25" s="10"/>
      <c r="B25" s="23"/>
      <c r="C25" s="24" t="s">
        <v>133</v>
      </c>
      <c r="D25" s="10"/>
      <c r="E25" s="10"/>
      <c r="F25" s="14"/>
      <c r="G25" s="26" t="str">
        <f>IFERROR(VLOOKUP(C25,Datos!$A$4:$F$18,6,FALSE),"Anual")</f>
        <v>Anual</v>
      </c>
      <c r="H25" s="10"/>
      <c r="I25" s="24" t="s">
        <v>127</v>
      </c>
      <c r="J25" s="10"/>
      <c r="K25" s="10"/>
      <c r="L25" s="10"/>
      <c r="M25" s="10"/>
      <c r="N25" s="26">
        <f>IFERROR(VLOOKUP(I25,Datos!$A$4:$F$18,6,FALSE),"Trimestral")</f>
        <v>1</v>
      </c>
      <c r="O25" s="32"/>
      <c r="P25" s="10"/>
      <c r="Q25" s="10"/>
      <c r="R25" s="10"/>
      <c r="S25" s="10"/>
      <c r="T25" s="10"/>
      <c r="U25" s="10"/>
      <c r="V25" s="10"/>
      <c r="W25" s="10"/>
      <c r="X25" s="10"/>
      <c r="Y25" s="10"/>
      <c r="Z25" s="10"/>
    </row>
    <row r="26" spans="1:26" ht="18.75" customHeight="1">
      <c r="A26" s="10"/>
      <c r="B26" s="23"/>
      <c r="C26" s="10"/>
      <c r="D26" s="14"/>
      <c r="E26" s="14"/>
      <c r="F26" s="14"/>
      <c r="G26" s="14"/>
      <c r="H26" s="14"/>
      <c r="I26" s="14"/>
      <c r="J26" s="14"/>
      <c r="K26" s="14"/>
      <c r="L26" s="14"/>
      <c r="M26" s="14"/>
      <c r="N26" s="14"/>
      <c r="O26" s="32"/>
      <c r="P26" s="10"/>
      <c r="Q26" s="10"/>
      <c r="R26" s="10"/>
      <c r="S26" s="10"/>
      <c r="T26" s="10"/>
      <c r="U26" s="10"/>
      <c r="V26" s="10"/>
      <c r="W26" s="10"/>
      <c r="X26" s="10"/>
      <c r="Y26" s="10"/>
      <c r="Z26" s="10"/>
    </row>
    <row r="27" spans="1:26" ht="18" customHeight="1">
      <c r="A27" s="10"/>
      <c r="B27" s="23"/>
      <c r="C27" s="14"/>
      <c r="D27" s="10"/>
      <c r="E27" s="10"/>
      <c r="F27" s="24" t="s">
        <v>158</v>
      </c>
      <c r="G27" s="10"/>
      <c r="H27" s="10"/>
      <c r="I27" s="10"/>
      <c r="J27" s="10"/>
      <c r="K27" s="10"/>
      <c r="L27" s="26">
        <f>IFERROR(VLOOKUP(F27,Datos!$A$4:$F$18,6,FALSE),"Trimestral")</f>
        <v>0.78624503196820461</v>
      </c>
      <c r="M27" s="14"/>
      <c r="N27" s="14"/>
      <c r="O27" s="32"/>
      <c r="P27" s="10"/>
      <c r="Q27" s="10"/>
      <c r="R27" s="10"/>
      <c r="S27" s="10"/>
      <c r="T27" s="10"/>
      <c r="U27" s="10"/>
      <c r="V27" s="10"/>
      <c r="W27" s="10"/>
      <c r="X27" s="10"/>
      <c r="Y27" s="10"/>
      <c r="Z27" s="10"/>
    </row>
    <row r="28" spans="1:26" ht="18.75" customHeight="1">
      <c r="A28" s="10"/>
      <c r="B28" s="23"/>
      <c r="C28" s="31"/>
      <c r="D28" s="31"/>
      <c r="E28" s="31"/>
      <c r="F28" s="31"/>
      <c r="G28" s="31"/>
      <c r="H28" s="31"/>
      <c r="I28" s="31"/>
      <c r="J28" s="31"/>
      <c r="K28" s="31"/>
      <c r="L28" s="31"/>
      <c r="M28" s="31"/>
      <c r="N28" s="31"/>
      <c r="O28" s="27"/>
      <c r="P28" s="10"/>
      <c r="Q28" s="10"/>
      <c r="R28" s="10"/>
      <c r="S28" s="10"/>
      <c r="T28" s="10"/>
      <c r="U28" s="10"/>
      <c r="V28" s="10"/>
      <c r="W28" s="10"/>
      <c r="X28" s="10"/>
      <c r="Y28" s="10"/>
      <c r="Z28" s="10"/>
    </row>
    <row r="29" spans="1:26" ht="25.5" customHeight="1">
      <c r="A29" s="19"/>
      <c r="B29" s="20"/>
      <c r="C29" s="288" t="s">
        <v>187</v>
      </c>
      <c r="D29" s="289"/>
      <c r="E29" s="289"/>
      <c r="F29" s="289"/>
      <c r="G29" s="289"/>
      <c r="H29" s="289"/>
      <c r="I29" s="289"/>
      <c r="J29" s="289"/>
      <c r="K29" s="289"/>
      <c r="L29" s="289"/>
      <c r="M29" s="289"/>
      <c r="N29" s="290"/>
      <c r="O29" s="21"/>
      <c r="P29" s="10"/>
      <c r="Q29" s="10"/>
      <c r="R29" s="19"/>
      <c r="S29" s="19"/>
      <c r="T29" s="19"/>
      <c r="U29" s="19"/>
      <c r="V29" s="19"/>
      <c r="W29" s="19"/>
      <c r="X29" s="19"/>
      <c r="Y29" s="19"/>
      <c r="Z29" s="19"/>
    </row>
    <row r="30" spans="1:26" ht="18.75" customHeight="1">
      <c r="A30" s="10"/>
      <c r="B30" s="22"/>
      <c r="C30" s="1"/>
      <c r="D30" s="1"/>
      <c r="E30" s="1"/>
      <c r="F30" s="1"/>
      <c r="G30" s="1"/>
      <c r="H30" s="1"/>
      <c r="I30" s="1"/>
      <c r="J30" s="1"/>
      <c r="K30" s="1"/>
      <c r="L30" s="1"/>
      <c r="M30" s="1"/>
      <c r="N30" s="1"/>
      <c r="O30" s="30"/>
      <c r="P30" s="10"/>
      <c r="Q30" s="10"/>
      <c r="R30" s="10"/>
      <c r="S30" s="10"/>
      <c r="T30" s="10"/>
      <c r="U30" s="10"/>
      <c r="V30" s="10"/>
      <c r="W30" s="10"/>
      <c r="X30" s="10"/>
      <c r="Y30" s="10"/>
      <c r="Z30" s="10"/>
    </row>
    <row r="31" spans="1:26" ht="18" customHeight="1">
      <c r="A31" s="10"/>
      <c r="B31" s="23"/>
      <c r="C31" s="24" t="s">
        <v>146</v>
      </c>
      <c r="D31" s="24"/>
      <c r="E31" s="10"/>
      <c r="F31" s="14"/>
      <c r="G31" s="26">
        <f>VLOOKUP(C31,Datos!$A$4:$F$20,6,FALSE)</f>
        <v>0.92592592592592582</v>
      </c>
      <c r="H31" s="10"/>
      <c r="I31" s="24" t="s">
        <v>138</v>
      </c>
      <c r="J31" s="10"/>
      <c r="K31" s="10"/>
      <c r="L31" s="10"/>
      <c r="M31" s="10"/>
      <c r="N31" s="26" t="str">
        <f>IFERROR(VLOOKUP(I31,Datos!$A$4:$F$18,6,FALSE),"Semestral")</f>
        <v>Semestral</v>
      </c>
      <c r="O31" s="27"/>
      <c r="P31" s="10"/>
      <c r="Q31" s="10"/>
      <c r="R31" s="10"/>
      <c r="S31" s="10"/>
      <c r="T31" s="10"/>
      <c r="U31" s="10"/>
      <c r="V31" s="10"/>
      <c r="W31" s="10"/>
      <c r="X31" s="10"/>
      <c r="Y31" s="10"/>
      <c r="Z31" s="10"/>
    </row>
    <row r="32" spans="1:26" ht="18.75" customHeight="1">
      <c r="A32" s="10"/>
      <c r="B32" s="23"/>
      <c r="C32" s="14"/>
      <c r="D32" s="14"/>
      <c r="E32" s="14"/>
      <c r="F32" s="14"/>
      <c r="G32" s="14"/>
      <c r="H32" s="14"/>
      <c r="I32" s="14"/>
      <c r="J32" s="14"/>
      <c r="K32" s="14"/>
      <c r="L32" s="14"/>
      <c r="M32" s="14"/>
      <c r="N32" s="31"/>
      <c r="O32" s="27"/>
      <c r="P32" s="10"/>
      <c r="Q32" s="10"/>
      <c r="R32" s="10"/>
      <c r="S32" s="10"/>
      <c r="T32" s="10"/>
      <c r="U32" s="10"/>
      <c r="V32" s="10"/>
      <c r="W32" s="10"/>
      <c r="X32" s="10"/>
      <c r="Y32" s="10"/>
      <c r="Z32" s="10"/>
    </row>
    <row r="33" spans="1:26" ht="18" customHeight="1">
      <c r="A33" s="10"/>
      <c r="B33" s="23"/>
      <c r="C33" s="14"/>
      <c r="D33" s="10"/>
      <c r="E33" s="10"/>
      <c r="F33" s="24" t="s">
        <v>154</v>
      </c>
      <c r="G33" s="10"/>
      <c r="H33" s="10"/>
      <c r="I33" s="14"/>
      <c r="J33" s="14"/>
      <c r="K33" s="26">
        <f>IFERROR(VLOOKUP(F33,Datos!$A$4:$F$18,6,FALSE),"Trimestral")</f>
        <v>0.90909090909090906</v>
      </c>
      <c r="L33" s="14"/>
      <c r="M33" s="14"/>
      <c r="N33" s="31"/>
      <c r="O33" s="27"/>
      <c r="P33" s="10"/>
      <c r="Q33" s="10"/>
      <c r="R33" s="10"/>
      <c r="S33" s="10"/>
      <c r="T33" s="10"/>
      <c r="U33" s="10"/>
      <c r="V33" s="10"/>
      <c r="W33" s="10"/>
      <c r="X33" s="10"/>
      <c r="Y33" s="10"/>
      <c r="Z33" s="10"/>
    </row>
    <row r="34" spans="1:26" ht="18.75" customHeight="1">
      <c r="A34" s="2"/>
      <c r="B34" s="34"/>
      <c r="C34" s="35"/>
      <c r="D34" s="35"/>
      <c r="E34" s="35"/>
      <c r="F34" s="35"/>
      <c r="G34" s="35"/>
      <c r="H34" s="35"/>
      <c r="I34" s="35"/>
      <c r="J34" s="35"/>
      <c r="K34" s="35"/>
      <c r="L34" s="35"/>
      <c r="M34" s="35"/>
      <c r="N34" s="35"/>
      <c r="O34" s="36"/>
      <c r="P34" s="2"/>
      <c r="Q34" s="2"/>
      <c r="R34" s="2"/>
      <c r="S34" s="2"/>
      <c r="T34" s="2"/>
      <c r="U34" s="2"/>
      <c r="V34" s="2"/>
      <c r="W34" s="2"/>
      <c r="X34" s="2"/>
      <c r="Y34" s="2"/>
      <c r="Z34" s="2"/>
    </row>
    <row r="35" spans="1:26" ht="127.5" customHeight="1">
      <c r="A35" s="1"/>
      <c r="B35" s="37"/>
      <c r="C35" s="37"/>
      <c r="D35" s="37"/>
      <c r="E35" s="37"/>
      <c r="F35" s="37"/>
      <c r="G35" s="37"/>
      <c r="H35" s="37"/>
      <c r="I35" s="37"/>
      <c r="J35" s="37"/>
      <c r="K35" s="37"/>
      <c r="L35" s="37"/>
      <c r="M35" s="37"/>
      <c r="N35" s="37"/>
      <c r="O35" s="37"/>
      <c r="P35" s="10"/>
      <c r="Q35" s="10"/>
      <c r="R35" s="10"/>
      <c r="S35" s="10"/>
      <c r="T35" s="10"/>
      <c r="U35" s="10"/>
      <c r="V35" s="10"/>
      <c r="W35" s="10"/>
      <c r="X35" s="10"/>
      <c r="Y35" s="10"/>
      <c r="Z35" s="10"/>
    </row>
    <row r="36" spans="1:26" ht="85.5" customHeight="1">
      <c r="A36" s="281" t="s">
        <v>177</v>
      </c>
      <c r="B36" s="282"/>
      <c r="C36" s="282"/>
      <c r="D36" s="282"/>
      <c r="E36" s="282"/>
      <c r="F36" s="282"/>
      <c r="G36" s="282"/>
      <c r="H36" s="282"/>
      <c r="I36" s="282"/>
      <c r="J36" s="282"/>
      <c r="K36" s="282"/>
      <c r="L36" s="282"/>
      <c r="M36" s="282"/>
      <c r="N36" s="282"/>
      <c r="O36" s="282"/>
      <c r="P36" s="282"/>
      <c r="Q36" s="283"/>
      <c r="R36" s="14"/>
      <c r="S36" s="14"/>
      <c r="T36" s="14"/>
      <c r="U36" s="14"/>
      <c r="V36" s="14"/>
      <c r="W36" s="14"/>
      <c r="X36" s="14"/>
      <c r="Y36" s="14"/>
      <c r="Z36" s="14"/>
    </row>
    <row r="37" spans="1:26" ht="33" customHeight="1">
      <c r="A37" s="287" t="s">
        <v>188</v>
      </c>
      <c r="B37" s="274"/>
      <c r="C37" s="274"/>
      <c r="D37" s="274"/>
      <c r="E37" s="274"/>
      <c r="F37" s="274"/>
      <c r="G37" s="274"/>
      <c r="H37" s="274"/>
      <c r="I37" s="274"/>
      <c r="J37" s="274"/>
      <c r="K37" s="274"/>
      <c r="L37" s="274"/>
      <c r="M37" s="274"/>
      <c r="N37" s="274"/>
      <c r="O37" s="274"/>
      <c r="P37" s="274"/>
      <c r="Q37" s="251"/>
      <c r="R37" s="10"/>
      <c r="S37" s="10"/>
      <c r="T37" s="10"/>
      <c r="U37" s="10"/>
      <c r="V37" s="10"/>
      <c r="W37" s="10"/>
      <c r="X37" s="10"/>
      <c r="Y37" s="10"/>
      <c r="Z37" s="10"/>
    </row>
    <row r="38" spans="1:26" ht="30" customHeight="1">
      <c r="A38" s="38" t="s">
        <v>189</v>
      </c>
      <c r="B38" s="39" t="s">
        <v>190</v>
      </c>
      <c r="C38" s="40" t="s">
        <v>44</v>
      </c>
      <c r="D38" s="40" t="s">
        <v>64</v>
      </c>
      <c r="E38" s="40" t="s">
        <v>124</v>
      </c>
      <c r="F38" s="40" t="s">
        <v>130</v>
      </c>
      <c r="G38" s="40" t="s">
        <v>67</v>
      </c>
      <c r="H38" s="40" t="s">
        <v>143</v>
      </c>
      <c r="I38" s="40" t="s">
        <v>151</v>
      </c>
      <c r="J38" s="40" t="s">
        <v>77</v>
      </c>
      <c r="K38" s="40" t="s">
        <v>160</v>
      </c>
      <c r="L38" s="40" t="s">
        <v>122</v>
      </c>
      <c r="M38" s="40" t="s">
        <v>114</v>
      </c>
      <c r="N38" s="40" t="s">
        <v>136</v>
      </c>
      <c r="O38" s="40" t="s">
        <v>141</v>
      </c>
      <c r="P38" s="40" t="s">
        <v>149</v>
      </c>
      <c r="Q38" s="40" t="s">
        <v>157</v>
      </c>
      <c r="R38" s="10"/>
      <c r="S38" s="10"/>
      <c r="T38" s="10"/>
      <c r="U38" s="10"/>
      <c r="V38" s="10"/>
      <c r="W38" s="10"/>
      <c r="X38" s="10"/>
      <c r="Y38" s="10"/>
      <c r="Z38" s="10"/>
    </row>
    <row r="39" spans="1:26" ht="31.5" customHeight="1">
      <c r="A39" s="38" t="s">
        <v>191</v>
      </c>
      <c r="B39" s="41">
        <f>SUM(C39:Q39)</f>
        <v>43</v>
      </c>
      <c r="C39" s="42">
        <f>IFERROR(VLOOKUP(C38,Datos!$D$4:$F$18,2,FALSE)," ")</f>
        <v>3</v>
      </c>
      <c r="D39" s="42">
        <f>IFERROR(VLOOKUP(D38,Datos!$D$4:$F$18,2,FALSE)," ")</f>
        <v>2</v>
      </c>
      <c r="E39" s="42">
        <f>IFERROR(VLOOKUP(E38,Datos!$D$4:$F$18,2,FALSE)," ")</f>
        <v>1</v>
      </c>
      <c r="F39" s="42">
        <f>IFERROR(VLOOKUP(F38,Datos!$D$4:$F$18,2,FALSE)," ")</f>
        <v>1</v>
      </c>
      <c r="G39" s="42">
        <f>IFERROR(VLOOKUP(G38,Datos!$D$4:$F$18,2,FALSE)," ")</f>
        <v>13</v>
      </c>
      <c r="H39" s="42">
        <f>IFERROR(VLOOKUP(H38,Datos!$D$4:$F$18,2,FALSE)," ")</f>
        <v>2</v>
      </c>
      <c r="I39" s="42">
        <f>IFERROR(VLOOKUP(I38,Datos!$D$4:$F$18,2,FALSE)," ")</f>
        <v>1</v>
      </c>
      <c r="J39" s="42">
        <f>IFERROR(VLOOKUP(J38,Datos!$D$4:$F$18,2,FALSE)," ")</f>
        <v>3</v>
      </c>
      <c r="K39" s="42" t="str">
        <f>IFERROR(VLOOKUP(K38,Datos!$D$4:$F$18,2,FALSE)," ")</f>
        <v xml:space="preserve"> </v>
      </c>
      <c r="L39" s="42">
        <f>IFERROR(VLOOKUP(L38,Datos!$D$4:$F$18,2,FALSE)," ")</f>
        <v>7</v>
      </c>
      <c r="M39" s="42">
        <f>IFERROR(VLOOKUP(M38,Datos!$D$4:$F$18,2,FALSE)," ")</f>
        <v>3</v>
      </c>
      <c r="N39" s="42">
        <f>IFERROR(VLOOKUP(N38,Datos!$D$4:$F$18,2,FALSE)," ")</f>
        <v>2</v>
      </c>
      <c r="O39" s="42">
        <f>IFERROR(VLOOKUP(O38,Datos!$D$4:$F$18,2,FALSE)," ")</f>
        <v>1</v>
      </c>
      <c r="P39" s="42">
        <f>IFERROR(VLOOKUP(P38,Datos!$D$4:$F$18,2,FALSE)," ")</f>
        <v>2</v>
      </c>
      <c r="Q39" s="42">
        <f>IFERROR(VLOOKUP(Q38,Datos!$D$4:$F$18,2,FALSE)," ")</f>
        <v>2</v>
      </c>
      <c r="R39" s="10"/>
      <c r="S39" s="10"/>
      <c r="T39" s="10"/>
      <c r="U39" s="10"/>
      <c r="V39" s="10"/>
      <c r="W39" s="10"/>
      <c r="X39" s="10"/>
      <c r="Y39" s="10"/>
      <c r="Z39" s="10"/>
    </row>
    <row r="40" spans="1:26" ht="31.5" customHeight="1">
      <c r="A40" s="38" t="s">
        <v>24</v>
      </c>
      <c r="B40" s="43">
        <f>AVERAGE(C40:Q40)</f>
        <v>0.92140773337312998</v>
      </c>
      <c r="C40" s="43" t="str">
        <f>IFERROR(VLOOKUP(C38,Datos!$D$4:$F$18,3,FALSE)," ")</f>
        <v xml:space="preserve"> </v>
      </c>
      <c r="D40" s="43" t="str">
        <f>IFERROR(VLOOKUP(D38,Datos!$D$4:$F$18,3,FALSE)," ")</f>
        <v xml:space="preserve"> </v>
      </c>
      <c r="E40" s="43" t="str">
        <f>IFERROR(VLOOKUP(E38,Datos!$D$4:$F$18,3,FALSE)," ")</f>
        <v xml:space="preserve"> </v>
      </c>
      <c r="F40" s="43" t="str">
        <f>IFERROR(VLOOKUP(F38,Datos!$D$4:$F$18,3,FALSE)," ")</f>
        <v xml:space="preserve"> </v>
      </c>
      <c r="G40" s="43">
        <f>IFERROR(VLOOKUP(G38,Datos!$D$4:$F$18,3,FALSE)," ")</f>
        <v>1</v>
      </c>
      <c r="H40" s="43">
        <f>IFERROR(VLOOKUP(H38,Datos!$D$4:$F$18,3,FALSE)," ")</f>
        <v>0.75</v>
      </c>
      <c r="I40" s="43">
        <f>IFERROR(VLOOKUP(I38,Datos!$D$4:$F$18,3,FALSE)," ")</f>
        <v>1</v>
      </c>
      <c r="J40" s="43">
        <f>IFERROR(VLOOKUP(J38,Datos!$D$4:$F$18,3,FALSE)," ")</f>
        <v>0.78624503196820461</v>
      </c>
      <c r="K40" s="43" t="str">
        <f>IFERROR(VLOOKUP(K38,Datos!$D$4:$F$18,3,FALSE)," ")</f>
        <v xml:space="preserve"> </v>
      </c>
      <c r="L40" s="43">
        <f>IFERROR(VLOOKUP(L38,Datos!$D$4:$F$18,3,FALSE)," ")</f>
        <v>1</v>
      </c>
      <c r="M40" s="43">
        <f>IFERROR(VLOOKUP(M38,Datos!$D$4:$F$18,3,FALSE)," ")</f>
        <v>1</v>
      </c>
      <c r="N40" s="43" t="str">
        <f>IFERROR(VLOOKUP(N38,Datos!$D$4:$F$18,3,FALSE)," ")</f>
        <v xml:space="preserve"> </v>
      </c>
      <c r="O40" s="43" t="str">
        <f>IFERROR(VLOOKUP(O38,Datos!$D$4:$F$18,3,FALSE)," ")</f>
        <v xml:space="preserve"> </v>
      </c>
      <c r="P40" s="43">
        <f>IFERROR(VLOOKUP(P38,Datos!$D$4:$F$18,3,FALSE)," ")</f>
        <v>0.92592592592592582</v>
      </c>
      <c r="Q40" s="43">
        <f>IFERROR(VLOOKUP(Q38,Datos!$D$4:$F$18,3,FALSE)," ")</f>
        <v>0.90909090909090906</v>
      </c>
      <c r="R40" s="10"/>
      <c r="S40" s="10"/>
      <c r="T40" s="10"/>
      <c r="U40" s="10"/>
      <c r="V40" s="10"/>
      <c r="W40" s="10"/>
      <c r="X40" s="10"/>
      <c r="Y40" s="10"/>
      <c r="Z40" s="10"/>
    </row>
    <row r="41" spans="1:26" ht="17.25" customHeight="1">
      <c r="A41" s="44"/>
      <c r="B41" s="12"/>
      <c r="C41" s="12"/>
      <c r="D41" s="12"/>
      <c r="E41" s="12"/>
      <c r="F41" s="12"/>
      <c r="G41" s="12"/>
      <c r="H41" s="12"/>
      <c r="I41" s="12"/>
      <c r="J41" s="12"/>
      <c r="K41" s="12"/>
      <c r="L41" s="12"/>
      <c r="M41" s="12"/>
      <c r="N41" s="12"/>
      <c r="O41" s="12"/>
      <c r="P41" s="12"/>
      <c r="Q41" s="12"/>
      <c r="R41" s="10"/>
      <c r="S41" s="10"/>
      <c r="T41" s="10"/>
      <c r="U41" s="10"/>
      <c r="V41" s="10"/>
      <c r="W41" s="10"/>
      <c r="X41" s="10"/>
      <c r="Y41" s="10"/>
      <c r="Z41" s="10"/>
    </row>
    <row r="42" spans="1:26" ht="24" customHeight="1">
      <c r="A42" s="285" t="s">
        <v>192</v>
      </c>
      <c r="B42" s="274"/>
      <c r="C42" s="274"/>
      <c r="D42" s="274"/>
      <c r="E42" s="274"/>
      <c r="F42" s="274"/>
      <c r="G42" s="274"/>
      <c r="H42" s="274"/>
      <c r="I42" s="274"/>
      <c r="J42" s="274"/>
      <c r="K42" s="274"/>
      <c r="L42" s="274"/>
      <c r="M42" s="274"/>
      <c r="N42" s="274"/>
      <c r="O42" s="274"/>
      <c r="P42" s="274"/>
      <c r="Q42" s="251"/>
      <c r="R42" s="10"/>
      <c r="S42" s="10"/>
      <c r="T42" s="10"/>
      <c r="U42" s="10"/>
      <c r="V42" s="10"/>
      <c r="W42" s="10"/>
      <c r="X42" s="10"/>
      <c r="Y42" s="10"/>
      <c r="Z42" s="10"/>
    </row>
    <row r="43" spans="1:26" ht="272.25" customHeight="1">
      <c r="A43" s="250"/>
      <c r="B43" s="274"/>
      <c r="C43" s="274"/>
      <c r="D43" s="274"/>
      <c r="E43" s="274"/>
      <c r="F43" s="274"/>
      <c r="G43" s="274"/>
      <c r="H43" s="274"/>
      <c r="I43" s="274"/>
      <c r="J43" s="274"/>
      <c r="K43" s="274"/>
      <c r="L43" s="274"/>
      <c r="M43" s="274"/>
      <c r="N43" s="274"/>
      <c r="O43" s="274"/>
      <c r="P43" s="274"/>
      <c r="Q43" s="251"/>
      <c r="R43" s="10"/>
      <c r="S43" s="10"/>
      <c r="T43" s="10"/>
      <c r="U43" s="10"/>
      <c r="V43" s="10"/>
      <c r="W43" s="10"/>
      <c r="X43" s="10"/>
      <c r="Y43" s="10"/>
      <c r="Z43" s="10"/>
    </row>
    <row r="44" spans="1:26" ht="63" customHeight="1">
      <c r="A44" s="12"/>
      <c r="B44" s="12"/>
      <c r="C44" s="12"/>
      <c r="D44" s="12"/>
      <c r="E44" s="12"/>
      <c r="F44" s="12"/>
      <c r="G44" s="12"/>
      <c r="H44" s="12"/>
      <c r="I44" s="12"/>
      <c r="J44" s="12"/>
      <c r="K44" s="12"/>
      <c r="L44" s="12"/>
      <c r="M44" s="12"/>
      <c r="N44" s="12"/>
      <c r="O44" s="12"/>
      <c r="P44" s="12"/>
      <c r="Q44" s="12"/>
      <c r="R44" s="10"/>
      <c r="S44" s="10"/>
      <c r="T44" s="10"/>
      <c r="U44" s="10"/>
      <c r="V44" s="10"/>
      <c r="W44" s="10"/>
      <c r="X44" s="10"/>
      <c r="Y44" s="10"/>
      <c r="Z44" s="10"/>
    </row>
    <row r="45" spans="1:26" ht="34.5" customHeight="1">
      <c r="A45" s="287" t="s">
        <v>193</v>
      </c>
      <c r="B45" s="274"/>
      <c r="C45" s="274"/>
      <c r="D45" s="274"/>
      <c r="E45" s="274"/>
      <c r="F45" s="274"/>
      <c r="G45" s="274"/>
      <c r="H45" s="274"/>
      <c r="I45" s="274"/>
      <c r="J45" s="274"/>
      <c r="K45" s="274"/>
      <c r="L45" s="274"/>
      <c r="M45" s="274"/>
      <c r="N45" s="274"/>
      <c r="O45" s="274"/>
      <c r="P45" s="274"/>
      <c r="Q45" s="251"/>
      <c r="R45" s="10"/>
      <c r="S45" s="10"/>
      <c r="T45" s="10"/>
      <c r="U45" s="10"/>
      <c r="V45" s="10"/>
      <c r="W45" s="10"/>
      <c r="X45" s="10"/>
      <c r="Y45" s="10"/>
      <c r="Z45" s="10"/>
    </row>
    <row r="46" spans="1:26" ht="30" customHeight="1">
      <c r="A46" s="38" t="s">
        <v>189</v>
      </c>
      <c r="B46" s="39" t="s">
        <v>190</v>
      </c>
      <c r="C46" s="40" t="s">
        <v>44</v>
      </c>
      <c r="D46" s="40" t="s">
        <v>64</v>
      </c>
      <c r="E46" s="40" t="s">
        <v>124</v>
      </c>
      <c r="F46" s="40" t="s">
        <v>130</v>
      </c>
      <c r="G46" s="40" t="s">
        <v>67</v>
      </c>
      <c r="H46" s="40" t="s">
        <v>143</v>
      </c>
      <c r="I46" s="40" t="s">
        <v>151</v>
      </c>
      <c r="J46" s="40" t="s">
        <v>77</v>
      </c>
      <c r="K46" s="40" t="s">
        <v>160</v>
      </c>
      <c r="L46" s="40" t="s">
        <v>122</v>
      </c>
      <c r="M46" s="40" t="s">
        <v>114</v>
      </c>
      <c r="N46" s="40" t="s">
        <v>136</v>
      </c>
      <c r="O46" s="40" t="s">
        <v>141</v>
      </c>
      <c r="P46" s="40" t="s">
        <v>149</v>
      </c>
      <c r="Q46" s="40" t="s">
        <v>157</v>
      </c>
      <c r="R46" s="10"/>
      <c r="S46" s="10"/>
      <c r="T46" s="10"/>
      <c r="U46" s="10"/>
      <c r="V46" s="10"/>
      <c r="W46" s="10"/>
      <c r="X46" s="10"/>
      <c r="Y46" s="10"/>
      <c r="Z46" s="10"/>
    </row>
    <row r="47" spans="1:26" ht="31.5" customHeight="1">
      <c r="A47" s="38" t="s">
        <v>191</v>
      </c>
      <c r="B47" s="41">
        <f>SUM(C47:D47,F47:K47,M47,Q47)</f>
        <v>24</v>
      </c>
      <c r="C47" s="45">
        <f>IFERROR(VLOOKUP(C46,Datos!$D$25:$F$35,2,FALSE)," ")</f>
        <v>8</v>
      </c>
      <c r="D47" s="45">
        <f>IFERROR(VLOOKUP(D46,Datos!$D$25:$F$35,2,FALSE)," ")</f>
        <v>3</v>
      </c>
      <c r="E47" s="45" t="str">
        <f>IFERROR(VLOOKUP(E46,Datos!$D$25:$F$35,2,FALSE)," ")</f>
        <v xml:space="preserve"> </v>
      </c>
      <c r="F47" s="45">
        <f>IFERROR(VLOOKUP(F46,Datos!$D$25:$F$35,2,FALSE)," ")</f>
        <v>1</v>
      </c>
      <c r="G47" s="45">
        <f>IFERROR(VLOOKUP(G46,Datos!$D$25:$F$35,2,FALSE)," ")</f>
        <v>3</v>
      </c>
      <c r="H47" s="45">
        <f>IFERROR(VLOOKUP(H46,Datos!$D$25:$F$35,2,FALSE)," ")</f>
        <v>3</v>
      </c>
      <c r="I47" s="45">
        <f>IFERROR(VLOOKUP(I46,Datos!$D$25:$F$35,2,FALSE)," ")</f>
        <v>3</v>
      </c>
      <c r="J47" s="45">
        <f>IFERROR(VLOOKUP(J46,Datos!$D$25:$F$35,2,FALSE)," ")</f>
        <v>1</v>
      </c>
      <c r="K47" s="45" t="str">
        <f>IFERROR(VLOOKUP(K46,Datos!$D$25:$F$35,2,FALSE)," ")</f>
        <v xml:space="preserve"> </v>
      </c>
      <c r="L47" s="45">
        <f>IFERROR(VLOOKUP(L46,Datos!$D$25:$F$35,2,FALSE)," ")</f>
        <v>1</v>
      </c>
      <c r="M47" s="45">
        <f>IFERROR(VLOOKUP(M46,Datos!$D$25:$F$35,2,FALSE)," ")</f>
        <v>1</v>
      </c>
      <c r="N47" s="45" t="str">
        <f>IFERROR(VLOOKUP(N46,Datos!$D$25:$F$35,2,FALSE)," ")</f>
        <v xml:space="preserve"> </v>
      </c>
      <c r="O47" s="45" t="str">
        <f>IFERROR(VLOOKUP(O46,Datos!$D$25:$F$35,2,FALSE)," ")</f>
        <v xml:space="preserve"> </v>
      </c>
      <c r="P47" s="45" t="str">
        <f>IFERROR(VLOOKUP(P46,Datos!$D$25:$F$35,2,FALSE)," ")</f>
        <v xml:space="preserve"> </v>
      </c>
      <c r="Q47" s="45">
        <f>IFERROR(VLOOKUP(Q46,Datos!$D$25:$F$35,2,FALSE)," ")</f>
        <v>1</v>
      </c>
      <c r="R47" s="10"/>
      <c r="S47" s="10"/>
      <c r="T47" s="10"/>
      <c r="U47" s="10"/>
      <c r="V47" s="10"/>
      <c r="W47" s="10"/>
      <c r="X47" s="10"/>
      <c r="Y47" s="10"/>
      <c r="Z47" s="10"/>
    </row>
    <row r="48" spans="1:26" ht="31.5" customHeight="1">
      <c r="A48" s="38" t="s">
        <v>24</v>
      </c>
      <c r="B48" s="43">
        <f>AVERAGE(C48:D48,F48:K48,M48,Q48)</f>
        <v>0.95</v>
      </c>
      <c r="C48" s="43">
        <f>IFERROR(VLOOKUP(C46,Datos!$D$25:$F$35,3,FALSE)," ")</f>
        <v>1</v>
      </c>
      <c r="D48" s="43" t="str">
        <f>IFERROR(VLOOKUP(D46,Datos!$D$25:$F$35,3,FALSE)," ")</f>
        <v xml:space="preserve"> </v>
      </c>
      <c r="E48" s="43" t="str">
        <f>IFERROR(VLOOKUP(E46,Datos!$D$25:$F$35,3,FALSE)," ")</f>
        <v xml:space="preserve"> </v>
      </c>
      <c r="F48" s="43" t="str">
        <f>IFERROR(VLOOKUP(F46,Datos!$D$25:$F$35,3,FALSE)," ")</f>
        <v xml:space="preserve"> </v>
      </c>
      <c r="G48" s="43">
        <f>IFERROR(VLOOKUP(G46,Datos!$D$25:$F$35,3,FALSE)," ")</f>
        <v>1</v>
      </c>
      <c r="H48" s="43">
        <f>IFERROR(VLOOKUP(H46,Datos!$D$25:$F$35,3,FALSE)," ")</f>
        <v>1</v>
      </c>
      <c r="I48" s="43" t="str">
        <f>IFERROR(VLOOKUP(I46,Datos!$D$25:$F$35,3,FALSE)," ")</f>
        <v xml:space="preserve"> </v>
      </c>
      <c r="J48" s="43" t="str">
        <f>IFERROR(VLOOKUP(J46,Datos!$D$25:$F$35,3,FALSE)," ")</f>
        <v xml:space="preserve"> </v>
      </c>
      <c r="K48" s="43" t="str">
        <f>IFERROR(VLOOKUP(K46,Datos!$D$25:$F$35,3,FALSE)," ")</f>
        <v xml:space="preserve"> </v>
      </c>
      <c r="L48" s="43">
        <f>IFERROR(VLOOKUP(L46,Datos!$D$25:$F$35,3,FALSE)," ")</f>
        <v>1</v>
      </c>
      <c r="M48" s="43">
        <f>IFERROR(VLOOKUP(M46,Datos!$D$25:$F$35,3,FALSE)," ")</f>
        <v>0.8</v>
      </c>
      <c r="N48" s="43" t="str">
        <f>IFERROR(VLOOKUP(N46,Datos!$D$25:$F$35,3,FALSE)," ")</f>
        <v xml:space="preserve"> </v>
      </c>
      <c r="O48" s="43" t="str">
        <f>IFERROR(VLOOKUP(O46,Datos!$D$25:$F$35,3,FALSE)," ")</f>
        <v xml:space="preserve"> </v>
      </c>
      <c r="P48" s="43" t="str">
        <f>IFERROR(VLOOKUP(P46,Datos!$D$25:$F$35,3,FALSE)," ")</f>
        <v xml:space="preserve"> </v>
      </c>
      <c r="Q48" s="43" t="str">
        <f>IFERROR(VLOOKUP(Q46,Datos!$D$25:$F$35,3,FALSE)," ")</f>
        <v xml:space="preserve"> </v>
      </c>
      <c r="R48" s="10"/>
      <c r="S48" s="10"/>
      <c r="T48" s="10"/>
      <c r="U48" s="10"/>
      <c r="V48" s="10"/>
      <c r="W48" s="10"/>
      <c r="X48" s="10"/>
      <c r="Y48" s="10"/>
      <c r="Z48" s="10"/>
    </row>
    <row r="49" spans="1:26" ht="17.25" customHeight="1">
      <c r="A49" s="44"/>
      <c r="B49" s="12"/>
      <c r="C49" s="12"/>
      <c r="D49" s="12"/>
      <c r="E49" s="12"/>
      <c r="F49" s="12"/>
      <c r="G49" s="12"/>
      <c r="H49" s="12"/>
      <c r="I49" s="12"/>
      <c r="J49" s="12"/>
      <c r="K49" s="12"/>
      <c r="L49" s="12"/>
      <c r="M49" s="12"/>
      <c r="N49" s="12"/>
      <c r="O49" s="12"/>
      <c r="P49" s="12"/>
      <c r="Q49" s="12"/>
      <c r="R49" s="10"/>
      <c r="S49" s="10"/>
      <c r="T49" s="10"/>
      <c r="U49" s="10"/>
      <c r="V49" s="10"/>
      <c r="W49" s="10"/>
      <c r="X49" s="10"/>
      <c r="Y49" s="10"/>
      <c r="Z49" s="10"/>
    </row>
    <row r="50" spans="1:26" ht="24" customHeight="1">
      <c r="A50" s="285" t="s">
        <v>192</v>
      </c>
      <c r="B50" s="274"/>
      <c r="C50" s="274"/>
      <c r="D50" s="274"/>
      <c r="E50" s="274"/>
      <c r="F50" s="274"/>
      <c r="G50" s="274"/>
      <c r="H50" s="274"/>
      <c r="I50" s="274"/>
      <c r="J50" s="274"/>
      <c r="K50" s="274"/>
      <c r="L50" s="274"/>
      <c r="M50" s="274"/>
      <c r="N50" s="274"/>
      <c r="O50" s="274"/>
      <c r="P50" s="274"/>
      <c r="Q50" s="251"/>
      <c r="R50" s="10"/>
      <c r="S50" s="10"/>
      <c r="T50" s="10"/>
      <c r="U50" s="10"/>
      <c r="V50" s="10"/>
      <c r="W50" s="10"/>
      <c r="X50" s="10"/>
      <c r="Y50" s="10"/>
      <c r="Z50" s="10"/>
    </row>
    <row r="51" spans="1:26" ht="272.25" customHeight="1">
      <c r="A51" s="250"/>
      <c r="B51" s="274"/>
      <c r="C51" s="274"/>
      <c r="D51" s="274"/>
      <c r="E51" s="274"/>
      <c r="F51" s="274"/>
      <c r="G51" s="274"/>
      <c r="H51" s="274"/>
      <c r="I51" s="274"/>
      <c r="J51" s="274"/>
      <c r="K51" s="274"/>
      <c r="L51" s="274"/>
      <c r="M51" s="274"/>
      <c r="N51" s="274"/>
      <c r="O51" s="274"/>
      <c r="P51" s="274"/>
      <c r="Q51" s="251"/>
      <c r="R51" s="10"/>
      <c r="S51" s="10"/>
      <c r="T51" s="10"/>
      <c r="U51" s="10"/>
      <c r="V51" s="10"/>
      <c r="W51" s="10"/>
      <c r="X51" s="10"/>
      <c r="Y51" s="10"/>
      <c r="Z51" s="10"/>
    </row>
    <row r="52" spans="1:26" ht="152.25" customHeight="1">
      <c r="A52" s="286"/>
      <c r="B52" s="282"/>
      <c r="C52" s="282"/>
      <c r="D52" s="282"/>
      <c r="E52" s="282"/>
      <c r="F52" s="282"/>
      <c r="G52" s="282"/>
      <c r="H52" s="282"/>
      <c r="I52" s="282"/>
      <c r="J52" s="282"/>
      <c r="K52" s="282"/>
      <c r="L52" s="282"/>
      <c r="M52" s="282"/>
      <c r="N52" s="282"/>
      <c r="O52" s="282"/>
      <c r="P52" s="282"/>
      <c r="Q52" s="283"/>
      <c r="R52" s="10"/>
      <c r="S52" s="10"/>
      <c r="T52" s="10"/>
      <c r="U52" s="10"/>
      <c r="V52" s="10"/>
      <c r="W52" s="10"/>
      <c r="X52" s="10"/>
      <c r="Y52" s="10"/>
      <c r="Z52" s="10"/>
    </row>
    <row r="53" spans="1:26" ht="33" customHeight="1">
      <c r="A53" s="287" t="s">
        <v>190</v>
      </c>
      <c r="B53" s="274"/>
      <c r="C53" s="274"/>
      <c r="D53" s="274"/>
      <c r="E53" s="274"/>
      <c r="F53" s="274"/>
      <c r="G53" s="274"/>
      <c r="H53" s="274"/>
      <c r="I53" s="274"/>
      <c r="J53" s="274"/>
      <c r="K53" s="274"/>
      <c r="L53" s="274"/>
      <c r="M53" s="274"/>
      <c r="N53" s="274"/>
      <c r="O53" s="274"/>
      <c r="P53" s="274"/>
      <c r="Q53" s="251"/>
      <c r="R53" s="10"/>
      <c r="S53" s="10"/>
      <c r="T53" s="10"/>
      <c r="U53" s="10"/>
      <c r="V53" s="10"/>
      <c r="W53" s="10"/>
      <c r="X53" s="10"/>
      <c r="Y53" s="10"/>
      <c r="Z53" s="10"/>
    </row>
    <row r="54" spans="1:26" ht="30" customHeight="1">
      <c r="A54" s="38" t="s">
        <v>189</v>
      </c>
      <c r="B54" s="39" t="s">
        <v>190</v>
      </c>
      <c r="C54" s="40" t="s">
        <v>44</v>
      </c>
      <c r="D54" s="40" t="s">
        <v>64</v>
      </c>
      <c r="E54" s="40" t="s">
        <v>124</v>
      </c>
      <c r="F54" s="40" t="s">
        <v>130</v>
      </c>
      <c r="G54" s="40" t="s">
        <v>67</v>
      </c>
      <c r="H54" s="40" t="s">
        <v>143</v>
      </c>
      <c r="I54" s="40" t="s">
        <v>151</v>
      </c>
      <c r="J54" s="40" t="s">
        <v>77</v>
      </c>
      <c r="K54" s="40" t="s">
        <v>160</v>
      </c>
      <c r="L54" s="40" t="s">
        <v>122</v>
      </c>
      <c r="M54" s="40" t="s">
        <v>114</v>
      </c>
      <c r="N54" s="40" t="s">
        <v>136</v>
      </c>
      <c r="O54" s="40" t="s">
        <v>141</v>
      </c>
      <c r="P54" s="40" t="s">
        <v>149</v>
      </c>
      <c r="Q54" s="40" t="s">
        <v>157</v>
      </c>
      <c r="R54" s="10"/>
      <c r="S54" s="10"/>
      <c r="T54" s="10"/>
      <c r="U54" s="10"/>
      <c r="V54" s="10"/>
      <c r="W54" s="10"/>
      <c r="X54" s="10"/>
      <c r="Y54" s="10"/>
      <c r="Z54" s="10"/>
    </row>
    <row r="55" spans="1:26" ht="31.5" customHeight="1">
      <c r="A55" s="38" t="s">
        <v>191</v>
      </c>
      <c r="B55" s="41">
        <f>SUM(C55:Q55)</f>
        <v>71</v>
      </c>
      <c r="C55" s="42">
        <f>IFERROR(VLOOKUP(C54,Datos!$D$43:$F$57,2,FALSE)," ")</f>
        <v>11</v>
      </c>
      <c r="D55" s="42">
        <f>IFERROR(VLOOKUP(D54,Datos!$D$43:$F$57,2,FALSE)," ")</f>
        <v>5</v>
      </c>
      <c r="E55" s="42">
        <f>IFERROR(VLOOKUP(E54,Datos!$D$43:$F$57,2,FALSE)," ")</f>
        <v>1</v>
      </c>
      <c r="F55" s="42">
        <f>IFERROR(VLOOKUP(F54,Datos!$D$43:$F$57,2,FALSE)," ")</f>
        <v>2</v>
      </c>
      <c r="G55" s="42" t="str">
        <f>IFERROR(VLOOKUP(G54,Datos!$D$43:$F$57,2,FALSE)," ")</f>
        <v xml:space="preserve"> </v>
      </c>
      <c r="H55" s="42">
        <f>IFERROR(VLOOKUP(H54,Datos!$D$43:$F$57,2,FALSE)," ")</f>
        <v>5</v>
      </c>
      <c r="I55" s="42">
        <f>IFERROR(VLOOKUP(I54,Datos!$D$43:$F$57,2,FALSE)," ")</f>
        <v>4</v>
      </c>
      <c r="J55" s="42">
        <f>IFERROR(VLOOKUP(J54,Datos!$D$43:$F$57,2,FALSE)," ")</f>
        <v>4</v>
      </c>
      <c r="K55" s="42">
        <f>IFERROR(VLOOKUP(K54,Datos!$D$43:$F$57,2,FALSE)," ")</f>
        <v>23</v>
      </c>
      <c r="L55" s="42">
        <f>IFERROR(VLOOKUP(L54,Datos!$D$43:$F$57,2,FALSE)," ")</f>
        <v>7</v>
      </c>
      <c r="M55" s="42">
        <f>IFERROR(VLOOKUP(M54,Datos!$D$43:$F$57,2,FALSE)," ")</f>
        <v>1</v>
      </c>
      <c r="N55" s="42">
        <f>IFERROR(VLOOKUP(N54,Datos!$D$43:$F$57,2,FALSE)," ")</f>
        <v>2</v>
      </c>
      <c r="O55" s="42">
        <f>IFERROR(VLOOKUP(O54,Datos!$D$43:$F$57,2,FALSE)," ")</f>
        <v>1</v>
      </c>
      <c r="P55" s="42">
        <f>IFERROR(VLOOKUP(P54,Datos!$D$43:$F$57,2,FALSE)," ")</f>
        <v>2</v>
      </c>
      <c r="Q55" s="42">
        <f>IFERROR(VLOOKUP(Q54,Datos!$D$43:$F$57,2,FALSE)," ")</f>
        <v>3</v>
      </c>
      <c r="R55" s="10"/>
      <c r="S55" s="10"/>
      <c r="T55" s="10"/>
      <c r="U55" s="10"/>
      <c r="V55" s="10"/>
      <c r="W55" s="10"/>
      <c r="X55" s="10"/>
      <c r="Y55" s="10"/>
      <c r="Z55" s="10"/>
    </row>
    <row r="56" spans="1:26" ht="31.5" customHeight="1">
      <c r="A56" s="38" t="s">
        <v>24</v>
      </c>
      <c r="B56" s="43">
        <f>AVERAGE(C56:Q56)</f>
        <v>0.92180687410944884</v>
      </c>
      <c r="C56" s="43">
        <f>IFERROR(VLOOKUP(C54,Datos!$D$43:$F$57,3,FALSE)," ")</f>
        <v>1</v>
      </c>
      <c r="D56" s="43" t="str">
        <f>IFERROR(VLOOKUP(D54,Datos!$D$43:$F$57,3,FALSE)," ")</f>
        <v xml:space="preserve"> </v>
      </c>
      <c r="E56" s="43" t="str">
        <f>IFERROR(VLOOKUP(E54,Datos!$D$43:$F$57,3,FALSE)," ")</f>
        <v xml:space="preserve"> </v>
      </c>
      <c r="F56" s="43" t="str">
        <f>IFERROR(VLOOKUP(F54,Datos!$D$43:$F$57,3,FALSE)," ")</f>
        <v xml:space="preserve"> </v>
      </c>
      <c r="G56" s="43" t="str">
        <f>IFERROR(VLOOKUP(G54,Datos!$D$43:$F$57,3,FALSE)," ")</f>
        <v xml:space="preserve"> </v>
      </c>
      <c r="H56" s="43">
        <f>IFERROR(VLOOKUP(H54,Datos!$D$43:$F$57,3,FALSE)," ")</f>
        <v>0.875</v>
      </c>
      <c r="I56" s="43">
        <f>IFERROR(VLOOKUP(I54,Datos!$D$43:$F$57,3,FALSE)," ")</f>
        <v>1</v>
      </c>
      <c r="J56" s="43">
        <f>IFERROR(VLOOKUP(J54,Datos!$D$43:$F$57,3,FALSE)," ")</f>
        <v>0.78624503196820461</v>
      </c>
      <c r="K56" s="43">
        <f>IFERROR(VLOOKUP(K54,Datos!$D$43:$F$57,3,FALSE)," ")</f>
        <v>1</v>
      </c>
      <c r="L56" s="43">
        <f>IFERROR(VLOOKUP(L54,Datos!$D$43:$F$57,3,FALSE)," ")</f>
        <v>1</v>
      </c>
      <c r="M56" s="43">
        <f>IFERROR(VLOOKUP(M54,Datos!$D$43:$F$57,3,FALSE)," ")</f>
        <v>0.8</v>
      </c>
      <c r="N56" s="43" t="str">
        <f>IFERROR(VLOOKUP(N54,Datos!$D$43:$F$57,3,FALSE)," ")</f>
        <v xml:space="preserve"> </v>
      </c>
      <c r="O56" s="43" t="str">
        <f>IFERROR(VLOOKUP(O54,Datos!$D$43:$F$57,3,FALSE)," ")</f>
        <v xml:space="preserve"> </v>
      </c>
      <c r="P56" s="43">
        <f>IFERROR(VLOOKUP(P54,Datos!$D$43:$F$57,3,FALSE)," ")</f>
        <v>0.92592592592592582</v>
      </c>
      <c r="Q56" s="43">
        <f>IFERROR(VLOOKUP(Q54,Datos!$D$43:$F$57,3,FALSE)," ")</f>
        <v>0.90909090909090906</v>
      </c>
      <c r="R56" s="10"/>
      <c r="S56" s="10"/>
      <c r="T56" s="10"/>
      <c r="U56" s="10"/>
      <c r="V56" s="10"/>
      <c r="W56" s="10"/>
      <c r="X56" s="10"/>
      <c r="Y56" s="10"/>
      <c r="Z56" s="10"/>
    </row>
    <row r="57" spans="1:26" ht="17.25" customHeight="1">
      <c r="A57" s="44"/>
      <c r="B57" s="12"/>
      <c r="C57" s="12"/>
      <c r="D57" s="12"/>
      <c r="E57" s="12"/>
      <c r="F57" s="12"/>
      <c r="G57" s="12"/>
      <c r="H57" s="12"/>
      <c r="I57" s="12"/>
      <c r="J57" s="12"/>
      <c r="K57" s="12"/>
      <c r="L57" s="12"/>
      <c r="M57" s="12"/>
      <c r="N57" s="12"/>
      <c r="O57" s="12"/>
      <c r="P57" s="12"/>
      <c r="Q57" s="12"/>
      <c r="R57" s="10"/>
      <c r="S57" s="10"/>
      <c r="T57" s="10"/>
      <c r="U57" s="10"/>
      <c r="V57" s="10"/>
      <c r="W57" s="10"/>
      <c r="X57" s="10"/>
      <c r="Y57" s="10"/>
      <c r="Z57" s="10"/>
    </row>
    <row r="58" spans="1:26" ht="24" customHeight="1">
      <c r="A58" s="285" t="s">
        <v>192</v>
      </c>
      <c r="B58" s="274"/>
      <c r="C58" s="274"/>
      <c r="D58" s="274"/>
      <c r="E58" s="274"/>
      <c r="F58" s="274"/>
      <c r="G58" s="274"/>
      <c r="H58" s="274"/>
      <c r="I58" s="274"/>
      <c r="J58" s="274"/>
      <c r="K58" s="274"/>
      <c r="L58" s="274"/>
      <c r="M58" s="274"/>
      <c r="N58" s="274"/>
      <c r="O58" s="274"/>
      <c r="P58" s="274"/>
      <c r="Q58" s="251"/>
      <c r="R58" s="10"/>
      <c r="S58" s="10"/>
      <c r="T58" s="10"/>
      <c r="U58" s="10"/>
      <c r="V58" s="10"/>
      <c r="W58" s="10"/>
      <c r="X58" s="10"/>
      <c r="Y58" s="10"/>
      <c r="Z58" s="10"/>
    </row>
    <row r="59" spans="1:26" ht="272.25" customHeight="1">
      <c r="A59" s="250"/>
      <c r="B59" s="274"/>
      <c r="C59" s="274"/>
      <c r="D59" s="274"/>
      <c r="E59" s="274"/>
      <c r="F59" s="274"/>
      <c r="G59" s="274"/>
      <c r="H59" s="274"/>
      <c r="I59" s="274"/>
      <c r="J59" s="274"/>
      <c r="K59" s="274"/>
      <c r="L59" s="274"/>
      <c r="M59" s="274"/>
      <c r="N59" s="274"/>
      <c r="O59" s="274"/>
      <c r="P59" s="274"/>
      <c r="Q59" s="251"/>
      <c r="R59" s="10"/>
      <c r="S59" s="10"/>
      <c r="T59" s="10"/>
      <c r="U59" s="10"/>
      <c r="V59" s="10"/>
      <c r="W59" s="10"/>
      <c r="X59" s="10"/>
      <c r="Y59" s="10"/>
      <c r="Z59" s="10"/>
    </row>
    <row r="60" spans="1:26" ht="45" customHeight="1">
      <c r="A60" s="12"/>
      <c r="B60" s="12"/>
      <c r="C60" s="12"/>
      <c r="D60" s="12"/>
      <c r="E60" s="12"/>
      <c r="F60" s="12"/>
      <c r="G60" s="12"/>
      <c r="H60" s="12"/>
      <c r="I60" s="12"/>
      <c r="J60" s="12"/>
      <c r="K60" s="12"/>
      <c r="L60" s="12"/>
      <c r="M60" s="12"/>
      <c r="N60" s="12"/>
      <c r="O60" s="12"/>
      <c r="P60" s="12"/>
      <c r="Q60" s="12"/>
      <c r="R60" s="10"/>
      <c r="S60" s="10"/>
      <c r="T60" s="10"/>
      <c r="U60" s="10"/>
      <c r="V60" s="10"/>
      <c r="W60" s="10"/>
      <c r="X60" s="10"/>
      <c r="Y60" s="10"/>
      <c r="Z60" s="10"/>
    </row>
    <row r="61" spans="1:26" ht="114" customHeight="1">
      <c r="A61" s="281" t="s">
        <v>194</v>
      </c>
      <c r="B61" s="282"/>
      <c r="C61" s="282"/>
      <c r="D61" s="282"/>
      <c r="E61" s="282"/>
      <c r="F61" s="282"/>
      <c r="G61" s="282"/>
      <c r="H61" s="282"/>
      <c r="I61" s="282"/>
      <c r="J61" s="282"/>
      <c r="K61" s="282"/>
      <c r="L61" s="282"/>
      <c r="M61" s="282"/>
      <c r="N61" s="282"/>
      <c r="O61" s="282"/>
      <c r="P61" s="282"/>
      <c r="Q61" s="283"/>
      <c r="R61" s="14"/>
      <c r="S61" s="14"/>
      <c r="T61" s="14"/>
      <c r="U61" s="14"/>
      <c r="V61" s="14"/>
      <c r="W61" s="14"/>
      <c r="X61" s="14"/>
      <c r="Y61" s="14"/>
      <c r="Z61" s="14"/>
    </row>
    <row r="62" spans="1:26" ht="33.75" customHeight="1">
      <c r="A62" s="10"/>
      <c r="B62" s="10"/>
      <c r="C62" s="10"/>
      <c r="D62" s="10"/>
      <c r="E62" s="284" t="s">
        <v>195</v>
      </c>
      <c r="F62" s="274"/>
      <c r="G62" s="274"/>
      <c r="H62" s="274"/>
      <c r="I62" s="251"/>
      <c r="J62" s="284" t="s">
        <v>196</v>
      </c>
      <c r="K62" s="251"/>
      <c r="L62" s="46" t="s">
        <v>24</v>
      </c>
      <c r="M62" s="10"/>
      <c r="N62" s="10"/>
      <c r="O62" s="10"/>
      <c r="P62" s="10"/>
      <c r="Q62" s="10"/>
      <c r="R62" s="10"/>
      <c r="S62" s="10"/>
      <c r="T62" s="10"/>
      <c r="U62" s="10"/>
      <c r="V62" s="10"/>
      <c r="W62" s="10"/>
      <c r="X62" s="10"/>
      <c r="Y62" s="10"/>
      <c r="Z62" s="10"/>
    </row>
    <row r="63" spans="1:26" ht="18.75" customHeight="1">
      <c r="A63" s="10"/>
      <c r="B63" s="10"/>
      <c r="C63" s="10"/>
      <c r="D63" s="10"/>
      <c r="E63" s="279" t="s">
        <v>197</v>
      </c>
      <c r="F63" s="274"/>
      <c r="G63" s="274"/>
      <c r="H63" s="274"/>
      <c r="I63" s="251"/>
      <c r="J63" s="250">
        <f>VLOOKUP(E63,Datos!$B$79:$D$86,2,FALSE)</f>
        <v>11</v>
      </c>
      <c r="K63" s="251"/>
      <c r="L63" s="43">
        <f>VLOOKUP(E63,Datos!$B$79:$D$86,3,FALSE)</f>
        <v>1</v>
      </c>
      <c r="M63" s="10"/>
      <c r="N63" s="10"/>
      <c r="O63" s="10"/>
      <c r="P63" s="10"/>
      <c r="Q63" s="10"/>
      <c r="R63" s="10"/>
      <c r="S63" s="10"/>
      <c r="T63" s="10"/>
      <c r="U63" s="10"/>
      <c r="V63" s="10"/>
      <c r="W63" s="10"/>
      <c r="X63" s="10"/>
      <c r="Y63" s="10"/>
      <c r="Z63" s="10"/>
    </row>
    <row r="64" spans="1:26" ht="18.75" customHeight="1">
      <c r="A64" s="10"/>
      <c r="B64" s="10"/>
      <c r="C64" s="10"/>
      <c r="D64" s="10"/>
      <c r="E64" s="279" t="s">
        <v>198</v>
      </c>
      <c r="F64" s="274"/>
      <c r="G64" s="274"/>
      <c r="H64" s="274"/>
      <c r="I64" s="251"/>
      <c r="J64" s="250">
        <f>VLOOKUP(E64,Datos!$B$79:$D$86,2,FALSE)</f>
        <v>5</v>
      </c>
      <c r="K64" s="251"/>
      <c r="L64" s="43">
        <f>VLOOKUP(E64,Datos!$B$79:$D$86,3,FALSE)</f>
        <v>1</v>
      </c>
      <c r="M64" s="10"/>
      <c r="N64" s="10"/>
      <c r="O64" s="10"/>
      <c r="P64" s="10"/>
      <c r="Q64" s="10"/>
      <c r="R64" s="10"/>
      <c r="S64" s="10"/>
      <c r="T64" s="10"/>
      <c r="U64" s="10"/>
      <c r="V64" s="10"/>
      <c r="W64" s="10"/>
      <c r="X64" s="10"/>
      <c r="Y64" s="10"/>
      <c r="Z64" s="10"/>
    </row>
    <row r="65" spans="1:26" ht="18.75" customHeight="1">
      <c r="A65" s="10"/>
      <c r="B65" s="10"/>
      <c r="C65" s="10"/>
      <c r="D65" s="10"/>
      <c r="E65" s="279" t="s">
        <v>199</v>
      </c>
      <c r="F65" s="274"/>
      <c r="G65" s="274"/>
      <c r="H65" s="274"/>
      <c r="I65" s="251"/>
      <c r="J65" s="250">
        <f>VLOOKUP(E65,Datos!$B$79:$D$86,2,FALSE)</f>
        <v>5</v>
      </c>
      <c r="K65" s="251"/>
      <c r="L65" s="43" t="str">
        <f>IFERROR(VLOOKUP(E65,Datos!$B$79:$D$86,3,FALSE)," ")</f>
        <v xml:space="preserve"> </v>
      </c>
      <c r="M65" s="10"/>
      <c r="N65" s="10"/>
      <c r="O65" s="10"/>
      <c r="P65" s="10"/>
      <c r="Q65" s="10"/>
      <c r="R65" s="10"/>
      <c r="S65" s="10"/>
      <c r="T65" s="10"/>
      <c r="U65" s="10"/>
      <c r="V65" s="10"/>
      <c r="W65" s="10"/>
      <c r="X65" s="10"/>
      <c r="Y65" s="10"/>
      <c r="Z65" s="10"/>
    </row>
    <row r="66" spans="1:26" ht="18.75" customHeight="1">
      <c r="A66" s="10"/>
      <c r="B66" s="10"/>
      <c r="C66" s="10"/>
      <c r="D66" s="10"/>
      <c r="E66" s="279" t="s">
        <v>200</v>
      </c>
      <c r="F66" s="274"/>
      <c r="G66" s="274"/>
      <c r="H66" s="274"/>
      <c r="I66" s="251"/>
      <c r="J66" s="250">
        <f>VLOOKUP(E66,Datos!$B$79:$D$86,2,FALSE)</f>
        <v>19</v>
      </c>
      <c r="K66" s="251"/>
      <c r="L66" s="43">
        <f>VLOOKUP(E66,Datos!$B$79:$D$86,3,FALSE)</f>
        <v>0.89844531368637126</v>
      </c>
      <c r="M66" s="10"/>
      <c r="N66" s="10"/>
      <c r="O66" s="10"/>
      <c r="P66" s="10"/>
      <c r="Q66" s="10"/>
      <c r="R66" s="10"/>
      <c r="S66" s="10"/>
      <c r="T66" s="10"/>
      <c r="U66" s="10"/>
      <c r="V66" s="10"/>
      <c r="W66" s="10"/>
      <c r="X66" s="10"/>
      <c r="Y66" s="10"/>
      <c r="Z66" s="10"/>
    </row>
    <row r="67" spans="1:26" ht="18.75" customHeight="1">
      <c r="A67" s="10"/>
      <c r="B67" s="10"/>
      <c r="C67" s="10"/>
      <c r="D67" s="10"/>
      <c r="E67" s="279" t="s">
        <v>201</v>
      </c>
      <c r="F67" s="274"/>
      <c r="G67" s="274"/>
      <c r="H67" s="274"/>
      <c r="I67" s="251"/>
      <c r="J67" s="250">
        <f>VLOOKUP(E67,Datos!$B$79:$D$86,2,FALSE)</f>
        <v>1</v>
      </c>
      <c r="K67" s="251"/>
      <c r="L67" s="43">
        <f>VLOOKUP(E67,Datos!$B$79:$D$86,3,FALSE)</f>
        <v>0.8</v>
      </c>
      <c r="M67" s="10"/>
      <c r="N67" s="10"/>
      <c r="O67" s="10"/>
      <c r="P67" s="10"/>
      <c r="Q67" s="10"/>
      <c r="R67" s="10"/>
      <c r="S67" s="10"/>
      <c r="T67" s="10"/>
      <c r="U67" s="10"/>
      <c r="V67" s="10"/>
      <c r="W67" s="10"/>
      <c r="X67" s="10"/>
      <c r="Y67" s="10"/>
      <c r="Z67" s="10"/>
    </row>
    <row r="68" spans="1:26" ht="18.75" customHeight="1">
      <c r="A68" s="10"/>
      <c r="B68" s="10"/>
      <c r="C68" s="10"/>
      <c r="D68" s="10"/>
      <c r="E68" s="279" t="s">
        <v>202</v>
      </c>
      <c r="F68" s="274"/>
      <c r="G68" s="274"/>
      <c r="H68" s="274"/>
      <c r="I68" s="251"/>
      <c r="J68" s="250">
        <f>VLOOKUP(E68,Datos!$B$79:$D$86,2,FALSE)</f>
        <v>2</v>
      </c>
      <c r="K68" s="251"/>
      <c r="L68" s="43">
        <f>VLOOKUP(E68,Datos!$B$79:$D$86,3,FALSE)</f>
        <v>0.92592592592592582</v>
      </c>
      <c r="M68" s="10"/>
      <c r="N68" s="10"/>
      <c r="O68" s="10"/>
      <c r="P68" s="10"/>
      <c r="Q68" s="10"/>
      <c r="R68" s="10"/>
      <c r="S68" s="10"/>
      <c r="T68" s="10"/>
      <c r="U68" s="10"/>
      <c r="V68" s="10"/>
      <c r="W68" s="10"/>
      <c r="X68" s="10"/>
      <c r="Y68" s="10"/>
      <c r="Z68" s="10"/>
    </row>
    <row r="69" spans="1:26" ht="18.75" customHeight="1">
      <c r="A69" s="10"/>
      <c r="B69" s="10"/>
      <c r="C69" s="10"/>
      <c r="D69" s="10"/>
      <c r="E69" s="279" t="s">
        <v>203</v>
      </c>
      <c r="F69" s="274"/>
      <c r="G69" s="274"/>
      <c r="H69" s="274"/>
      <c r="I69" s="251"/>
      <c r="J69" s="250">
        <f>VLOOKUP(E69,Datos!$B$79:$D$86,2,FALSE)</f>
        <v>44</v>
      </c>
      <c r="K69" s="251"/>
      <c r="L69" s="43">
        <f>VLOOKUP(E69,Datos!$B$79:$D$86,3,FALSE)</f>
        <v>0.96666666666666667</v>
      </c>
      <c r="M69" s="10"/>
      <c r="N69" s="10"/>
      <c r="O69" s="10"/>
      <c r="P69" s="10"/>
      <c r="Q69" s="10"/>
      <c r="R69" s="10"/>
      <c r="S69" s="10"/>
      <c r="T69" s="10"/>
      <c r="U69" s="10"/>
      <c r="V69" s="10"/>
      <c r="W69" s="10"/>
      <c r="X69" s="10"/>
      <c r="Y69" s="10"/>
      <c r="Z69" s="10"/>
    </row>
    <row r="70" spans="1:26" ht="18.75" customHeight="1">
      <c r="A70" s="10"/>
      <c r="B70" s="10"/>
      <c r="C70" s="10"/>
      <c r="D70" s="10"/>
      <c r="E70" s="280" t="s">
        <v>190</v>
      </c>
      <c r="F70" s="274"/>
      <c r="G70" s="274"/>
      <c r="H70" s="274"/>
      <c r="I70" s="251"/>
      <c r="J70" s="250">
        <f>SUM(J63:K69)</f>
        <v>87</v>
      </c>
      <c r="K70" s="251"/>
      <c r="L70" s="43">
        <f>AVERAGE(L63:L69)</f>
        <v>0.93183965104649402</v>
      </c>
      <c r="M70" s="10"/>
      <c r="N70" s="10"/>
      <c r="O70" s="10"/>
      <c r="P70" s="10"/>
      <c r="Q70" s="10"/>
      <c r="R70" s="10"/>
      <c r="S70" s="10"/>
      <c r="T70" s="10"/>
      <c r="U70" s="10"/>
      <c r="V70" s="10"/>
      <c r="W70" s="10"/>
      <c r="X70" s="10"/>
      <c r="Y70" s="10"/>
      <c r="Z70" s="10"/>
    </row>
    <row r="71" spans="1:26" ht="64.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24" customHeight="1">
      <c r="A72" s="252" t="s">
        <v>192</v>
      </c>
      <c r="B72" s="253"/>
      <c r="C72" s="253"/>
      <c r="D72" s="253"/>
      <c r="E72" s="253"/>
      <c r="F72" s="253"/>
      <c r="G72" s="253"/>
      <c r="H72" s="253"/>
      <c r="I72" s="253"/>
      <c r="J72" s="253"/>
      <c r="K72" s="253"/>
      <c r="L72" s="253"/>
      <c r="M72" s="253"/>
      <c r="N72" s="253"/>
      <c r="O72" s="253"/>
      <c r="P72" s="253"/>
      <c r="Q72" s="254"/>
      <c r="R72" s="10"/>
      <c r="S72" s="10"/>
      <c r="T72" s="10"/>
      <c r="U72" s="10"/>
      <c r="V72" s="10"/>
      <c r="W72" s="10"/>
      <c r="X72" s="10"/>
      <c r="Y72" s="10"/>
      <c r="Z72" s="10"/>
    </row>
    <row r="73" spans="1:26" ht="289.5" customHeight="1">
      <c r="A73" s="255"/>
      <c r="B73" s="256"/>
      <c r="C73" s="256"/>
      <c r="D73" s="256"/>
      <c r="E73" s="256"/>
      <c r="F73" s="256"/>
      <c r="G73" s="256"/>
      <c r="H73" s="256"/>
      <c r="I73" s="256"/>
      <c r="J73" s="256"/>
      <c r="K73" s="256"/>
      <c r="L73" s="256"/>
      <c r="M73" s="256"/>
      <c r="N73" s="256"/>
      <c r="O73" s="256"/>
      <c r="P73" s="256"/>
      <c r="Q73" s="257"/>
      <c r="R73" s="10"/>
      <c r="S73" s="10"/>
      <c r="T73" s="10"/>
      <c r="U73" s="10"/>
      <c r="V73" s="10"/>
      <c r="W73" s="10"/>
      <c r="X73" s="10"/>
      <c r="Y73" s="10"/>
      <c r="Z73" s="10"/>
    </row>
    <row r="74" spans="1:26" ht="192" customHeight="1">
      <c r="A74" s="258"/>
      <c r="B74" s="259"/>
      <c r="C74" s="259"/>
      <c r="D74" s="259"/>
      <c r="E74" s="259"/>
      <c r="F74" s="259"/>
      <c r="G74" s="259"/>
      <c r="H74" s="259"/>
      <c r="I74" s="259"/>
      <c r="J74" s="259"/>
      <c r="K74" s="259"/>
      <c r="L74" s="259"/>
      <c r="M74" s="259"/>
      <c r="N74" s="259"/>
      <c r="O74" s="259"/>
      <c r="P74" s="259"/>
      <c r="Q74" s="260"/>
      <c r="R74" s="10"/>
      <c r="S74" s="10"/>
      <c r="T74" s="10"/>
      <c r="U74" s="10"/>
      <c r="V74" s="10"/>
      <c r="W74" s="10"/>
      <c r="X74" s="10"/>
      <c r="Y74" s="10"/>
      <c r="Z74" s="10"/>
    </row>
    <row r="75" spans="1:26" ht="18.75" customHeight="1">
      <c r="A75" s="12"/>
      <c r="B75" s="12"/>
      <c r="C75" s="12"/>
      <c r="D75" s="12"/>
      <c r="E75" s="12"/>
      <c r="F75" s="12"/>
      <c r="G75" s="12"/>
      <c r="H75" s="12"/>
      <c r="I75" s="12"/>
      <c r="J75" s="12"/>
      <c r="K75" s="12"/>
      <c r="L75" s="12"/>
      <c r="M75" s="12"/>
      <c r="N75" s="12"/>
      <c r="O75" s="12"/>
      <c r="P75" s="12"/>
      <c r="Q75" s="12"/>
      <c r="R75" s="10"/>
      <c r="S75" s="10"/>
      <c r="T75" s="10"/>
      <c r="U75" s="10"/>
      <c r="V75" s="10"/>
      <c r="W75" s="10"/>
      <c r="X75" s="10"/>
      <c r="Y75" s="10"/>
      <c r="Z75" s="10"/>
    </row>
    <row r="76" spans="1:26" ht="18.75" customHeight="1">
      <c r="A76" s="261" t="s">
        <v>204</v>
      </c>
      <c r="B76" s="262"/>
      <c r="C76" s="262"/>
      <c r="D76" s="262"/>
      <c r="E76" s="263"/>
      <c r="F76" s="270" t="s">
        <v>205</v>
      </c>
      <c r="G76" s="271"/>
      <c r="H76" s="271"/>
      <c r="I76" s="271"/>
      <c r="J76" s="271"/>
      <c r="K76" s="271"/>
      <c r="L76" s="271"/>
      <c r="M76" s="271"/>
      <c r="N76" s="271"/>
      <c r="O76" s="272"/>
      <c r="P76" s="12"/>
      <c r="Q76" s="12"/>
      <c r="R76" s="10"/>
      <c r="S76" s="10"/>
      <c r="T76" s="10"/>
      <c r="U76" s="10"/>
      <c r="V76" s="10"/>
      <c r="W76" s="10"/>
      <c r="X76" s="10"/>
      <c r="Y76" s="10"/>
      <c r="Z76" s="10"/>
    </row>
    <row r="77" spans="1:26" ht="18.75" customHeight="1">
      <c r="A77" s="264"/>
      <c r="B77" s="265"/>
      <c r="C77" s="265"/>
      <c r="D77" s="265"/>
      <c r="E77" s="266"/>
      <c r="F77" s="273" t="s">
        <v>206</v>
      </c>
      <c r="G77" s="274"/>
      <c r="H77" s="274"/>
      <c r="I77" s="274"/>
      <c r="J77" s="274"/>
      <c r="K77" s="274"/>
      <c r="L77" s="274"/>
      <c r="M77" s="274"/>
      <c r="N77" s="274"/>
      <c r="O77" s="275"/>
      <c r="P77" s="12"/>
      <c r="Q77" s="12"/>
      <c r="R77" s="10"/>
      <c r="S77" s="10"/>
      <c r="T77" s="10"/>
      <c r="U77" s="10"/>
      <c r="V77" s="10"/>
      <c r="W77" s="10"/>
      <c r="X77" s="10"/>
      <c r="Y77" s="10"/>
      <c r="Z77" s="10"/>
    </row>
    <row r="78" spans="1:26" ht="18.75" customHeight="1">
      <c r="A78" s="264"/>
      <c r="B78" s="265"/>
      <c r="C78" s="265"/>
      <c r="D78" s="265"/>
      <c r="E78" s="266"/>
      <c r="F78" s="273" t="s">
        <v>207</v>
      </c>
      <c r="G78" s="274"/>
      <c r="H78" s="274"/>
      <c r="I78" s="274"/>
      <c r="J78" s="274"/>
      <c r="K78" s="274"/>
      <c r="L78" s="274"/>
      <c r="M78" s="274"/>
      <c r="N78" s="274"/>
      <c r="O78" s="275"/>
      <c r="P78" s="12"/>
      <c r="Q78" s="12"/>
      <c r="R78" s="10"/>
      <c r="S78" s="10"/>
      <c r="T78" s="10"/>
      <c r="U78" s="10"/>
      <c r="V78" s="10"/>
      <c r="W78" s="10"/>
      <c r="X78" s="10"/>
      <c r="Y78" s="10"/>
      <c r="Z78" s="10"/>
    </row>
    <row r="79" spans="1:26" ht="18.75" customHeight="1">
      <c r="A79" s="267"/>
      <c r="B79" s="268"/>
      <c r="C79" s="268"/>
      <c r="D79" s="268"/>
      <c r="E79" s="269"/>
      <c r="F79" s="276" t="s">
        <v>208</v>
      </c>
      <c r="G79" s="277"/>
      <c r="H79" s="277"/>
      <c r="I79" s="277"/>
      <c r="J79" s="277"/>
      <c r="K79" s="277"/>
      <c r="L79" s="277"/>
      <c r="M79" s="277"/>
      <c r="N79" s="277"/>
      <c r="O79" s="278"/>
      <c r="P79" s="10"/>
      <c r="Q79" s="10"/>
      <c r="R79" s="10"/>
      <c r="S79" s="10"/>
      <c r="T79" s="10"/>
      <c r="U79" s="10"/>
      <c r="V79" s="10"/>
      <c r="W79" s="10"/>
      <c r="X79" s="10"/>
      <c r="Y79" s="10"/>
      <c r="Z79" s="10"/>
    </row>
    <row r="80" spans="1:26" ht="18.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8.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8.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8.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8.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8.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8.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8.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8.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8.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8.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8.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8.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8.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8.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8.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8.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8.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8.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8.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8.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8.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8.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8.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8.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8.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8.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8.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8.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8.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8.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8.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8.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8.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8.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8.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8.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8.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8.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8.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8.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8.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8.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8.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8.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8.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8.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8.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8.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8.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8.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8.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8.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8.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8.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8.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8.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8.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8.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8.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8.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8.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8.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8.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8.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8.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8.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8.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8.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8.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8.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8.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8.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8.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8.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8.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8.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8.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8.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8.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8.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8.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8.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8.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8.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8.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8.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8.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8.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8.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8.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8.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8.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8.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8.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8.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8.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8.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8.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8.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8.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8.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8.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8.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8.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8.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8.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8.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8.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8.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8.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8.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8.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8.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8.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8.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8.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8.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8.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8.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8.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8.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8.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8.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8.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8.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8.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8.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8.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8.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8.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8.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8.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8.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8.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8.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8.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8.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8.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8.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8.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8.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8.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8.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8.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8.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8.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8.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8.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8.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8.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8.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8.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8.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8.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8.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8.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8.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8.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8.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8.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8.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8.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8.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8.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8.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8.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8.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8.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8.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8.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8.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8.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8.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8.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8.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8.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8.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8.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8.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8.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8.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8.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8.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8.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8.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8.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8.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8.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8.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8.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8.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8.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8.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8.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8.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8.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8.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8.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8.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A1:B3"/>
    <mergeCell ref="C1:Q3"/>
    <mergeCell ref="B5:C5"/>
    <mergeCell ref="D5:G5"/>
    <mergeCell ref="H5:J5"/>
    <mergeCell ref="K5:M5"/>
    <mergeCell ref="N5:O5"/>
    <mergeCell ref="A7:Q7"/>
    <mergeCell ref="C9:N9"/>
    <mergeCell ref="C15:N15"/>
    <mergeCell ref="C19:N19"/>
    <mergeCell ref="C29:N29"/>
    <mergeCell ref="A36:Q36"/>
    <mergeCell ref="A37:Q37"/>
    <mergeCell ref="A42:Q42"/>
    <mergeCell ref="A43:Q43"/>
    <mergeCell ref="A45:Q45"/>
    <mergeCell ref="A50:Q50"/>
    <mergeCell ref="A51:Q51"/>
    <mergeCell ref="A52:Q52"/>
    <mergeCell ref="A53:Q53"/>
    <mergeCell ref="A58:Q58"/>
    <mergeCell ref="A59:Q59"/>
    <mergeCell ref="A61:Q61"/>
    <mergeCell ref="E62:I62"/>
    <mergeCell ref="J62:K62"/>
    <mergeCell ref="E63:I63"/>
    <mergeCell ref="J63:K63"/>
    <mergeCell ref="E64:I64"/>
    <mergeCell ref="J64:K64"/>
    <mergeCell ref="E65:I65"/>
    <mergeCell ref="J65:K65"/>
    <mergeCell ref="E66:I66"/>
    <mergeCell ref="J66:K66"/>
    <mergeCell ref="J67:K67"/>
    <mergeCell ref="A72:Q72"/>
    <mergeCell ref="A73:Q74"/>
    <mergeCell ref="A76:E79"/>
    <mergeCell ref="F76:O76"/>
    <mergeCell ref="F77:O77"/>
    <mergeCell ref="F78:O78"/>
    <mergeCell ref="F79:O79"/>
    <mergeCell ref="E67:I67"/>
    <mergeCell ref="E68:I68"/>
    <mergeCell ref="J68:K68"/>
    <mergeCell ref="E69:I69"/>
    <mergeCell ref="J69:K69"/>
    <mergeCell ref="E70:I70"/>
    <mergeCell ref="J70:K70"/>
  </mergeCells>
  <conditionalFormatting sqref="B40:Q40">
    <cfRule type="cellIs" dxfId="419" priority="25" operator="greaterThan">
      <formula>1.1</formula>
    </cfRule>
  </conditionalFormatting>
  <conditionalFormatting sqref="B40:Q40">
    <cfRule type="containsText" dxfId="418" priority="26" operator="containsText" text="&quot;No aplica&quot;">
      <formula>NOT(ISERROR(SEARCH(("""No aplica"""),(B40))))</formula>
    </cfRule>
  </conditionalFormatting>
  <conditionalFormatting sqref="B40:Q40">
    <cfRule type="containsText" dxfId="417" priority="27" operator="containsText" text="&quot;Medición anual&quot;">
      <formula>NOT(ISERROR(SEARCH(("""Medición anual"""),(B40))))</formula>
    </cfRule>
  </conditionalFormatting>
  <conditionalFormatting sqref="B40:Q40">
    <cfRule type="cellIs" dxfId="416" priority="28" operator="between">
      <formula>0.8001</formula>
      <formula>1.09</formula>
    </cfRule>
  </conditionalFormatting>
  <conditionalFormatting sqref="B40:Q40">
    <cfRule type="cellIs" dxfId="415" priority="29" operator="between">
      <formula>0.6001</formula>
      <formula>0.8</formula>
    </cfRule>
  </conditionalFormatting>
  <conditionalFormatting sqref="B40:Q40">
    <cfRule type="cellIs" dxfId="414" priority="30" operator="between">
      <formula>0</formula>
      <formula>0.6</formula>
    </cfRule>
  </conditionalFormatting>
  <conditionalFormatting sqref="B48:Q48">
    <cfRule type="cellIs" dxfId="413" priority="31" operator="greaterThan">
      <formula>1.1</formula>
    </cfRule>
  </conditionalFormatting>
  <conditionalFormatting sqref="B48:Q48">
    <cfRule type="containsText" dxfId="412" priority="32" operator="containsText" text="&quot;No aplica&quot;">
      <formula>NOT(ISERROR(SEARCH(("""No aplica"""),(B48))))</formula>
    </cfRule>
  </conditionalFormatting>
  <conditionalFormatting sqref="B48:Q48">
    <cfRule type="containsText" dxfId="411" priority="33" operator="containsText" text="&quot;Medición anual&quot;">
      <formula>NOT(ISERROR(SEARCH(("""Medición anual"""),(B48))))</formula>
    </cfRule>
  </conditionalFormatting>
  <conditionalFormatting sqref="B48:Q48">
    <cfRule type="cellIs" dxfId="410" priority="34" operator="between">
      <formula>0.8001</formula>
      <formula>1.09</formula>
    </cfRule>
  </conditionalFormatting>
  <conditionalFormatting sqref="B48:Q48">
    <cfRule type="cellIs" dxfId="409" priority="35" operator="between">
      <formula>0.6001</formula>
      <formula>0.8</formula>
    </cfRule>
  </conditionalFormatting>
  <conditionalFormatting sqref="B48:Q48">
    <cfRule type="cellIs" dxfId="408" priority="36" operator="between">
      <formula>0</formula>
      <formula>0.6</formula>
    </cfRule>
  </conditionalFormatting>
  <conditionalFormatting sqref="B56:Q56">
    <cfRule type="cellIs" dxfId="407" priority="37" operator="greaterThan">
      <formula>1.1</formula>
    </cfRule>
  </conditionalFormatting>
  <conditionalFormatting sqref="B56:Q56">
    <cfRule type="containsText" dxfId="406" priority="38" operator="containsText" text="&quot;No aplica&quot;">
      <formula>NOT(ISERROR(SEARCH(("""No aplica"""),(B56))))</formula>
    </cfRule>
  </conditionalFormatting>
  <conditionalFormatting sqref="B56:Q56">
    <cfRule type="containsText" dxfId="405" priority="39" operator="containsText" text="&quot;Medición anual&quot;">
      <formula>NOT(ISERROR(SEARCH(("""Medición anual"""),(B56))))</formula>
    </cfRule>
  </conditionalFormatting>
  <conditionalFormatting sqref="B56:Q56">
    <cfRule type="cellIs" dxfId="404" priority="40" operator="between">
      <formula>0.8001</formula>
      <formula>1.09</formula>
    </cfRule>
  </conditionalFormatting>
  <conditionalFormatting sqref="B56:Q56">
    <cfRule type="cellIs" dxfId="403" priority="41" operator="between">
      <formula>0.6001</formula>
      <formula>0.8</formula>
    </cfRule>
  </conditionalFormatting>
  <conditionalFormatting sqref="B56:Q56">
    <cfRule type="cellIs" dxfId="402" priority="42" operator="between">
      <formula>0</formula>
      <formula>0.6</formula>
    </cfRule>
  </conditionalFormatting>
  <conditionalFormatting sqref="G11">
    <cfRule type="cellIs" dxfId="401" priority="43" operator="greaterThan">
      <formula>1.1</formula>
    </cfRule>
  </conditionalFormatting>
  <conditionalFormatting sqref="G11">
    <cfRule type="containsText" dxfId="400" priority="44" operator="containsText" text="&quot;No aplica&quot;">
      <formula>NOT(ISERROR(SEARCH(("""No aplica"""),(G11))))</formula>
    </cfRule>
  </conditionalFormatting>
  <conditionalFormatting sqref="G11">
    <cfRule type="containsText" dxfId="399" priority="45" operator="containsText" text="&quot;Anual&quot;">
      <formula>NOT(ISERROR(SEARCH(("""Anual"""),(G11))))</formula>
    </cfRule>
  </conditionalFormatting>
  <conditionalFormatting sqref="G11">
    <cfRule type="cellIs" dxfId="398" priority="46" operator="between">
      <formula>0.8001</formula>
      <formula>1.09</formula>
    </cfRule>
  </conditionalFormatting>
  <conditionalFormatting sqref="G11">
    <cfRule type="cellIs" dxfId="397" priority="47" operator="between">
      <formula>0.6001</formula>
      <formula>0.8</formula>
    </cfRule>
  </conditionalFormatting>
  <conditionalFormatting sqref="G11">
    <cfRule type="cellIs" dxfId="396" priority="48" operator="between">
      <formula>0</formula>
      <formula>0.6</formula>
    </cfRule>
  </conditionalFormatting>
  <conditionalFormatting sqref="G13">
    <cfRule type="cellIs" dxfId="395" priority="49" operator="greaterThan">
      <formula>1.1</formula>
    </cfRule>
  </conditionalFormatting>
  <conditionalFormatting sqref="G13">
    <cfRule type="containsText" dxfId="394" priority="50" operator="containsText" text="&quot;No aplica&quot;">
      <formula>NOT(ISERROR(SEARCH(("""No aplica"""),(G13))))</formula>
    </cfRule>
  </conditionalFormatting>
  <conditionalFormatting sqref="G13">
    <cfRule type="containsText" dxfId="393" priority="51" operator="containsText" text="&quot;Anual&quot;">
      <formula>NOT(ISERROR(SEARCH(("""Anual"""),(G13))))</formula>
    </cfRule>
  </conditionalFormatting>
  <conditionalFormatting sqref="G13">
    <cfRule type="cellIs" dxfId="392" priority="52" operator="between">
      <formula>0.8001</formula>
      <formula>1.09</formula>
    </cfRule>
  </conditionalFormatting>
  <conditionalFormatting sqref="G13">
    <cfRule type="cellIs" dxfId="391" priority="53" operator="between">
      <formula>0.6001</formula>
      <formula>0.8</formula>
    </cfRule>
  </conditionalFormatting>
  <conditionalFormatting sqref="G13">
    <cfRule type="cellIs" dxfId="390" priority="54" operator="between">
      <formula>0</formula>
      <formula>0.6</formula>
    </cfRule>
  </conditionalFormatting>
  <conditionalFormatting sqref="G21">
    <cfRule type="cellIs" dxfId="389" priority="55" operator="greaterThan">
      <formula>1.1</formula>
    </cfRule>
  </conditionalFormatting>
  <conditionalFormatting sqref="G21">
    <cfRule type="containsText" dxfId="388" priority="56" operator="containsText" text="&quot;No aplica&quot;">
      <formula>NOT(ISERROR(SEARCH(("""No aplica"""),(G21))))</formula>
    </cfRule>
  </conditionalFormatting>
  <conditionalFormatting sqref="G21">
    <cfRule type="containsText" dxfId="387" priority="57" operator="containsText" text="&quot;Medición anual&quot;">
      <formula>NOT(ISERROR(SEARCH(("""Medición anual"""),(G21))))</formula>
    </cfRule>
  </conditionalFormatting>
  <conditionalFormatting sqref="G21">
    <cfRule type="cellIs" dxfId="386" priority="58" operator="between">
      <formula>0.8001</formula>
      <formula>1.09</formula>
    </cfRule>
  </conditionalFormatting>
  <conditionalFormatting sqref="G21">
    <cfRule type="cellIs" dxfId="385" priority="59" operator="between">
      <formula>0.6001</formula>
      <formula>0.8</formula>
    </cfRule>
  </conditionalFormatting>
  <conditionalFormatting sqref="G21">
    <cfRule type="cellIs" dxfId="384" priority="60" operator="between">
      <formula>0</formula>
      <formula>0.6</formula>
    </cfRule>
  </conditionalFormatting>
  <conditionalFormatting sqref="G23">
    <cfRule type="cellIs" dxfId="383" priority="61" operator="greaterThan">
      <formula>1.1</formula>
    </cfRule>
  </conditionalFormatting>
  <conditionalFormatting sqref="G23">
    <cfRule type="containsText" dxfId="382" priority="62" operator="containsText" text="&quot;No aplica&quot;">
      <formula>NOT(ISERROR(SEARCH(("""No aplica"""),(G23))))</formula>
    </cfRule>
  </conditionalFormatting>
  <conditionalFormatting sqref="G23">
    <cfRule type="containsText" dxfId="381" priority="63" operator="containsText" text="&quot;Medición anual&quot;">
      <formula>NOT(ISERROR(SEARCH(("""Medición anual"""),(G23))))</formula>
    </cfRule>
  </conditionalFormatting>
  <conditionalFormatting sqref="G23">
    <cfRule type="cellIs" dxfId="380" priority="64" operator="between">
      <formula>0.8001</formula>
      <formula>1.09</formula>
    </cfRule>
  </conditionalFormatting>
  <conditionalFormatting sqref="G23">
    <cfRule type="cellIs" dxfId="379" priority="65" operator="between">
      <formula>0.6001</formula>
      <formula>0.8</formula>
    </cfRule>
  </conditionalFormatting>
  <conditionalFormatting sqref="G23">
    <cfRule type="cellIs" dxfId="378" priority="66" operator="between">
      <formula>0</formula>
      <formula>0.6</formula>
    </cfRule>
  </conditionalFormatting>
  <conditionalFormatting sqref="G25">
    <cfRule type="cellIs" dxfId="377" priority="67" operator="greaterThan">
      <formula>1.1</formula>
    </cfRule>
  </conditionalFormatting>
  <conditionalFormatting sqref="G25">
    <cfRule type="containsText" dxfId="376" priority="68" operator="containsText" text="&quot;No aplica&quot;">
      <formula>NOT(ISERROR(SEARCH(("""No aplica"""),(G25))))</formula>
    </cfRule>
  </conditionalFormatting>
  <conditionalFormatting sqref="G25">
    <cfRule type="containsText" dxfId="375" priority="69" operator="containsText" text="&quot;Medición anual&quot;">
      <formula>NOT(ISERROR(SEARCH(("""Medición anual"""),(G25))))</formula>
    </cfRule>
  </conditionalFormatting>
  <conditionalFormatting sqref="G25">
    <cfRule type="cellIs" dxfId="374" priority="70" operator="between">
      <formula>0.8001</formula>
      <formula>1.09</formula>
    </cfRule>
  </conditionalFormatting>
  <conditionalFormatting sqref="G25">
    <cfRule type="cellIs" dxfId="373" priority="71" operator="between">
      <formula>0.6001</formula>
      <formula>0.8</formula>
    </cfRule>
  </conditionalFormatting>
  <conditionalFormatting sqref="G25">
    <cfRule type="cellIs" dxfId="372" priority="72" operator="between">
      <formula>0</formula>
      <formula>0.6</formula>
    </cfRule>
  </conditionalFormatting>
  <conditionalFormatting sqref="G31">
    <cfRule type="cellIs" dxfId="371" priority="73" operator="greaterThan">
      <formula>1.1</formula>
    </cfRule>
  </conditionalFormatting>
  <conditionalFormatting sqref="G31">
    <cfRule type="containsText" dxfId="370" priority="74" operator="containsText" text="&quot;No aplica&quot;">
      <formula>NOT(ISERROR(SEARCH(("""No aplica"""),(G31))))</formula>
    </cfRule>
  </conditionalFormatting>
  <conditionalFormatting sqref="G31">
    <cfRule type="containsText" dxfId="369" priority="75" operator="containsText" text="&quot;Medición anual&quot;">
      <formula>NOT(ISERROR(SEARCH(("""Medición anual"""),(G31))))</formula>
    </cfRule>
  </conditionalFormatting>
  <conditionalFormatting sqref="G31">
    <cfRule type="cellIs" dxfId="368" priority="76" operator="between">
      <formula>0.8001</formula>
      <formula>1.09</formula>
    </cfRule>
  </conditionalFormatting>
  <conditionalFormatting sqref="G31">
    <cfRule type="cellIs" dxfId="367" priority="77" operator="between">
      <formula>0.6001</formula>
      <formula>0.8</formula>
    </cfRule>
  </conditionalFormatting>
  <conditionalFormatting sqref="G31">
    <cfRule type="cellIs" dxfId="366" priority="78" operator="between">
      <formula>0</formula>
      <formula>0.6</formula>
    </cfRule>
  </conditionalFormatting>
  <conditionalFormatting sqref="I17">
    <cfRule type="cellIs" dxfId="365" priority="79" operator="greaterThan">
      <formula>1.1</formula>
    </cfRule>
  </conditionalFormatting>
  <conditionalFormatting sqref="I17">
    <cfRule type="containsText" dxfId="364" priority="80" operator="containsText" text="&quot;No aplica&quot;">
      <formula>NOT(ISERROR(SEARCH(("""No aplica"""),(I17))))</formula>
    </cfRule>
  </conditionalFormatting>
  <conditionalFormatting sqref="I17">
    <cfRule type="containsText" dxfId="363" priority="81" operator="containsText" text="&quot;Medición anual&quot;">
      <formula>NOT(ISERROR(SEARCH(("""Medición anual"""),(I17))))</formula>
    </cfRule>
  </conditionalFormatting>
  <conditionalFormatting sqref="I17">
    <cfRule type="cellIs" dxfId="362" priority="82" operator="between">
      <formula>0.8001</formula>
      <formula>1.09</formula>
    </cfRule>
  </conditionalFormatting>
  <conditionalFormatting sqref="I17">
    <cfRule type="cellIs" dxfId="361" priority="83" operator="between">
      <formula>0.6001</formula>
      <formula>0.8</formula>
    </cfRule>
  </conditionalFormatting>
  <conditionalFormatting sqref="I17">
    <cfRule type="cellIs" dxfId="360" priority="84" operator="between">
      <formula>0</formula>
      <formula>0.6</formula>
    </cfRule>
  </conditionalFormatting>
  <conditionalFormatting sqref="K33">
    <cfRule type="cellIs" dxfId="359" priority="85" operator="greaterThan">
      <formula>1.1</formula>
    </cfRule>
  </conditionalFormatting>
  <conditionalFormatting sqref="K33">
    <cfRule type="containsText" dxfId="358" priority="86" operator="containsText" text="&quot;No aplica&quot;">
      <formula>NOT(ISERROR(SEARCH(("""No aplica"""),(K33))))</formula>
    </cfRule>
  </conditionalFormatting>
  <conditionalFormatting sqref="K33">
    <cfRule type="containsText" dxfId="357" priority="87" operator="containsText" text="&quot;Medición anual&quot;">
      <formula>NOT(ISERROR(SEARCH(("""Medición anual"""),(K33))))</formula>
    </cfRule>
  </conditionalFormatting>
  <conditionalFormatting sqref="K33">
    <cfRule type="cellIs" dxfId="356" priority="88" operator="between">
      <formula>0.8001</formula>
      <formula>1.09</formula>
    </cfRule>
  </conditionalFormatting>
  <conditionalFormatting sqref="K33">
    <cfRule type="cellIs" dxfId="355" priority="89" operator="between">
      <formula>0.6001</formula>
      <formula>0.8</formula>
    </cfRule>
  </conditionalFormatting>
  <conditionalFormatting sqref="K33">
    <cfRule type="cellIs" dxfId="354" priority="90" operator="between">
      <formula>0</formula>
      <formula>0.6</formula>
    </cfRule>
  </conditionalFormatting>
  <conditionalFormatting sqref="L27">
    <cfRule type="cellIs" dxfId="353" priority="91" operator="greaterThan">
      <formula>1.1</formula>
    </cfRule>
  </conditionalFormatting>
  <conditionalFormatting sqref="L27">
    <cfRule type="containsText" dxfId="352" priority="92" operator="containsText" text="&quot;No aplica&quot;">
      <formula>NOT(ISERROR(SEARCH(("""No aplica"""),(L27))))</formula>
    </cfRule>
  </conditionalFormatting>
  <conditionalFormatting sqref="L27">
    <cfRule type="containsText" dxfId="351" priority="93" operator="containsText" text="&quot;Medición anual&quot;">
      <formula>NOT(ISERROR(SEARCH(("""Medición anual"""),(L27))))</formula>
    </cfRule>
  </conditionalFormatting>
  <conditionalFormatting sqref="L27">
    <cfRule type="cellIs" dxfId="350" priority="94" operator="between">
      <formula>0.8001</formula>
      <formula>1.09</formula>
    </cfRule>
  </conditionalFormatting>
  <conditionalFormatting sqref="L27">
    <cfRule type="cellIs" dxfId="349" priority="95" operator="between">
      <formula>0.6001</formula>
      <formula>0.8</formula>
    </cfRule>
  </conditionalFormatting>
  <conditionalFormatting sqref="L27">
    <cfRule type="cellIs" dxfId="348" priority="96" operator="between">
      <formula>0</formula>
      <formula>0.6</formula>
    </cfRule>
  </conditionalFormatting>
  <conditionalFormatting sqref="L63:L70">
    <cfRule type="cellIs" dxfId="347" priority="97" operator="greaterThan">
      <formula>1.1</formula>
    </cfRule>
  </conditionalFormatting>
  <conditionalFormatting sqref="L63:L70">
    <cfRule type="containsText" dxfId="346" priority="98" operator="containsText" text="&quot;No aplica&quot;">
      <formula>NOT(ISERROR(SEARCH(("""No aplica"""),(L63))))</formula>
    </cfRule>
  </conditionalFormatting>
  <conditionalFormatting sqref="L63:L70">
    <cfRule type="containsText" dxfId="345" priority="99" operator="containsText" text="&quot;Medición anual&quot;">
      <formula>NOT(ISERROR(SEARCH(("""Medición anual"""),(L63))))</formula>
    </cfRule>
  </conditionalFormatting>
  <conditionalFormatting sqref="L63:L70">
    <cfRule type="cellIs" dxfId="344" priority="100" operator="between">
      <formula>0.8001</formula>
      <formula>1.09</formula>
    </cfRule>
  </conditionalFormatting>
  <conditionalFormatting sqref="L63:L70">
    <cfRule type="cellIs" dxfId="343" priority="101" operator="between">
      <formula>0.6001</formula>
      <formula>0.8</formula>
    </cfRule>
  </conditionalFormatting>
  <conditionalFormatting sqref="L63:L70">
    <cfRule type="cellIs" dxfId="342" priority="102" operator="between">
      <formula>0</formula>
      <formula>0.6</formula>
    </cfRule>
  </conditionalFormatting>
  <conditionalFormatting sqref="N21">
    <cfRule type="cellIs" dxfId="341" priority="115" operator="greaterThan">
      <formula>1.1</formula>
    </cfRule>
  </conditionalFormatting>
  <conditionalFormatting sqref="N21">
    <cfRule type="containsText" dxfId="340" priority="116" operator="containsText" text="&quot;No aplica&quot;">
      <formula>NOT(ISERROR(SEARCH(("""No aplica"""),(N21))))</formula>
    </cfRule>
  </conditionalFormatting>
  <conditionalFormatting sqref="N21">
    <cfRule type="containsText" dxfId="339" priority="117" operator="containsText" text="&quot;Medición anual&quot;">
      <formula>NOT(ISERROR(SEARCH(("""Medición anual"""),(N21))))</formula>
    </cfRule>
  </conditionalFormatting>
  <conditionalFormatting sqref="N21">
    <cfRule type="cellIs" dxfId="338" priority="118" operator="between">
      <formula>0.8001</formula>
      <formula>1.09</formula>
    </cfRule>
  </conditionalFormatting>
  <conditionalFormatting sqref="N21">
    <cfRule type="cellIs" dxfId="337" priority="119" operator="between">
      <formula>0.6001</formula>
      <formula>0.8</formula>
    </cfRule>
  </conditionalFormatting>
  <conditionalFormatting sqref="N21">
    <cfRule type="cellIs" dxfId="336" priority="120" operator="between">
      <formula>0</formula>
      <formula>0.6</formula>
    </cfRule>
  </conditionalFormatting>
  <conditionalFormatting sqref="N23">
    <cfRule type="cellIs" dxfId="335" priority="121" operator="greaterThan">
      <formula>1.1</formula>
    </cfRule>
  </conditionalFormatting>
  <conditionalFormatting sqref="N23">
    <cfRule type="containsText" dxfId="334" priority="122" operator="containsText" text="&quot;No aplica&quot;">
      <formula>NOT(ISERROR(SEARCH(("""No aplica"""),(N23))))</formula>
    </cfRule>
  </conditionalFormatting>
  <conditionalFormatting sqref="N23">
    <cfRule type="containsText" dxfId="333" priority="123" operator="containsText" text="&quot;Medición anual&quot;">
      <formula>NOT(ISERROR(SEARCH(("""Medición anual"""),(N23))))</formula>
    </cfRule>
  </conditionalFormatting>
  <conditionalFormatting sqref="N23">
    <cfRule type="cellIs" dxfId="332" priority="124" operator="between">
      <formula>0.8001</formula>
      <formula>1.09</formula>
    </cfRule>
  </conditionalFormatting>
  <conditionalFormatting sqref="N23">
    <cfRule type="cellIs" dxfId="331" priority="125" operator="between">
      <formula>0.6001</formula>
      <formula>0.8</formula>
    </cfRule>
  </conditionalFormatting>
  <conditionalFormatting sqref="N23">
    <cfRule type="cellIs" dxfId="330" priority="126" operator="between">
      <formula>0</formula>
      <formula>0.6</formula>
    </cfRule>
  </conditionalFormatting>
  <conditionalFormatting sqref="N25">
    <cfRule type="cellIs" dxfId="329" priority="127" operator="greaterThan">
      <formula>1.1</formula>
    </cfRule>
  </conditionalFormatting>
  <conditionalFormatting sqref="N25">
    <cfRule type="containsText" dxfId="328" priority="128" operator="containsText" text="&quot;No aplica&quot;">
      <formula>NOT(ISERROR(SEARCH(("""No aplica"""),(N25))))</formula>
    </cfRule>
  </conditionalFormatting>
  <conditionalFormatting sqref="N25">
    <cfRule type="containsText" dxfId="327" priority="129" operator="containsText" text="&quot;Medición anual&quot;">
      <formula>NOT(ISERROR(SEARCH(("""Medición anual"""),(N25))))</formula>
    </cfRule>
  </conditionalFormatting>
  <conditionalFormatting sqref="N25">
    <cfRule type="cellIs" dxfId="326" priority="130" operator="between">
      <formula>0.8001</formula>
      <formula>1.09</formula>
    </cfRule>
  </conditionalFormatting>
  <conditionalFormatting sqref="N25">
    <cfRule type="cellIs" dxfId="325" priority="131" operator="between">
      <formula>0.6001</formula>
      <formula>0.8</formula>
    </cfRule>
  </conditionalFormatting>
  <conditionalFormatting sqref="N25">
    <cfRule type="cellIs" dxfId="324" priority="132" operator="between">
      <formula>0</formula>
      <formula>0.6</formula>
    </cfRule>
  </conditionalFormatting>
  <conditionalFormatting sqref="N31">
    <cfRule type="cellIs" dxfId="323" priority="133" operator="greaterThan">
      <formula>1.1</formula>
    </cfRule>
  </conditionalFormatting>
  <conditionalFormatting sqref="N31">
    <cfRule type="containsText" dxfId="322" priority="134" operator="containsText" text="&quot;No aplica&quot;">
      <formula>NOT(ISERROR(SEARCH(("""No aplica"""),(N31))))</formula>
    </cfRule>
  </conditionalFormatting>
  <conditionalFormatting sqref="N31">
    <cfRule type="containsText" dxfId="321" priority="135" operator="containsText" text="&quot;Medición anual&quot;">
      <formula>NOT(ISERROR(SEARCH(("""Medición anual"""),(N31))))</formula>
    </cfRule>
  </conditionalFormatting>
  <conditionalFormatting sqref="N31">
    <cfRule type="cellIs" dxfId="320" priority="136" operator="between">
      <formula>0.8001</formula>
      <formula>1.09</formula>
    </cfRule>
  </conditionalFormatting>
  <conditionalFormatting sqref="N31">
    <cfRule type="cellIs" dxfId="319" priority="137" operator="between">
      <formula>0.6001</formula>
      <formula>0.8</formula>
    </cfRule>
  </conditionalFormatting>
  <conditionalFormatting sqref="N31">
    <cfRule type="cellIs" dxfId="318" priority="138" operator="between">
      <formula>0</formula>
      <formula>0.6</formula>
    </cfRule>
  </conditionalFormatting>
  <conditionalFormatting sqref="N11">
    <cfRule type="cellIs" dxfId="317" priority="7" operator="greaterThan">
      <formula>1.1</formula>
    </cfRule>
  </conditionalFormatting>
  <conditionalFormatting sqref="N11">
    <cfRule type="containsText" dxfId="316" priority="8" operator="containsText" text="&quot;No aplica&quot;">
      <formula>NOT(ISERROR(SEARCH(("""No aplica"""),(N11))))</formula>
    </cfRule>
  </conditionalFormatting>
  <conditionalFormatting sqref="N11">
    <cfRule type="containsText" dxfId="315" priority="9" operator="containsText" text="&quot;Anual&quot;">
      <formula>NOT(ISERROR(SEARCH(("""Anual"""),(N11))))</formula>
    </cfRule>
  </conditionalFormatting>
  <conditionalFormatting sqref="N11">
    <cfRule type="cellIs" dxfId="314" priority="10" operator="between">
      <formula>0.8001</formula>
      <formula>1.09</formula>
    </cfRule>
  </conditionalFormatting>
  <conditionalFormatting sqref="N11">
    <cfRule type="cellIs" dxfId="313" priority="11" operator="between">
      <formula>0.6001</formula>
      <formula>0.8</formula>
    </cfRule>
  </conditionalFormatting>
  <conditionalFormatting sqref="N11">
    <cfRule type="cellIs" dxfId="312" priority="12" operator="between">
      <formula>0</formula>
      <formula>0.6</formula>
    </cfRule>
  </conditionalFormatting>
  <conditionalFormatting sqref="N13">
    <cfRule type="cellIs" dxfId="311" priority="1" operator="greaterThan">
      <formula>1.1</formula>
    </cfRule>
  </conditionalFormatting>
  <conditionalFormatting sqref="N13">
    <cfRule type="containsText" dxfId="310" priority="2" operator="containsText" text="&quot;No aplica&quot;">
      <formula>NOT(ISERROR(SEARCH(("""No aplica"""),(N13))))</formula>
    </cfRule>
  </conditionalFormatting>
  <conditionalFormatting sqref="N13">
    <cfRule type="containsText" dxfId="309" priority="3" operator="containsText" text="&quot;Anual&quot;">
      <formula>NOT(ISERROR(SEARCH(("""Anual"""),(N13))))</formula>
    </cfRule>
  </conditionalFormatting>
  <conditionalFormatting sqref="N13">
    <cfRule type="cellIs" dxfId="308" priority="4" operator="between">
      <formula>0.8001</formula>
      <formula>1.09</formula>
    </cfRule>
  </conditionalFormatting>
  <conditionalFormatting sqref="N13">
    <cfRule type="cellIs" dxfId="307" priority="5" operator="between">
      <formula>0.6001</formula>
      <formula>0.8</formula>
    </cfRule>
  </conditionalFormatting>
  <conditionalFormatting sqref="N13">
    <cfRule type="cellIs" dxfId="306" priority="6" operator="between">
      <formula>0</formula>
      <formula>0.6</formula>
    </cfRule>
  </conditionalFormatting>
  <printOptions horizontalCentered="1"/>
  <pageMargins left="0.35433070866141736" right="0.23622047244094491" top="0.35433070866141736" bottom="0.47244094488188981" header="0" footer="0"/>
  <pageSetup orientation="portrait"/>
  <headerFooter>
    <oddFooter>&amp;C&amp;P de</oddFooter>
  </headerFooter>
  <rowBreaks count="2" manualBreakCount="2">
    <brk id="43" man="1"/>
    <brk id="6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66"/>
  </sheetPr>
  <dimension ref="A1:BY1000"/>
  <sheetViews>
    <sheetView showGridLines="0" tabSelected="1" zoomScale="70" zoomScaleNormal="70" workbookViewId="0">
      <pane ySplit="5" topLeftCell="A6" activePane="bottomLeft" state="frozen"/>
      <selection pane="bottomLeft" sqref="A1:F2"/>
    </sheetView>
  </sheetViews>
  <sheetFormatPr baseColWidth="10" defaultColWidth="14.42578125" defaultRowHeight="15" customHeight="1" outlineLevelRow="1" outlineLevelCol="1"/>
  <cols>
    <col min="1" max="1" width="12.140625" customWidth="1"/>
    <col min="2" max="2" width="46.5703125" customWidth="1"/>
    <col min="3" max="4" width="6.85546875" customWidth="1"/>
    <col min="5" max="5" width="9.85546875" customWidth="1"/>
    <col min="6" max="7" width="41.85546875" hidden="1" customWidth="1"/>
    <col min="8" max="8" width="48.85546875" hidden="1" customWidth="1"/>
    <col min="9" max="9" width="69" customWidth="1"/>
    <col min="11" max="11" width="11.140625" customWidth="1"/>
    <col min="12" max="13" width="28.28515625" customWidth="1"/>
    <col min="14" max="14" width="39.140625" customWidth="1"/>
    <col min="15" max="15" width="37" customWidth="1"/>
    <col min="16" max="16" width="39.140625" customWidth="1"/>
    <col min="17" max="17" width="17.42578125" customWidth="1"/>
    <col min="18" max="18" width="64.5703125" customWidth="1"/>
    <col min="19" max="19" width="39.140625" customWidth="1"/>
    <col min="20" max="20" width="15.85546875" customWidth="1"/>
    <col min="21" max="21" width="22.7109375" customWidth="1"/>
    <col min="22" max="22" width="21.5703125" customWidth="1"/>
    <col min="23" max="23" width="13.28515625" customWidth="1"/>
    <col min="24" max="24" width="12.5703125" hidden="1" customWidth="1"/>
    <col min="25" max="25" width="61.5703125" hidden="1" customWidth="1"/>
    <col min="26" max="26" width="7.7109375" hidden="1" customWidth="1" outlineLevel="1"/>
    <col min="27" max="27" width="14.5703125" hidden="1" customWidth="1" outlineLevel="1"/>
    <col min="28" max="28" width="17.7109375" hidden="1" customWidth="1" outlineLevel="1"/>
    <col min="29" max="29" width="16.7109375" hidden="1" customWidth="1" collapsed="1"/>
    <col min="30" max="30" width="7.7109375" hidden="1" customWidth="1" outlineLevel="1"/>
    <col min="31" max="31" width="14.7109375" hidden="1" customWidth="1" outlineLevel="1"/>
    <col min="32" max="32" width="11.85546875" hidden="1" customWidth="1" outlineLevel="1"/>
    <col min="33" max="33" width="16.7109375" customWidth="1" collapsed="1"/>
    <col min="34" max="34" width="7.7109375" hidden="1" customWidth="1" outlineLevel="1"/>
    <col min="35" max="36" width="16.7109375" hidden="1" customWidth="1" outlineLevel="1"/>
    <col min="37" max="37" width="16.7109375" customWidth="1" collapsed="1"/>
    <col min="38" max="38" width="7.7109375" hidden="1" customWidth="1" outlineLevel="1"/>
    <col min="39" max="40" width="16.7109375" hidden="1" customWidth="1" outlineLevel="1"/>
    <col min="41" max="41" width="16.5703125" customWidth="1" collapsed="1"/>
    <col min="42" max="42" width="7.7109375" hidden="1" customWidth="1" outlineLevel="1"/>
    <col min="43" max="44" width="16.7109375" hidden="1" customWidth="1" outlineLevel="1"/>
    <col min="45" max="45" width="16.7109375" customWidth="1" collapsed="1"/>
    <col min="46" max="46" width="7.7109375" hidden="1" customWidth="1" outlineLevel="1"/>
    <col min="47" max="48" width="16.7109375" hidden="1" customWidth="1" outlineLevel="1"/>
    <col min="49" max="49" width="16.7109375" customWidth="1" collapsed="1"/>
    <col min="50" max="50" width="7.7109375" hidden="1" customWidth="1" outlineLevel="1"/>
    <col min="51" max="52" width="16.7109375" hidden="1" customWidth="1" outlineLevel="1"/>
    <col min="53" max="53" width="16.7109375" customWidth="1" collapsed="1"/>
    <col min="54" max="54" width="7.7109375" hidden="1" customWidth="1" outlineLevel="1"/>
    <col min="55" max="56" width="16.7109375" hidden="1" customWidth="1" outlineLevel="1"/>
    <col min="57" max="57" width="16.7109375" customWidth="1" collapsed="1"/>
    <col min="58" max="58" width="7.7109375" hidden="1" customWidth="1" outlineLevel="1"/>
    <col min="59" max="60" width="16.7109375" hidden="1" customWidth="1" outlineLevel="1"/>
    <col min="61" max="61" width="16.7109375" customWidth="1" collapsed="1"/>
    <col min="62" max="62" width="7.7109375" hidden="1" customWidth="1" outlineLevel="1"/>
    <col min="63" max="64" width="16.7109375" hidden="1" customWidth="1" outlineLevel="1"/>
    <col min="65" max="65" width="16.7109375" customWidth="1" collapsed="1"/>
    <col min="66" max="66" width="7.7109375" hidden="1" customWidth="1" outlineLevel="1"/>
    <col min="67" max="68" width="16.7109375" hidden="1" customWidth="1" outlineLevel="1"/>
    <col min="69" max="69" width="16.7109375" customWidth="1" collapsed="1"/>
    <col min="70" max="70" width="7.7109375" hidden="1" customWidth="1" outlineLevel="1"/>
    <col min="71" max="71" width="18.85546875" hidden="1" customWidth="1" outlineLevel="1"/>
    <col min="72" max="72" width="18.28515625" hidden="1" customWidth="1" outlineLevel="1"/>
    <col min="73" max="73" width="16.7109375" customWidth="1" collapsed="1"/>
    <col min="74" max="74" width="18.5703125" customWidth="1"/>
    <col min="75" max="75" width="11.140625" customWidth="1"/>
  </cols>
  <sheetData>
    <row r="1" spans="1:77" ht="23.25" customHeight="1">
      <c r="A1" s="306" t="s">
        <v>209</v>
      </c>
      <c r="B1" s="265"/>
      <c r="C1" s="265"/>
      <c r="D1" s="265"/>
      <c r="E1" s="265"/>
      <c r="F1" s="265"/>
      <c r="G1" s="47"/>
      <c r="H1" s="47"/>
      <c r="I1" s="47" t="s">
        <v>210</v>
      </c>
      <c r="J1" s="47"/>
      <c r="K1" s="47"/>
      <c r="L1" s="47"/>
      <c r="M1" s="47"/>
      <c r="N1" s="47"/>
      <c r="O1" s="47"/>
      <c r="P1" s="47"/>
      <c r="Q1" s="47"/>
      <c r="R1" s="47"/>
      <c r="S1" s="47"/>
      <c r="T1" s="47"/>
      <c r="U1" s="47"/>
      <c r="V1" s="47"/>
      <c r="W1" s="47"/>
      <c r="X1" s="47"/>
      <c r="Y1" s="47"/>
      <c r="Z1" s="47"/>
      <c r="AA1" s="47"/>
      <c r="AB1" s="47"/>
      <c r="AC1" s="48"/>
      <c r="AD1" s="49"/>
      <c r="AE1" s="50"/>
      <c r="AF1" s="50"/>
      <c r="AG1" s="51" t="s">
        <v>211</v>
      </c>
      <c r="AH1" s="49"/>
      <c r="AI1" s="50"/>
      <c r="AJ1" s="50"/>
      <c r="AK1" s="50"/>
      <c r="AL1" s="49"/>
      <c r="AM1" s="50"/>
      <c r="AN1" s="50"/>
      <c r="AO1" s="52"/>
      <c r="AP1" s="49"/>
      <c r="AQ1" s="50"/>
      <c r="AR1" s="50"/>
      <c r="AS1" s="53" t="s">
        <v>212</v>
      </c>
      <c r="AT1" s="49"/>
      <c r="AU1" s="50"/>
      <c r="AV1" s="50"/>
      <c r="AW1" s="50"/>
      <c r="AX1" s="49"/>
      <c r="AY1" s="50"/>
      <c r="AZ1" s="50"/>
      <c r="BA1" s="50"/>
      <c r="BB1" s="49"/>
      <c r="BC1" s="50"/>
      <c r="BD1" s="50"/>
      <c r="BE1" s="50"/>
      <c r="BF1" s="49"/>
      <c r="BG1" s="50"/>
      <c r="BH1" s="50"/>
      <c r="BI1" s="50"/>
      <c r="BJ1" s="49"/>
      <c r="BK1" s="50"/>
      <c r="BL1" s="50"/>
      <c r="BM1" s="50"/>
      <c r="BN1" s="49"/>
      <c r="BO1" s="50"/>
      <c r="BP1" s="50"/>
      <c r="BQ1" s="50"/>
      <c r="BR1" s="49"/>
      <c r="BS1" s="50"/>
      <c r="BT1" s="50"/>
      <c r="BU1" s="50"/>
      <c r="BV1" s="54"/>
      <c r="BW1" s="54"/>
      <c r="BX1" s="55"/>
      <c r="BY1" s="55"/>
    </row>
    <row r="2" spans="1:77" ht="23.25" customHeight="1">
      <c r="A2" s="307"/>
      <c r="B2" s="307"/>
      <c r="C2" s="307"/>
      <c r="D2" s="307"/>
      <c r="E2" s="307"/>
      <c r="F2" s="307"/>
      <c r="G2" s="47"/>
      <c r="H2" s="47"/>
      <c r="I2" s="47"/>
      <c r="J2" s="47"/>
      <c r="K2" s="47"/>
      <c r="L2" s="47"/>
      <c r="M2" s="47"/>
      <c r="N2" s="47"/>
      <c r="O2" s="47"/>
      <c r="P2" s="47"/>
      <c r="Q2" s="47"/>
      <c r="R2" s="47"/>
      <c r="S2" s="47"/>
      <c r="T2" s="47"/>
      <c r="U2" s="47"/>
      <c r="V2" s="47"/>
      <c r="W2" s="47"/>
      <c r="X2" s="47"/>
      <c r="Y2" s="47"/>
      <c r="Z2" s="47"/>
      <c r="AA2" s="47"/>
      <c r="AB2" s="47"/>
      <c r="AC2" s="56"/>
      <c r="AD2" s="57"/>
      <c r="AE2" s="58"/>
      <c r="AF2" s="58"/>
      <c r="AG2" s="51" t="s">
        <v>213</v>
      </c>
      <c r="AH2" s="57"/>
      <c r="AI2" s="58"/>
      <c r="AJ2" s="58"/>
      <c r="AK2" s="59"/>
      <c r="AL2" s="57"/>
      <c r="AM2" s="58"/>
      <c r="AN2" s="58"/>
      <c r="AO2" s="60"/>
      <c r="AP2" s="57"/>
      <c r="AQ2" s="58"/>
      <c r="AR2" s="58"/>
      <c r="AS2" s="53" t="s">
        <v>41</v>
      </c>
      <c r="AT2" s="57"/>
      <c r="AU2" s="58"/>
      <c r="AV2" s="58"/>
      <c r="AW2" s="61"/>
      <c r="AX2" s="57"/>
      <c r="AY2" s="58"/>
      <c r="AZ2" s="58"/>
      <c r="BA2" s="55"/>
      <c r="BB2" s="57"/>
      <c r="BC2" s="58"/>
      <c r="BD2" s="58"/>
      <c r="BE2" s="55"/>
      <c r="BF2" s="57"/>
      <c r="BG2" s="58"/>
      <c r="BH2" s="58"/>
      <c r="BI2" s="61"/>
      <c r="BJ2" s="57"/>
      <c r="BK2" s="58"/>
      <c r="BL2" s="58"/>
      <c r="BM2" s="61"/>
      <c r="BN2" s="57"/>
      <c r="BO2" s="58"/>
      <c r="BP2" s="58"/>
      <c r="BQ2" s="55"/>
      <c r="BR2" s="57"/>
      <c r="BS2" s="58"/>
      <c r="BT2" s="58"/>
      <c r="BU2" s="55"/>
      <c r="BV2" s="54"/>
      <c r="BW2" s="54"/>
      <c r="BX2" s="55"/>
      <c r="BY2" s="55"/>
    </row>
    <row r="3" spans="1:77" ht="18.75" customHeight="1">
      <c r="A3" s="299" t="s">
        <v>0</v>
      </c>
      <c r="B3" s="299" t="s">
        <v>1</v>
      </c>
      <c r="C3" s="62"/>
      <c r="D3" s="62"/>
      <c r="E3" s="299" t="s">
        <v>1</v>
      </c>
      <c r="F3" s="299" t="s">
        <v>2</v>
      </c>
      <c r="G3" s="299" t="s">
        <v>3</v>
      </c>
      <c r="H3" s="299" t="s">
        <v>4</v>
      </c>
      <c r="I3" s="299" t="s">
        <v>5</v>
      </c>
      <c r="J3" s="299" t="s">
        <v>6</v>
      </c>
      <c r="K3" s="299" t="s">
        <v>7</v>
      </c>
      <c r="L3" s="299" t="s">
        <v>8</v>
      </c>
      <c r="M3" s="299" t="s">
        <v>9</v>
      </c>
      <c r="N3" s="299" t="s">
        <v>10</v>
      </c>
      <c r="O3" s="299" t="s">
        <v>11</v>
      </c>
      <c r="P3" s="299" t="s">
        <v>12</v>
      </c>
      <c r="Q3" s="299" t="s">
        <v>13</v>
      </c>
      <c r="R3" s="299" t="s">
        <v>14</v>
      </c>
      <c r="S3" s="299" t="s">
        <v>15</v>
      </c>
      <c r="T3" s="299" t="s">
        <v>16</v>
      </c>
      <c r="U3" s="299" t="s">
        <v>17</v>
      </c>
      <c r="V3" s="299" t="s">
        <v>18</v>
      </c>
      <c r="W3" s="299" t="s">
        <v>19</v>
      </c>
      <c r="X3" s="299" t="s">
        <v>20</v>
      </c>
      <c r="Y3" s="299" t="s">
        <v>21</v>
      </c>
      <c r="Z3" s="63"/>
      <c r="AA3" s="311" t="s">
        <v>22</v>
      </c>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3"/>
      <c r="BV3" s="305" t="s">
        <v>23</v>
      </c>
      <c r="BW3" s="305" t="s">
        <v>24</v>
      </c>
      <c r="BX3" s="305" t="s">
        <v>214</v>
      </c>
      <c r="BY3" s="64"/>
    </row>
    <row r="4" spans="1:77" ht="36">
      <c r="A4" s="300"/>
      <c r="B4" s="300"/>
      <c r="C4" s="65"/>
      <c r="D4" s="65"/>
      <c r="E4" s="300"/>
      <c r="F4" s="300"/>
      <c r="G4" s="300"/>
      <c r="H4" s="300"/>
      <c r="I4" s="300"/>
      <c r="J4" s="300"/>
      <c r="K4" s="300"/>
      <c r="L4" s="300"/>
      <c r="M4" s="300"/>
      <c r="N4" s="300"/>
      <c r="O4" s="300"/>
      <c r="P4" s="300"/>
      <c r="Q4" s="300"/>
      <c r="R4" s="300"/>
      <c r="S4" s="300"/>
      <c r="T4" s="300"/>
      <c r="U4" s="300"/>
      <c r="V4" s="300"/>
      <c r="W4" s="300"/>
      <c r="X4" s="300"/>
      <c r="Y4" s="300"/>
      <c r="Z4" s="66" t="s">
        <v>215</v>
      </c>
      <c r="AA4" s="302" t="s">
        <v>25</v>
      </c>
      <c r="AB4" s="303"/>
      <c r="AC4" s="304"/>
      <c r="AD4" s="66" t="s">
        <v>215</v>
      </c>
      <c r="AE4" s="302" t="s">
        <v>26</v>
      </c>
      <c r="AF4" s="303"/>
      <c r="AG4" s="304"/>
      <c r="AH4" s="66" t="s">
        <v>215</v>
      </c>
      <c r="AI4" s="302" t="s">
        <v>27</v>
      </c>
      <c r="AJ4" s="303"/>
      <c r="AK4" s="304"/>
      <c r="AL4" s="66" t="s">
        <v>215</v>
      </c>
      <c r="AM4" s="308" t="s">
        <v>28</v>
      </c>
      <c r="AN4" s="309"/>
      <c r="AO4" s="310"/>
      <c r="AP4" s="66" t="s">
        <v>215</v>
      </c>
      <c r="AQ4" s="308" t="s">
        <v>29</v>
      </c>
      <c r="AR4" s="309"/>
      <c r="AS4" s="310"/>
      <c r="AT4" s="66" t="s">
        <v>215</v>
      </c>
      <c r="AU4" s="308" t="s">
        <v>30</v>
      </c>
      <c r="AV4" s="309"/>
      <c r="AW4" s="310"/>
      <c r="AX4" s="66" t="s">
        <v>215</v>
      </c>
      <c r="AY4" s="308" t="s">
        <v>31</v>
      </c>
      <c r="AZ4" s="309"/>
      <c r="BA4" s="310"/>
      <c r="BB4" s="66" t="s">
        <v>215</v>
      </c>
      <c r="BC4" s="308" t="s">
        <v>32</v>
      </c>
      <c r="BD4" s="309"/>
      <c r="BE4" s="310"/>
      <c r="BF4" s="66" t="s">
        <v>215</v>
      </c>
      <c r="BG4" s="308" t="s">
        <v>33</v>
      </c>
      <c r="BH4" s="309"/>
      <c r="BI4" s="310"/>
      <c r="BJ4" s="66" t="s">
        <v>215</v>
      </c>
      <c r="BK4" s="308" t="s">
        <v>34</v>
      </c>
      <c r="BL4" s="309"/>
      <c r="BM4" s="310"/>
      <c r="BN4" s="66" t="s">
        <v>215</v>
      </c>
      <c r="BO4" s="308" t="s">
        <v>35</v>
      </c>
      <c r="BP4" s="309"/>
      <c r="BQ4" s="310"/>
      <c r="BR4" s="66" t="s">
        <v>215</v>
      </c>
      <c r="BS4" s="308" t="s">
        <v>36</v>
      </c>
      <c r="BT4" s="309"/>
      <c r="BU4" s="310"/>
      <c r="BV4" s="300"/>
      <c r="BW4" s="300"/>
      <c r="BX4" s="300"/>
      <c r="BY4" s="64"/>
    </row>
    <row r="5" spans="1:77" ht="54">
      <c r="A5" s="301"/>
      <c r="B5" s="301"/>
      <c r="C5" s="67" t="s">
        <v>37</v>
      </c>
      <c r="D5" s="67" t="s">
        <v>38</v>
      </c>
      <c r="E5" s="301"/>
      <c r="F5" s="301"/>
      <c r="G5" s="301"/>
      <c r="H5" s="301"/>
      <c r="I5" s="301"/>
      <c r="J5" s="301"/>
      <c r="K5" s="301"/>
      <c r="L5" s="301"/>
      <c r="M5" s="301"/>
      <c r="N5" s="301"/>
      <c r="O5" s="301"/>
      <c r="P5" s="301"/>
      <c r="Q5" s="301"/>
      <c r="R5" s="301"/>
      <c r="S5" s="301"/>
      <c r="T5" s="301"/>
      <c r="U5" s="301"/>
      <c r="V5" s="301"/>
      <c r="W5" s="301"/>
      <c r="X5" s="301"/>
      <c r="Y5" s="301"/>
      <c r="Z5" s="63"/>
      <c r="AA5" s="68" t="s">
        <v>39</v>
      </c>
      <c r="AB5" s="69" t="s">
        <v>40</v>
      </c>
      <c r="AC5" s="70" t="s">
        <v>41</v>
      </c>
      <c r="AD5" s="63"/>
      <c r="AE5" s="71" t="s">
        <v>39</v>
      </c>
      <c r="AF5" s="72" t="s">
        <v>40</v>
      </c>
      <c r="AG5" s="70" t="s">
        <v>41</v>
      </c>
      <c r="AH5" s="63"/>
      <c r="AI5" s="71" t="s">
        <v>39</v>
      </c>
      <c r="AJ5" s="72" t="s">
        <v>40</v>
      </c>
      <c r="AK5" s="70" t="s">
        <v>41</v>
      </c>
      <c r="AL5" s="63"/>
      <c r="AM5" s="71" t="s">
        <v>39</v>
      </c>
      <c r="AN5" s="72" t="s">
        <v>40</v>
      </c>
      <c r="AO5" s="70" t="s">
        <v>41</v>
      </c>
      <c r="AP5" s="63"/>
      <c r="AQ5" s="71" t="s">
        <v>39</v>
      </c>
      <c r="AR5" s="72" t="s">
        <v>40</v>
      </c>
      <c r="AS5" s="70" t="s">
        <v>41</v>
      </c>
      <c r="AT5" s="63"/>
      <c r="AU5" s="71" t="s">
        <v>39</v>
      </c>
      <c r="AV5" s="72" t="s">
        <v>40</v>
      </c>
      <c r="AW5" s="70" t="s">
        <v>41</v>
      </c>
      <c r="AX5" s="63"/>
      <c r="AY5" s="71" t="s">
        <v>39</v>
      </c>
      <c r="AZ5" s="72" t="s">
        <v>40</v>
      </c>
      <c r="BA5" s="70" t="s">
        <v>41</v>
      </c>
      <c r="BB5" s="63"/>
      <c r="BC5" s="71" t="s">
        <v>39</v>
      </c>
      <c r="BD5" s="72" t="s">
        <v>40</v>
      </c>
      <c r="BE5" s="70" t="s">
        <v>41</v>
      </c>
      <c r="BF5" s="63"/>
      <c r="BG5" s="71" t="s">
        <v>39</v>
      </c>
      <c r="BH5" s="72" t="s">
        <v>40</v>
      </c>
      <c r="BI5" s="70" t="s">
        <v>41</v>
      </c>
      <c r="BJ5" s="63"/>
      <c r="BK5" s="71" t="s">
        <v>39</v>
      </c>
      <c r="BL5" s="72" t="s">
        <v>40</v>
      </c>
      <c r="BM5" s="70" t="s">
        <v>41</v>
      </c>
      <c r="BN5" s="63"/>
      <c r="BO5" s="71" t="s">
        <v>39</v>
      </c>
      <c r="BP5" s="72" t="s">
        <v>40</v>
      </c>
      <c r="BQ5" s="70" t="s">
        <v>41</v>
      </c>
      <c r="BR5" s="63"/>
      <c r="BS5" s="71" t="s">
        <v>39</v>
      </c>
      <c r="BT5" s="72" t="s">
        <v>40</v>
      </c>
      <c r="BU5" s="70" t="s">
        <v>41</v>
      </c>
      <c r="BV5" s="301"/>
      <c r="BW5" s="301"/>
      <c r="BX5" s="301"/>
      <c r="BY5" s="64"/>
    </row>
    <row r="6" spans="1:77" ht="18" customHeight="1">
      <c r="A6" s="62" t="s">
        <v>0</v>
      </c>
      <c r="B6" s="62" t="s">
        <v>1</v>
      </c>
      <c r="C6" s="62" t="s">
        <v>216</v>
      </c>
      <c r="D6" s="62" t="s">
        <v>107</v>
      </c>
      <c r="E6" s="62" t="s">
        <v>1</v>
      </c>
      <c r="F6" s="62" t="s">
        <v>2</v>
      </c>
      <c r="G6" s="62" t="s">
        <v>3</v>
      </c>
      <c r="H6" s="62" t="s">
        <v>4</v>
      </c>
      <c r="I6" s="62" t="s">
        <v>5</v>
      </c>
      <c r="J6" s="62" t="s">
        <v>6</v>
      </c>
      <c r="K6" s="62" t="s">
        <v>7</v>
      </c>
      <c r="L6" s="62" t="s">
        <v>8</v>
      </c>
      <c r="M6" s="62" t="s">
        <v>9</v>
      </c>
      <c r="N6" s="62" t="s">
        <v>10</v>
      </c>
      <c r="O6" s="62" t="s">
        <v>11</v>
      </c>
      <c r="P6" s="62" t="s">
        <v>12</v>
      </c>
      <c r="Q6" s="62" t="s">
        <v>13</v>
      </c>
      <c r="R6" s="62" t="s">
        <v>14</v>
      </c>
      <c r="S6" s="62" t="s">
        <v>15</v>
      </c>
      <c r="T6" s="62" t="s">
        <v>16</v>
      </c>
      <c r="U6" s="62" t="s">
        <v>17</v>
      </c>
      <c r="V6" s="62" t="s">
        <v>18</v>
      </c>
      <c r="W6" s="62" t="s">
        <v>19</v>
      </c>
      <c r="X6" s="62" t="s">
        <v>20</v>
      </c>
      <c r="Y6" s="62" t="s">
        <v>21</v>
      </c>
      <c r="Z6" s="73" t="s">
        <v>217</v>
      </c>
      <c r="AA6" s="68" t="s">
        <v>39</v>
      </c>
      <c r="AB6" s="69" t="s">
        <v>40</v>
      </c>
      <c r="AC6" s="68" t="s">
        <v>25</v>
      </c>
      <c r="AD6" s="73" t="s">
        <v>217</v>
      </c>
      <c r="AE6" s="71" t="s">
        <v>39</v>
      </c>
      <c r="AF6" s="72" t="s">
        <v>40</v>
      </c>
      <c r="AG6" s="68" t="s">
        <v>26</v>
      </c>
      <c r="AH6" s="73" t="s">
        <v>217</v>
      </c>
      <c r="AI6" s="71" t="s">
        <v>39</v>
      </c>
      <c r="AJ6" s="72" t="s">
        <v>40</v>
      </c>
      <c r="AK6" s="68" t="s">
        <v>27</v>
      </c>
      <c r="AL6" s="73" t="s">
        <v>217</v>
      </c>
      <c r="AM6" s="71" t="s">
        <v>39</v>
      </c>
      <c r="AN6" s="72" t="s">
        <v>40</v>
      </c>
      <c r="AO6" s="74" t="s">
        <v>28</v>
      </c>
      <c r="AP6" s="73" t="s">
        <v>217</v>
      </c>
      <c r="AQ6" s="71" t="s">
        <v>39</v>
      </c>
      <c r="AR6" s="72" t="s">
        <v>40</v>
      </c>
      <c r="AS6" s="74" t="s">
        <v>29</v>
      </c>
      <c r="AT6" s="73" t="s">
        <v>217</v>
      </c>
      <c r="AU6" s="71" t="s">
        <v>39</v>
      </c>
      <c r="AV6" s="72" t="s">
        <v>40</v>
      </c>
      <c r="AW6" s="74" t="s">
        <v>30</v>
      </c>
      <c r="AX6" s="73" t="s">
        <v>217</v>
      </c>
      <c r="AY6" s="71" t="s">
        <v>39</v>
      </c>
      <c r="AZ6" s="72" t="s">
        <v>40</v>
      </c>
      <c r="BA6" s="74" t="s">
        <v>31</v>
      </c>
      <c r="BB6" s="73" t="s">
        <v>217</v>
      </c>
      <c r="BC6" s="71" t="s">
        <v>39</v>
      </c>
      <c r="BD6" s="72" t="s">
        <v>40</v>
      </c>
      <c r="BE6" s="74" t="s">
        <v>32</v>
      </c>
      <c r="BF6" s="73" t="s">
        <v>217</v>
      </c>
      <c r="BG6" s="71" t="s">
        <v>39</v>
      </c>
      <c r="BH6" s="72" t="s">
        <v>40</v>
      </c>
      <c r="BI6" s="74" t="s">
        <v>33</v>
      </c>
      <c r="BJ6" s="73" t="s">
        <v>217</v>
      </c>
      <c r="BK6" s="71" t="s">
        <v>39</v>
      </c>
      <c r="BL6" s="72" t="s">
        <v>40</v>
      </c>
      <c r="BM6" s="74" t="s">
        <v>34</v>
      </c>
      <c r="BN6" s="73" t="s">
        <v>217</v>
      </c>
      <c r="BO6" s="71" t="s">
        <v>39</v>
      </c>
      <c r="BP6" s="72" t="s">
        <v>40</v>
      </c>
      <c r="BQ6" s="74" t="s">
        <v>35</v>
      </c>
      <c r="BR6" s="73" t="s">
        <v>217</v>
      </c>
      <c r="BS6" s="71" t="s">
        <v>39</v>
      </c>
      <c r="BT6" s="72" t="s">
        <v>40</v>
      </c>
      <c r="BU6" s="74" t="s">
        <v>36</v>
      </c>
      <c r="BV6" s="75" t="s">
        <v>23</v>
      </c>
      <c r="BW6" s="75" t="s">
        <v>24</v>
      </c>
      <c r="BX6" s="75" t="s">
        <v>24</v>
      </c>
      <c r="BY6" s="76"/>
    </row>
    <row r="7" spans="1:77">
      <c r="A7" s="55"/>
      <c r="B7" s="50"/>
      <c r="C7" s="50"/>
      <c r="D7" s="50"/>
      <c r="E7" s="55"/>
      <c r="F7" s="55"/>
      <c r="G7" s="55"/>
      <c r="H7" s="55"/>
      <c r="I7" s="55"/>
      <c r="J7" s="55"/>
      <c r="K7" s="55"/>
      <c r="L7" s="55"/>
      <c r="M7" s="55"/>
      <c r="N7" s="55"/>
      <c r="O7" s="55"/>
      <c r="P7" s="55"/>
      <c r="Q7" s="55"/>
      <c r="R7" s="55"/>
      <c r="S7" s="55"/>
      <c r="T7" s="55"/>
      <c r="U7" s="55"/>
      <c r="V7" s="55"/>
      <c r="W7" s="55"/>
      <c r="X7" s="55"/>
      <c r="Y7" s="55"/>
      <c r="Z7" s="55"/>
      <c r="AA7" s="55"/>
      <c r="AB7" s="55"/>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77"/>
      <c r="BW7" s="77"/>
      <c r="BX7" s="55"/>
      <c r="BY7" s="55"/>
    </row>
    <row r="8" spans="1:77" ht="30.75">
      <c r="A8" s="78" t="s">
        <v>184</v>
      </c>
      <c r="B8" s="79"/>
      <c r="C8" s="79"/>
      <c r="D8" s="79"/>
      <c r="E8" s="79"/>
      <c r="F8" s="80"/>
      <c r="G8" s="81"/>
      <c r="H8" s="81"/>
      <c r="I8" s="81"/>
      <c r="J8" s="82"/>
      <c r="K8" s="81"/>
      <c r="L8" s="81"/>
      <c r="M8" s="81"/>
      <c r="N8" s="81"/>
      <c r="O8" s="81"/>
      <c r="P8" s="81"/>
      <c r="Q8" s="81"/>
      <c r="R8" s="81"/>
      <c r="S8" s="81"/>
      <c r="T8" s="81"/>
      <c r="U8" s="81"/>
      <c r="V8" s="81"/>
      <c r="W8" s="81"/>
      <c r="X8" s="81"/>
      <c r="Y8" s="47"/>
      <c r="Z8" s="47"/>
      <c r="AA8" s="47"/>
      <c r="AB8" s="47"/>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83"/>
      <c r="BW8" s="83"/>
      <c r="BX8" s="55"/>
      <c r="BY8" s="55"/>
    </row>
    <row r="9" spans="1:77" ht="21" customHeight="1" outlineLevel="1">
      <c r="A9" s="84">
        <v>1</v>
      </c>
      <c r="B9" s="84" t="s">
        <v>42</v>
      </c>
      <c r="C9" s="85">
        <v>1</v>
      </c>
      <c r="D9" s="85" t="s">
        <v>115</v>
      </c>
      <c r="E9" s="84" t="s">
        <v>44</v>
      </c>
      <c r="F9" s="86" t="s">
        <v>45</v>
      </c>
      <c r="G9" s="87" t="s">
        <v>57</v>
      </c>
      <c r="H9" s="88" t="s">
        <v>218</v>
      </c>
      <c r="I9" s="89" t="s">
        <v>219</v>
      </c>
      <c r="J9" s="323" t="s">
        <v>70</v>
      </c>
      <c r="K9" s="90" t="s">
        <v>59</v>
      </c>
      <c r="L9" s="91" t="s">
        <v>220</v>
      </c>
      <c r="M9" s="91" t="s">
        <v>50</v>
      </c>
      <c r="N9" s="91" t="s">
        <v>221</v>
      </c>
      <c r="O9" s="91" t="s">
        <v>222</v>
      </c>
      <c r="P9" s="91" t="s">
        <v>223</v>
      </c>
      <c r="Q9" s="91" t="s">
        <v>60</v>
      </c>
      <c r="R9" s="91" t="s">
        <v>224</v>
      </c>
      <c r="S9" s="91" t="s">
        <v>225</v>
      </c>
      <c r="T9" s="92">
        <v>0.9</v>
      </c>
      <c r="U9" s="93" t="s">
        <v>88</v>
      </c>
      <c r="V9" s="91" t="s">
        <v>74</v>
      </c>
      <c r="W9" s="93">
        <v>0.8</v>
      </c>
      <c r="X9" s="93">
        <v>1</v>
      </c>
      <c r="Y9" s="94" t="s">
        <v>226</v>
      </c>
      <c r="Z9" s="95"/>
      <c r="AA9" s="96"/>
      <c r="AB9" s="96"/>
      <c r="AC9" s="97" t="str">
        <f t="shared" ref="AC9:AC27" si="0">IFERROR(AA9/AB9," ")</f>
        <v xml:space="preserve"> </v>
      </c>
      <c r="AD9" s="95"/>
      <c r="AE9" s="98"/>
      <c r="AF9" s="98"/>
      <c r="AG9" s="97" t="str">
        <f t="shared" ref="AG9:AG27" si="1">IFERROR(AE9/AF9," ")</f>
        <v xml:space="preserve"> </v>
      </c>
      <c r="AH9" s="95"/>
      <c r="AI9" s="97"/>
      <c r="AJ9" s="97"/>
      <c r="AK9" s="97" t="str">
        <f t="shared" ref="AK9:AK27" si="2">IFERROR(AI9/AJ9," ")</f>
        <v xml:space="preserve"> </v>
      </c>
      <c r="AL9" s="95"/>
      <c r="AM9" s="96"/>
      <c r="AN9" s="96"/>
      <c r="AO9" s="97" t="str">
        <f t="shared" ref="AO9:AO27" si="3">IFERROR(AM9/AN9," ")</f>
        <v xml:space="preserve"> </v>
      </c>
      <c r="AP9" s="95"/>
      <c r="AQ9" s="97"/>
      <c r="AR9" s="97"/>
      <c r="AS9" s="97" t="str">
        <f t="shared" ref="AS9:AS27" si="4">IFERROR(AQ9/AR9," ")</f>
        <v xml:space="preserve"> </v>
      </c>
      <c r="AT9" s="95"/>
      <c r="AU9" s="97"/>
      <c r="AV9" s="97"/>
      <c r="AW9" s="97" t="str">
        <f t="shared" ref="AW9:AW27" si="5">IFERROR(AU9/AV9," ")</f>
        <v xml:space="preserve"> </v>
      </c>
      <c r="AX9" s="95"/>
      <c r="AY9" s="97"/>
      <c r="AZ9" s="97"/>
      <c r="BA9" s="97" t="str">
        <f t="shared" ref="BA9:BA27" si="6">IFERROR(AY9/AZ9," ")</f>
        <v xml:space="preserve"> </v>
      </c>
      <c r="BB9" s="95"/>
      <c r="BC9" s="99"/>
      <c r="BD9" s="99"/>
      <c r="BE9" s="97" t="str">
        <f t="shared" ref="BE9:BE27" si="7">IFERROR(BC9/BD9," ")</f>
        <v xml:space="preserve"> </v>
      </c>
      <c r="BF9" s="95"/>
      <c r="BG9" s="97"/>
      <c r="BH9" s="97"/>
      <c r="BI9" s="97" t="str">
        <f t="shared" ref="BI9:BI27" si="8">IFERROR(BG9/BH9," ")</f>
        <v xml:space="preserve"> </v>
      </c>
      <c r="BJ9" s="95"/>
      <c r="BK9" s="97"/>
      <c r="BL9" s="97"/>
      <c r="BM9" s="97" t="str">
        <f t="shared" ref="BM9:BM27" si="9">IFERROR(BK9/BL9," ")</f>
        <v xml:space="preserve"> </v>
      </c>
      <c r="BN9" s="95"/>
      <c r="BO9" s="97"/>
      <c r="BP9" s="97"/>
      <c r="BQ9" s="97" t="str">
        <f t="shared" ref="BQ9:BQ27" si="10">IFERROR(BO9/BP9," ")</f>
        <v xml:space="preserve"> </v>
      </c>
      <c r="BR9" s="95"/>
      <c r="BS9" s="96"/>
      <c r="BT9" s="96"/>
      <c r="BU9" s="97" t="str">
        <f t="shared" ref="BU9:BU27" si="11">IFERROR(BS9/BT9," ")</f>
        <v xml:space="preserve"> </v>
      </c>
      <c r="BV9" s="100" t="str">
        <f t="shared" ref="BV9:BV12" si="12">IF(SUM(AC9,AG9,AK9,AO9,AS9,AW9,BA9,BE9,BI9,BM9,BQ9,BU9)=0," ",AVERAGE(AC9,AG9,AK9,AO9,AS9,AW9,BA9,BE9,BI9,BM9,BQ9,BU9))</f>
        <v xml:space="preserve"> </v>
      </c>
      <c r="BW9" s="100" t="str">
        <f t="shared" ref="BW9:BW27" si="13">IF(BV9=" ",BV9,BV9/T9)</f>
        <v xml:space="preserve"> </v>
      </c>
      <c r="BX9" s="100" t="str">
        <f t="shared" ref="BX9:BX27" si="14">IF(AND(BV9&gt;=W9,BV9&lt;=X9),"CUMPLE",IF(BV9=" ","NO APLICA","NO CUMPLE"))</f>
        <v>NO APLICA</v>
      </c>
      <c r="BY9" s="101"/>
    </row>
    <row r="10" spans="1:77" ht="21" customHeight="1" outlineLevel="1">
      <c r="A10" s="88">
        <v>2</v>
      </c>
      <c r="B10" s="88" t="s">
        <v>42</v>
      </c>
      <c r="C10" s="85">
        <v>1</v>
      </c>
      <c r="D10" s="85" t="s">
        <v>43</v>
      </c>
      <c r="E10" s="88" t="s">
        <v>44</v>
      </c>
      <c r="F10" s="87" t="s">
        <v>227</v>
      </c>
      <c r="G10" s="87" t="s">
        <v>228</v>
      </c>
      <c r="H10" s="88" t="s">
        <v>229</v>
      </c>
      <c r="I10" s="102" t="s">
        <v>230</v>
      </c>
      <c r="J10" s="323" t="s">
        <v>48</v>
      </c>
      <c r="K10" s="91" t="s">
        <v>49</v>
      </c>
      <c r="L10" s="91" t="s">
        <v>231</v>
      </c>
      <c r="M10" s="91" t="s">
        <v>50</v>
      </c>
      <c r="N10" s="91" t="s">
        <v>232</v>
      </c>
      <c r="O10" s="91" t="s">
        <v>233</v>
      </c>
      <c r="P10" s="91" t="s">
        <v>234</v>
      </c>
      <c r="Q10" s="91" t="s">
        <v>60</v>
      </c>
      <c r="R10" s="91" t="s">
        <v>235</v>
      </c>
      <c r="S10" s="91" t="s">
        <v>61</v>
      </c>
      <c r="T10" s="103">
        <v>1E-3</v>
      </c>
      <c r="U10" s="104">
        <v>5.0000000000000001E-4</v>
      </c>
      <c r="V10" s="91" t="s">
        <v>54</v>
      </c>
      <c r="W10" s="104">
        <v>0</v>
      </c>
      <c r="X10" s="93">
        <v>5.0000000000000001E-4</v>
      </c>
      <c r="Y10" s="94" t="s">
        <v>236</v>
      </c>
      <c r="Z10" s="95"/>
      <c r="AA10" s="96"/>
      <c r="AB10" s="96"/>
      <c r="AC10" s="97" t="str">
        <f t="shared" si="0"/>
        <v xml:space="preserve"> </v>
      </c>
      <c r="AD10" s="95"/>
      <c r="AE10" s="98"/>
      <c r="AF10" s="98"/>
      <c r="AG10" s="97" t="str">
        <f t="shared" si="1"/>
        <v xml:space="preserve"> </v>
      </c>
      <c r="AH10" s="95"/>
      <c r="AI10" s="97"/>
      <c r="AJ10" s="97"/>
      <c r="AK10" s="97" t="str">
        <f t="shared" si="2"/>
        <v xml:space="preserve"> </v>
      </c>
      <c r="AL10" s="95"/>
      <c r="AM10" s="97"/>
      <c r="AN10" s="97"/>
      <c r="AO10" s="97" t="str">
        <f t="shared" si="3"/>
        <v xml:space="preserve"> </v>
      </c>
      <c r="AP10" s="95"/>
      <c r="AQ10" s="97"/>
      <c r="AR10" s="97"/>
      <c r="AS10" s="97" t="str">
        <f t="shared" si="4"/>
        <v xml:space="preserve"> </v>
      </c>
      <c r="AT10" s="95"/>
      <c r="AU10" s="96"/>
      <c r="AV10" s="96"/>
      <c r="AW10" s="97" t="str">
        <f t="shared" si="5"/>
        <v xml:space="preserve"> </v>
      </c>
      <c r="AX10" s="95"/>
      <c r="AY10" s="97"/>
      <c r="AZ10" s="97"/>
      <c r="BA10" s="97" t="str">
        <f t="shared" si="6"/>
        <v xml:space="preserve"> </v>
      </c>
      <c r="BB10" s="95"/>
      <c r="BC10" s="97"/>
      <c r="BD10" s="97"/>
      <c r="BE10" s="97" t="str">
        <f t="shared" si="7"/>
        <v xml:space="preserve"> </v>
      </c>
      <c r="BF10" s="95"/>
      <c r="BG10" s="97"/>
      <c r="BH10" s="97"/>
      <c r="BI10" s="97" t="str">
        <f t="shared" si="8"/>
        <v xml:space="preserve"> </v>
      </c>
      <c r="BJ10" s="95"/>
      <c r="BK10" s="97"/>
      <c r="BL10" s="97"/>
      <c r="BM10" s="97" t="str">
        <f t="shared" si="9"/>
        <v xml:space="preserve"> </v>
      </c>
      <c r="BN10" s="95"/>
      <c r="BO10" s="97"/>
      <c r="BP10" s="97"/>
      <c r="BQ10" s="97" t="str">
        <f t="shared" si="10"/>
        <v xml:space="preserve"> </v>
      </c>
      <c r="BR10" s="95"/>
      <c r="BS10" s="97"/>
      <c r="BT10" s="97"/>
      <c r="BU10" s="97" t="str">
        <f t="shared" si="11"/>
        <v xml:space="preserve"> </v>
      </c>
      <c r="BV10" s="100" t="str">
        <f t="shared" si="12"/>
        <v xml:space="preserve"> </v>
      </c>
      <c r="BW10" s="100" t="str">
        <f t="shared" si="13"/>
        <v xml:space="preserve"> </v>
      </c>
      <c r="BX10" s="100" t="str">
        <f t="shared" si="14"/>
        <v>NO APLICA</v>
      </c>
      <c r="BY10" s="105"/>
    </row>
    <row r="11" spans="1:77" ht="21" customHeight="1" outlineLevel="1">
      <c r="A11" s="88">
        <v>3</v>
      </c>
      <c r="B11" s="88" t="s">
        <v>42</v>
      </c>
      <c r="C11" s="85">
        <v>1</v>
      </c>
      <c r="D11" s="85" t="s">
        <v>43</v>
      </c>
      <c r="E11" s="88" t="s">
        <v>44</v>
      </c>
      <c r="F11" s="87" t="s">
        <v>45</v>
      </c>
      <c r="G11" s="87" t="s">
        <v>57</v>
      </c>
      <c r="H11" s="88" t="s">
        <v>58</v>
      </c>
      <c r="I11" s="102" t="s">
        <v>237</v>
      </c>
      <c r="J11" s="323" t="s">
        <v>48</v>
      </c>
      <c r="K11" s="91" t="s">
        <v>59</v>
      </c>
      <c r="L11" s="91" t="s">
        <v>238</v>
      </c>
      <c r="M11" s="91" t="s">
        <v>50</v>
      </c>
      <c r="N11" s="91" t="s">
        <v>232</v>
      </c>
      <c r="O11" s="91" t="s">
        <v>233</v>
      </c>
      <c r="P11" s="91" t="s">
        <v>239</v>
      </c>
      <c r="Q11" s="91" t="s">
        <v>60</v>
      </c>
      <c r="R11" s="91" t="s">
        <v>240</v>
      </c>
      <c r="S11" s="91" t="s">
        <v>61</v>
      </c>
      <c r="T11" s="92">
        <v>0.95</v>
      </c>
      <c r="U11" s="93">
        <v>0</v>
      </c>
      <c r="V11" s="91" t="s">
        <v>74</v>
      </c>
      <c r="W11" s="93">
        <v>0.7</v>
      </c>
      <c r="X11" s="93">
        <v>1</v>
      </c>
      <c r="Y11" s="94" t="s">
        <v>241</v>
      </c>
      <c r="Z11" s="95"/>
      <c r="AA11" s="96"/>
      <c r="AB11" s="96"/>
      <c r="AC11" s="97" t="str">
        <f t="shared" si="0"/>
        <v xml:space="preserve"> </v>
      </c>
      <c r="AD11" s="95"/>
      <c r="AE11" s="98"/>
      <c r="AF11" s="98"/>
      <c r="AG11" s="97" t="str">
        <f t="shared" si="1"/>
        <v xml:space="preserve"> </v>
      </c>
      <c r="AH11" s="95"/>
      <c r="AI11" s="97"/>
      <c r="AJ11" s="97"/>
      <c r="AK11" s="97" t="str">
        <f t="shared" si="2"/>
        <v xml:space="preserve"> </v>
      </c>
      <c r="AL11" s="95"/>
      <c r="AM11" s="97"/>
      <c r="AN11" s="97"/>
      <c r="AO11" s="97" t="str">
        <f t="shared" si="3"/>
        <v xml:space="preserve"> </v>
      </c>
      <c r="AP11" s="95"/>
      <c r="AQ11" s="97"/>
      <c r="AR11" s="97"/>
      <c r="AS11" s="97" t="str">
        <f t="shared" si="4"/>
        <v xml:space="preserve"> </v>
      </c>
      <c r="AT11" s="95"/>
      <c r="AU11" s="96"/>
      <c r="AV11" s="96"/>
      <c r="AW11" s="97" t="str">
        <f t="shared" si="5"/>
        <v xml:space="preserve"> </v>
      </c>
      <c r="AX11" s="95"/>
      <c r="AY11" s="97"/>
      <c r="AZ11" s="97"/>
      <c r="BA11" s="97" t="str">
        <f t="shared" si="6"/>
        <v xml:space="preserve"> </v>
      </c>
      <c r="BB11" s="95"/>
      <c r="BC11" s="97"/>
      <c r="BD11" s="97"/>
      <c r="BE11" s="97" t="str">
        <f t="shared" si="7"/>
        <v xml:space="preserve"> </v>
      </c>
      <c r="BF11" s="95"/>
      <c r="BG11" s="97"/>
      <c r="BH11" s="97"/>
      <c r="BI11" s="97" t="str">
        <f t="shared" si="8"/>
        <v xml:space="preserve"> </v>
      </c>
      <c r="BJ11" s="95"/>
      <c r="BK11" s="97"/>
      <c r="BL11" s="97"/>
      <c r="BM11" s="97" t="str">
        <f t="shared" si="9"/>
        <v xml:space="preserve"> </v>
      </c>
      <c r="BN11" s="95"/>
      <c r="BO11" s="97"/>
      <c r="BP11" s="97"/>
      <c r="BQ11" s="97" t="str">
        <f t="shared" si="10"/>
        <v xml:space="preserve"> </v>
      </c>
      <c r="BR11" s="95"/>
      <c r="BS11" s="97"/>
      <c r="BT11" s="97"/>
      <c r="BU11" s="97" t="str">
        <f t="shared" si="11"/>
        <v xml:space="preserve"> </v>
      </c>
      <c r="BV11" s="100" t="str">
        <f t="shared" si="12"/>
        <v xml:space="preserve"> </v>
      </c>
      <c r="BW11" s="100" t="str">
        <f t="shared" si="13"/>
        <v xml:space="preserve"> </v>
      </c>
      <c r="BX11" s="100" t="str">
        <f t="shared" si="14"/>
        <v>NO APLICA</v>
      </c>
      <c r="BY11" s="101"/>
    </row>
    <row r="12" spans="1:77" ht="21" customHeight="1" outlineLevel="1">
      <c r="A12" s="84">
        <v>4</v>
      </c>
      <c r="B12" s="88" t="s">
        <v>42</v>
      </c>
      <c r="C12" s="85">
        <v>1</v>
      </c>
      <c r="D12" s="85" t="s">
        <v>43</v>
      </c>
      <c r="E12" s="88" t="s">
        <v>44</v>
      </c>
      <c r="F12" s="87" t="s">
        <v>227</v>
      </c>
      <c r="G12" s="87" t="s">
        <v>228</v>
      </c>
      <c r="H12" s="88" t="s">
        <v>229</v>
      </c>
      <c r="I12" s="102" t="s">
        <v>242</v>
      </c>
      <c r="J12" s="323" t="s">
        <v>48</v>
      </c>
      <c r="K12" s="91" t="s">
        <v>49</v>
      </c>
      <c r="L12" s="91" t="s">
        <v>243</v>
      </c>
      <c r="M12" s="91" t="s">
        <v>50</v>
      </c>
      <c r="N12" s="91" t="s">
        <v>232</v>
      </c>
      <c r="O12" s="91" t="s">
        <v>233</v>
      </c>
      <c r="P12" s="91" t="s">
        <v>244</v>
      </c>
      <c r="Q12" s="91" t="s">
        <v>60</v>
      </c>
      <c r="R12" s="91" t="s">
        <v>245</v>
      </c>
      <c r="S12" s="91" t="s">
        <v>61</v>
      </c>
      <c r="T12" s="92">
        <v>0.9</v>
      </c>
      <c r="U12" s="91" t="s">
        <v>246</v>
      </c>
      <c r="V12" s="91" t="s">
        <v>74</v>
      </c>
      <c r="W12" s="93">
        <v>0.8</v>
      </c>
      <c r="X12" s="93">
        <v>1</v>
      </c>
      <c r="Y12" s="94" t="s">
        <v>247</v>
      </c>
      <c r="Z12" s="95"/>
      <c r="AA12" s="96"/>
      <c r="AB12" s="96"/>
      <c r="AC12" s="97" t="str">
        <f t="shared" si="0"/>
        <v xml:space="preserve"> </v>
      </c>
      <c r="AD12" s="95"/>
      <c r="AE12" s="98"/>
      <c r="AF12" s="98"/>
      <c r="AG12" s="97" t="str">
        <f t="shared" si="1"/>
        <v xml:space="preserve"> </v>
      </c>
      <c r="AH12" s="95"/>
      <c r="AI12" s="97"/>
      <c r="AJ12" s="97"/>
      <c r="AK12" s="97" t="str">
        <f t="shared" si="2"/>
        <v xml:space="preserve"> </v>
      </c>
      <c r="AL12" s="95"/>
      <c r="AM12" s="97"/>
      <c r="AN12" s="97"/>
      <c r="AO12" s="97" t="str">
        <f t="shared" si="3"/>
        <v xml:space="preserve"> </v>
      </c>
      <c r="AP12" s="95"/>
      <c r="AQ12" s="97"/>
      <c r="AR12" s="97"/>
      <c r="AS12" s="97" t="str">
        <f t="shared" si="4"/>
        <v xml:space="preserve"> </v>
      </c>
      <c r="AT12" s="95"/>
      <c r="AU12" s="96"/>
      <c r="AV12" s="96"/>
      <c r="AW12" s="97" t="str">
        <f t="shared" si="5"/>
        <v xml:space="preserve"> </v>
      </c>
      <c r="AX12" s="95"/>
      <c r="AY12" s="97"/>
      <c r="AZ12" s="97"/>
      <c r="BA12" s="97" t="str">
        <f t="shared" si="6"/>
        <v xml:space="preserve"> </v>
      </c>
      <c r="BB12" s="95"/>
      <c r="BC12" s="97"/>
      <c r="BD12" s="97"/>
      <c r="BE12" s="97" t="str">
        <f t="shared" si="7"/>
        <v xml:space="preserve"> </v>
      </c>
      <c r="BF12" s="95"/>
      <c r="BG12" s="97"/>
      <c r="BH12" s="97"/>
      <c r="BI12" s="97" t="str">
        <f t="shared" si="8"/>
        <v xml:space="preserve"> </v>
      </c>
      <c r="BJ12" s="95"/>
      <c r="BK12" s="97"/>
      <c r="BL12" s="97"/>
      <c r="BM12" s="97" t="str">
        <f t="shared" si="9"/>
        <v xml:space="preserve"> </v>
      </c>
      <c r="BN12" s="95"/>
      <c r="BO12" s="97"/>
      <c r="BP12" s="97"/>
      <c r="BQ12" s="97" t="str">
        <f t="shared" si="10"/>
        <v xml:space="preserve"> </v>
      </c>
      <c r="BR12" s="95"/>
      <c r="BS12" s="97"/>
      <c r="BT12" s="97"/>
      <c r="BU12" s="97" t="str">
        <f t="shared" si="11"/>
        <v xml:space="preserve"> </v>
      </c>
      <c r="BV12" s="100" t="str">
        <f t="shared" si="12"/>
        <v xml:space="preserve"> </v>
      </c>
      <c r="BW12" s="100" t="str">
        <f t="shared" si="13"/>
        <v xml:space="preserve"> </v>
      </c>
      <c r="BX12" s="100" t="str">
        <f t="shared" si="14"/>
        <v>NO APLICA</v>
      </c>
      <c r="BY12" s="101"/>
    </row>
    <row r="13" spans="1:77" ht="21" customHeight="1" outlineLevel="1">
      <c r="A13" s="84">
        <v>5</v>
      </c>
      <c r="B13" s="106" t="s">
        <v>42</v>
      </c>
      <c r="C13" s="85">
        <v>1</v>
      </c>
      <c r="D13" s="85" t="s">
        <v>43</v>
      </c>
      <c r="E13" s="88" t="s">
        <v>44</v>
      </c>
      <c r="F13" s="107" t="s">
        <v>45</v>
      </c>
      <c r="G13" s="108" t="s">
        <v>57</v>
      </c>
      <c r="H13" s="106" t="s">
        <v>229</v>
      </c>
      <c r="I13" s="102" t="s">
        <v>248</v>
      </c>
      <c r="J13" s="324" t="s">
        <v>48</v>
      </c>
      <c r="K13" s="91" t="s">
        <v>59</v>
      </c>
      <c r="L13" s="109" t="s">
        <v>249</v>
      </c>
      <c r="M13" s="109" t="s">
        <v>50</v>
      </c>
      <c r="N13" s="109" t="s">
        <v>250</v>
      </c>
      <c r="O13" s="109" t="s">
        <v>251</v>
      </c>
      <c r="P13" s="109" t="s">
        <v>252</v>
      </c>
      <c r="Q13" s="109" t="s">
        <v>253</v>
      </c>
      <c r="R13" s="109" t="s">
        <v>254</v>
      </c>
      <c r="S13" s="110" t="s">
        <v>106</v>
      </c>
      <c r="T13" s="111">
        <v>0.9</v>
      </c>
      <c r="U13" s="112">
        <v>1</v>
      </c>
      <c r="V13" s="109" t="s">
        <v>74</v>
      </c>
      <c r="W13" s="112">
        <v>8.3299999999999999E-2</v>
      </c>
      <c r="X13" s="112">
        <v>1</v>
      </c>
      <c r="Y13" s="110" t="s">
        <v>255</v>
      </c>
      <c r="Z13" s="95">
        <v>1</v>
      </c>
      <c r="AA13" s="106">
        <v>1</v>
      </c>
      <c r="AB13" s="106">
        <v>11</v>
      </c>
      <c r="AC13" s="97">
        <f t="shared" si="0"/>
        <v>9.0909090909090912E-2</v>
      </c>
      <c r="AD13" s="95">
        <v>1</v>
      </c>
      <c r="AE13" s="96">
        <v>2</v>
      </c>
      <c r="AF13" s="96">
        <v>11</v>
      </c>
      <c r="AG13" s="97">
        <f t="shared" si="1"/>
        <v>0.18181818181818182</v>
      </c>
      <c r="AH13" s="113">
        <v>1</v>
      </c>
      <c r="AI13" s="114">
        <v>3</v>
      </c>
      <c r="AJ13" s="114">
        <v>11</v>
      </c>
      <c r="AK13" s="97">
        <f t="shared" si="2"/>
        <v>0.27272727272727271</v>
      </c>
      <c r="AL13" s="95"/>
      <c r="AM13" s="96"/>
      <c r="AN13" s="96"/>
      <c r="AO13" s="97" t="str">
        <f t="shared" si="3"/>
        <v xml:space="preserve"> </v>
      </c>
      <c r="AP13" s="95"/>
      <c r="AQ13" s="96"/>
      <c r="AR13" s="96"/>
      <c r="AS13" s="97" t="str">
        <f t="shared" si="4"/>
        <v xml:space="preserve"> </v>
      </c>
      <c r="AT13" s="95"/>
      <c r="AU13" s="96"/>
      <c r="AV13" s="96"/>
      <c r="AW13" s="97" t="str">
        <f t="shared" si="5"/>
        <v xml:space="preserve"> </v>
      </c>
      <c r="AX13" s="95"/>
      <c r="AY13" s="96"/>
      <c r="AZ13" s="96"/>
      <c r="BA13" s="97" t="str">
        <f t="shared" si="6"/>
        <v xml:space="preserve"> </v>
      </c>
      <c r="BB13" s="95"/>
      <c r="BC13" s="96"/>
      <c r="BD13" s="96"/>
      <c r="BE13" s="97" t="str">
        <f t="shared" si="7"/>
        <v xml:space="preserve"> </v>
      </c>
      <c r="BF13" s="95"/>
      <c r="BG13" s="96"/>
      <c r="BH13" s="96"/>
      <c r="BI13" s="97" t="str">
        <f t="shared" si="8"/>
        <v xml:space="preserve"> </v>
      </c>
      <c r="BJ13" s="95"/>
      <c r="BK13" s="96"/>
      <c r="BL13" s="96"/>
      <c r="BM13" s="97" t="str">
        <f t="shared" si="9"/>
        <v xml:space="preserve"> </v>
      </c>
      <c r="BN13" s="95"/>
      <c r="BO13" s="96"/>
      <c r="BP13" s="96"/>
      <c r="BQ13" s="97" t="str">
        <f t="shared" si="10"/>
        <v xml:space="preserve"> </v>
      </c>
      <c r="BR13" s="95"/>
      <c r="BS13" s="96"/>
      <c r="BT13" s="96"/>
      <c r="BU13" s="97" t="str">
        <f t="shared" si="11"/>
        <v xml:space="preserve"> </v>
      </c>
      <c r="BV13" s="100">
        <f>IF(SUM(AC13,AG13,AK13,AO13,AS13,AW13,BA13,BE13,BI13,BM13,BQ13,BU13)=0," ",MAX(AC13,AG13,AK13,AO13,AS13,AW13,BA13,BE13,BI13,BM13,BQ13,BU13))</f>
        <v>0.27272727272727271</v>
      </c>
      <c r="BW13" s="100">
        <f>IF(BV13=" ",BV13,IF(AND(BV13&gt;=W13,BV13&lt;=X13),100%,50%))</f>
        <v>1</v>
      </c>
      <c r="BX13" s="100" t="str">
        <f t="shared" si="14"/>
        <v>CUMPLE</v>
      </c>
      <c r="BY13" s="101"/>
    </row>
    <row r="14" spans="1:77" ht="19.5" customHeight="1" outlineLevel="1">
      <c r="A14" s="88">
        <v>6</v>
      </c>
      <c r="B14" s="88" t="s">
        <v>42</v>
      </c>
      <c r="C14" s="85">
        <v>1</v>
      </c>
      <c r="D14" s="85" t="s">
        <v>115</v>
      </c>
      <c r="E14" s="88" t="s">
        <v>44</v>
      </c>
      <c r="F14" s="108" t="s">
        <v>45</v>
      </c>
      <c r="G14" s="108" t="s">
        <v>57</v>
      </c>
      <c r="H14" s="106" t="s">
        <v>229</v>
      </c>
      <c r="I14" s="102" t="s">
        <v>256</v>
      </c>
      <c r="J14" s="324" t="s">
        <v>70</v>
      </c>
      <c r="K14" s="91" t="s">
        <v>71</v>
      </c>
      <c r="L14" s="91" t="s">
        <v>257</v>
      </c>
      <c r="M14" s="91" t="s">
        <v>50</v>
      </c>
      <c r="N14" s="91" t="s">
        <v>258</v>
      </c>
      <c r="O14" s="91" t="s">
        <v>251</v>
      </c>
      <c r="P14" s="91" t="s">
        <v>259</v>
      </c>
      <c r="Q14" s="91" t="s">
        <v>253</v>
      </c>
      <c r="R14" s="91" t="s">
        <v>254</v>
      </c>
      <c r="S14" s="94" t="s">
        <v>87</v>
      </c>
      <c r="T14" s="92">
        <v>0.26</v>
      </c>
      <c r="U14" s="93">
        <v>0.5</v>
      </c>
      <c r="V14" s="91" t="s">
        <v>74</v>
      </c>
      <c r="W14" s="93">
        <v>0.28999999999999998</v>
      </c>
      <c r="X14" s="93">
        <v>0.5</v>
      </c>
      <c r="Y14" s="110" t="s">
        <v>255</v>
      </c>
      <c r="Z14" s="95"/>
      <c r="AA14" s="96"/>
      <c r="AB14" s="96"/>
      <c r="AC14" s="97" t="str">
        <f t="shared" si="0"/>
        <v xml:space="preserve"> </v>
      </c>
      <c r="AD14" s="95"/>
      <c r="AE14" s="98"/>
      <c r="AF14" s="98"/>
      <c r="AG14" s="97" t="str">
        <f t="shared" si="1"/>
        <v xml:space="preserve"> </v>
      </c>
      <c r="AH14" s="113">
        <v>2</v>
      </c>
      <c r="AI14" s="114"/>
      <c r="AJ14" s="114"/>
      <c r="AK14" s="97"/>
      <c r="AL14" s="95"/>
      <c r="AM14" s="97"/>
      <c r="AN14" s="97"/>
      <c r="AO14" s="97" t="str">
        <f t="shared" si="3"/>
        <v xml:space="preserve"> </v>
      </c>
      <c r="AP14" s="95"/>
      <c r="AQ14" s="97"/>
      <c r="AR14" s="97"/>
      <c r="AS14" s="97" t="str">
        <f t="shared" si="4"/>
        <v xml:space="preserve"> </v>
      </c>
      <c r="AT14" s="95"/>
      <c r="AU14" s="96"/>
      <c r="AV14" s="96"/>
      <c r="AW14" s="97" t="str">
        <f t="shared" si="5"/>
        <v xml:space="preserve"> </v>
      </c>
      <c r="AX14" s="95"/>
      <c r="AY14" s="97"/>
      <c r="AZ14" s="97"/>
      <c r="BA14" s="97" t="str">
        <f t="shared" si="6"/>
        <v xml:space="preserve"> </v>
      </c>
      <c r="BB14" s="95"/>
      <c r="BC14" s="97"/>
      <c r="BD14" s="97"/>
      <c r="BE14" s="97" t="str">
        <f t="shared" si="7"/>
        <v xml:space="preserve"> </v>
      </c>
      <c r="BF14" s="95"/>
      <c r="BG14" s="96"/>
      <c r="BH14" s="96"/>
      <c r="BI14" s="97" t="str">
        <f t="shared" si="8"/>
        <v xml:space="preserve"> </v>
      </c>
      <c r="BJ14" s="95"/>
      <c r="BK14" s="97"/>
      <c r="BL14" s="97"/>
      <c r="BM14" s="97" t="str">
        <f t="shared" si="9"/>
        <v xml:space="preserve"> </v>
      </c>
      <c r="BN14" s="95"/>
      <c r="BO14" s="97"/>
      <c r="BP14" s="97"/>
      <c r="BQ14" s="97" t="str">
        <f t="shared" si="10"/>
        <v xml:space="preserve"> </v>
      </c>
      <c r="BR14" s="95"/>
      <c r="BS14" s="96"/>
      <c r="BT14" s="96"/>
      <c r="BU14" s="97" t="str">
        <f t="shared" si="11"/>
        <v xml:space="preserve"> </v>
      </c>
      <c r="BV14" s="100" t="str">
        <f>IF(SUM(AC14,AG14,AK14,AO14,AS14,AW14,BA14,BE14,BI14,BM14,BQ14,BU14)=0," ",AVERAGE(AC14,AG14,AK14,AO14,AS14,AW14,BA14,BE14,BI14,BM14,BQ14,BU14))</f>
        <v xml:space="preserve"> </v>
      </c>
      <c r="BW14" s="100" t="str">
        <f t="shared" si="13"/>
        <v xml:space="preserve"> </v>
      </c>
      <c r="BX14" s="100" t="str">
        <f t="shared" si="14"/>
        <v>NO APLICA</v>
      </c>
      <c r="BY14" s="101"/>
    </row>
    <row r="15" spans="1:77" ht="19.5" customHeight="1" outlineLevel="1">
      <c r="A15" s="88">
        <v>7</v>
      </c>
      <c r="B15" s="88" t="s">
        <v>42</v>
      </c>
      <c r="C15" s="85">
        <v>1</v>
      </c>
      <c r="D15" s="85" t="s">
        <v>115</v>
      </c>
      <c r="E15" s="88" t="s">
        <v>44</v>
      </c>
      <c r="F15" s="108" t="s">
        <v>45</v>
      </c>
      <c r="G15" s="108" t="s">
        <v>57</v>
      </c>
      <c r="H15" s="106" t="s">
        <v>229</v>
      </c>
      <c r="I15" s="102" t="s">
        <v>260</v>
      </c>
      <c r="J15" s="324" t="s">
        <v>70</v>
      </c>
      <c r="K15" s="91" t="s">
        <v>59</v>
      </c>
      <c r="L15" s="91" t="s">
        <v>261</v>
      </c>
      <c r="M15" s="91" t="s">
        <v>50</v>
      </c>
      <c r="N15" s="91" t="s">
        <v>250</v>
      </c>
      <c r="O15" s="91" t="s">
        <v>251</v>
      </c>
      <c r="P15" s="91" t="s">
        <v>262</v>
      </c>
      <c r="Q15" s="91" t="s">
        <v>253</v>
      </c>
      <c r="R15" s="91" t="s">
        <v>254</v>
      </c>
      <c r="S15" s="94" t="s">
        <v>87</v>
      </c>
      <c r="T15" s="92">
        <v>0.47</v>
      </c>
      <c r="U15" s="93">
        <v>0.5</v>
      </c>
      <c r="V15" s="91" t="s">
        <v>74</v>
      </c>
      <c r="W15" s="93">
        <v>0.8</v>
      </c>
      <c r="X15" s="93">
        <v>1</v>
      </c>
      <c r="Y15" s="110" t="s">
        <v>255</v>
      </c>
      <c r="Z15" s="95"/>
      <c r="AA15" s="96"/>
      <c r="AB15" s="96"/>
      <c r="AC15" s="97" t="str">
        <f t="shared" si="0"/>
        <v xml:space="preserve"> </v>
      </c>
      <c r="AD15" s="95"/>
      <c r="AE15" s="98"/>
      <c r="AF15" s="98"/>
      <c r="AG15" s="97" t="str">
        <f t="shared" si="1"/>
        <v xml:space="preserve"> </v>
      </c>
      <c r="AH15" s="113">
        <v>2</v>
      </c>
      <c r="AI15" s="114"/>
      <c r="AJ15" s="114"/>
      <c r="AK15" s="97" t="str">
        <f t="shared" si="2"/>
        <v xml:space="preserve"> </v>
      </c>
      <c r="AL15" s="95"/>
      <c r="AM15" s="97"/>
      <c r="AN15" s="97"/>
      <c r="AO15" s="97" t="str">
        <f t="shared" si="3"/>
        <v xml:space="preserve"> </v>
      </c>
      <c r="AP15" s="95"/>
      <c r="AQ15" s="97"/>
      <c r="AR15" s="97"/>
      <c r="AS15" s="97" t="str">
        <f t="shared" si="4"/>
        <v xml:space="preserve"> </v>
      </c>
      <c r="AT15" s="95"/>
      <c r="AU15" s="96"/>
      <c r="AV15" s="96"/>
      <c r="AW15" s="97" t="str">
        <f t="shared" si="5"/>
        <v xml:space="preserve"> </v>
      </c>
      <c r="AX15" s="95"/>
      <c r="AY15" s="97"/>
      <c r="AZ15" s="97"/>
      <c r="BA15" s="97" t="str">
        <f t="shared" si="6"/>
        <v xml:space="preserve"> </v>
      </c>
      <c r="BB15" s="95"/>
      <c r="BC15" s="97"/>
      <c r="BD15" s="97"/>
      <c r="BE15" s="97" t="str">
        <f t="shared" si="7"/>
        <v xml:space="preserve"> </v>
      </c>
      <c r="BF15" s="95"/>
      <c r="BG15" s="96"/>
      <c r="BH15" s="96"/>
      <c r="BI15" s="97" t="str">
        <f t="shared" si="8"/>
        <v xml:space="preserve"> </v>
      </c>
      <c r="BJ15" s="95"/>
      <c r="BK15" s="97"/>
      <c r="BL15" s="97"/>
      <c r="BM15" s="97" t="str">
        <f t="shared" si="9"/>
        <v xml:space="preserve"> </v>
      </c>
      <c r="BN15" s="95"/>
      <c r="BO15" s="97"/>
      <c r="BP15" s="97"/>
      <c r="BQ15" s="97" t="str">
        <f t="shared" si="10"/>
        <v xml:space="preserve"> </v>
      </c>
      <c r="BR15" s="95"/>
      <c r="BS15" s="96"/>
      <c r="BT15" s="96"/>
      <c r="BU15" s="97" t="str">
        <f t="shared" si="11"/>
        <v xml:space="preserve"> </v>
      </c>
      <c r="BV15" s="100" t="str">
        <f t="shared" ref="BV15:BV27" si="15">IF(SUM(AC15,AG15,AK15,AO15,AS15,AW15,BA15,BE15,BI15,BM15,BQ15,BU15)=0," ",AVERAGE(AC15,AG15,AK15,AO15,AS15,AW15,BA15,BE15,BI15,BM15,BQ15,BU15))</f>
        <v xml:space="preserve"> </v>
      </c>
      <c r="BW15" s="100" t="str">
        <f t="shared" si="13"/>
        <v xml:space="preserve"> </v>
      </c>
      <c r="BX15" s="100" t="str">
        <f t="shared" si="14"/>
        <v>NO APLICA</v>
      </c>
      <c r="BY15" s="101"/>
    </row>
    <row r="16" spans="1:77" ht="20.25" customHeight="1" outlineLevel="1">
      <c r="A16" s="84">
        <v>8</v>
      </c>
      <c r="B16" s="88" t="s">
        <v>42</v>
      </c>
      <c r="C16" s="85">
        <v>1</v>
      </c>
      <c r="D16" s="85" t="s">
        <v>43</v>
      </c>
      <c r="E16" s="88" t="s">
        <v>44</v>
      </c>
      <c r="F16" s="115" t="s">
        <v>45</v>
      </c>
      <c r="G16" s="115" t="s">
        <v>46</v>
      </c>
      <c r="H16" s="116" t="s">
        <v>47</v>
      </c>
      <c r="I16" s="102" t="s">
        <v>263</v>
      </c>
      <c r="J16" s="325" t="s">
        <v>48</v>
      </c>
      <c r="K16" s="118" t="s">
        <v>59</v>
      </c>
      <c r="L16" s="118" t="s">
        <v>264</v>
      </c>
      <c r="M16" s="91" t="s">
        <v>50</v>
      </c>
      <c r="N16" s="118" t="s">
        <v>51</v>
      </c>
      <c r="O16" s="118" t="s">
        <v>52</v>
      </c>
      <c r="P16" s="118" t="s">
        <v>265</v>
      </c>
      <c r="Q16" s="118" t="s">
        <v>60</v>
      </c>
      <c r="R16" s="118" t="s">
        <v>266</v>
      </c>
      <c r="S16" s="118" t="s">
        <v>61</v>
      </c>
      <c r="T16" s="119">
        <v>0.9</v>
      </c>
      <c r="U16" s="120">
        <v>0.75</v>
      </c>
      <c r="V16" s="118" t="s">
        <v>74</v>
      </c>
      <c r="W16" s="120">
        <v>0.8</v>
      </c>
      <c r="X16" s="120">
        <v>1</v>
      </c>
      <c r="Y16" s="121" t="s">
        <v>56</v>
      </c>
      <c r="Z16" s="122"/>
      <c r="AA16" s="96"/>
      <c r="AB16" s="96"/>
      <c r="AC16" s="97" t="str">
        <f t="shared" si="0"/>
        <v xml:space="preserve"> </v>
      </c>
      <c r="AD16" s="122"/>
      <c r="AE16" s="98"/>
      <c r="AF16" s="98"/>
      <c r="AG16" s="97" t="str">
        <f t="shared" si="1"/>
        <v xml:space="preserve"> </v>
      </c>
      <c r="AH16" s="122"/>
      <c r="AI16" s="97"/>
      <c r="AJ16" s="97"/>
      <c r="AK16" s="97" t="str">
        <f t="shared" si="2"/>
        <v xml:space="preserve"> </v>
      </c>
      <c r="AL16" s="122"/>
      <c r="AM16" s="97"/>
      <c r="AN16" s="97"/>
      <c r="AO16" s="97" t="str">
        <f t="shared" si="3"/>
        <v xml:space="preserve"> </v>
      </c>
      <c r="AP16" s="122"/>
      <c r="AQ16" s="97"/>
      <c r="AR16" s="97"/>
      <c r="AS16" s="97" t="str">
        <f t="shared" si="4"/>
        <v xml:space="preserve"> </v>
      </c>
      <c r="AT16" s="122"/>
      <c r="AU16" s="96"/>
      <c r="AV16" s="96"/>
      <c r="AW16" s="97" t="str">
        <f t="shared" si="5"/>
        <v xml:space="preserve"> </v>
      </c>
      <c r="AX16" s="122"/>
      <c r="AY16" s="97"/>
      <c r="AZ16" s="97"/>
      <c r="BA16" s="97" t="str">
        <f t="shared" si="6"/>
        <v xml:space="preserve"> </v>
      </c>
      <c r="BB16" s="122"/>
      <c r="BC16" s="97"/>
      <c r="BD16" s="97"/>
      <c r="BE16" s="97" t="str">
        <f t="shared" si="7"/>
        <v xml:space="preserve"> </v>
      </c>
      <c r="BF16" s="122"/>
      <c r="BG16" s="97"/>
      <c r="BH16" s="97"/>
      <c r="BI16" s="97" t="str">
        <f t="shared" si="8"/>
        <v xml:space="preserve"> </v>
      </c>
      <c r="BJ16" s="122"/>
      <c r="BK16" s="97"/>
      <c r="BL16" s="97"/>
      <c r="BM16" s="97" t="str">
        <f t="shared" si="9"/>
        <v xml:space="preserve"> </v>
      </c>
      <c r="BN16" s="122"/>
      <c r="BO16" s="97"/>
      <c r="BP16" s="97"/>
      <c r="BQ16" s="97" t="str">
        <f t="shared" si="10"/>
        <v xml:space="preserve"> </v>
      </c>
      <c r="BR16" s="122"/>
      <c r="BS16" s="97"/>
      <c r="BT16" s="97"/>
      <c r="BU16" s="97" t="str">
        <f t="shared" si="11"/>
        <v xml:space="preserve"> </v>
      </c>
      <c r="BV16" s="100" t="str">
        <f t="shared" si="15"/>
        <v xml:space="preserve"> </v>
      </c>
      <c r="BW16" s="100" t="str">
        <f t="shared" si="13"/>
        <v xml:space="preserve"> </v>
      </c>
      <c r="BX16" s="100" t="str">
        <f t="shared" si="14"/>
        <v>NO APLICA</v>
      </c>
      <c r="BY16" s="55"/>
    </row>
    <row r="17" spans="1:77" ht="20.25" customHeight="1" outlineLevel="1">
      <c r="A17" s="84">
        <v>9</v>
      </c>
      <c r="B17" s="88" t="s">
        <v>42</v>
      </c>
      <c r="C17" s="85">
        <v>1</v>
      </c>
      <c r="D17" s="85" t="s">
        <v>43</v>
      </c>
      <c r="E17" s="88" t="s">
        <v>44</v>
      </c>
      <c r="F17" s="115" t="s">
        <v>45</v>
      </c>
      <c r="G17" s="115" t="s">
        <v>46</v>
      </c>
      <c r="H17" s="116" t="s">
        <v>47</v>
      </c>
      <c r="I17" s="102" t="s">
        <v>267</v>
      </c>
      <c r="J17" s="325" t="s">
        <v>48</v>
      </c>
      <c r="K17" s="118" t="s">
        <v>59</v>
      </c>
      <c r="L17" s="118" t="s">
        <v>268</v>
      </c>
      <c r="M17" s="91" t="s">
        <v>50</v>
      </c>
      <c r="N17" s="118" t="s">
        <v>51</v>
      </c>
      <c r="O17" s="118" t="s">
        <v>52</v>
      </c>
      <c r="P17" s="118" t="s">
        <v>269</v>
      </c>
      <c r="Q17" s="118" t="s">
        <v>60</v>
      </c>
      <c r="R17" s="118" t="s">
        <v>270</v>
      </c>
      <c r="S17" s="118" t="s">
        <v>61</v>
      </c>
      <c r="T17" s="119">
        <v>0.9</v>
      </c>
      <c r="U17" s="120">
        <v>0.6</v>
      </c>
      <c r="V17" s="118" t="s">
        <v>74</v>
      </c>
      <c r="W17" s="120">
        <v>0.85</v>
      </c>
      <c r="X17" s="120">
        <v>1</v>
      </c>
      <c r="Y17" s="121" t="s">
        <v>55</v>
      </c>
      <c r="Z17" s="122"/>
      <c r="AA17" s="96"/>
      <c r="AB17" s="96"/>
      <c r="AC17" s="97" t="str">
        <f t="shared" si="0"/>
        <v xml:space="preserve"> </v>
      </c>
      <c r="AD17" s="122"/>
      <c r="AE17" s="98"/>
      <c r="AF17" s="98"/>
      <c r="AG17" s="97" t="str">
        <f t="shared" si="1"/>
        <v xml:space="preserve"> </v>
      </c>
      <c r="AH17" s="122"/>
      <c r="AI17" s="97"/>
      <c r="AJ17" s="97"/>
      <c r="AK17" s="97" t="str">
        <f t="shared" si="2"/>
        <v xml:space="preserve"> </v>
      </c>
      <c r="AL17" s="122"/>
      <c r="AM17" s="97"/>
      <c r="AN17" s="97"/>
      <c r="AO17" s="97" t="str">
        <f t="shared" si="3"/>
        <v xml:space="preserve"> </v>
      </c>
      <c r="AP17" s="122"/>
      <c r="AQ17" s="97"/>
      <c r="AR17" s="97"/>
      <c r="AS17" s="97" t="str">
        <f t="shared" si="4"/>
        <v xml:space="preserve"> </v>
      </c>
      <c r="AT17" s="122"/>
      <c r="AU17" s="96"/>
      <c r="AV17" s="96"/>
      <c r="AW17" s="97" t="str">
        <f t="shared" si="5"/>
        <v xml:space="preserve"> </v>
      </c>
      <c r="AX17" s="122"/>
      <c r="AY17" s="97"/>
      <c r="AZ17" s="97"/>
      <c r="BA17" s="97" t="str">
        <f t="shared" si="6"/>
        <v xml:space="preserve"> </v>
      </c>
      <c r="BB17" s="122"/>
      <c r="BC17" s="97"/>
      <c r="BD17" s="97"/>
      <c r="BE17" s="97" t="str">
        <f t="shared" si="7"/>
        <v xml:space="preserve"> </v>
      </c>
      <c r="BF17" s="122"/>
      <c r="BG17" s="97"/>
      <c r="BH17" s="97"/>
      <c r="BI17" s="97" t="str">
        <f t="shared" si="8"/>
        <v xml:space="preserve"> </v>
      </c>
      <c r="BJ17" s="122"/>
      <c r="BK17" s="97"/>
      <c r="BL17" s="97"/>
      <c r="BM17" s="97" t="str">
        <f t="shared" si="9"/>
        <v xml:space="preserve"> </v>
      </c>
      <c r="BN17" s="122"/>
      <c r="BO17" s="97"/>
      <c r="BP17" s="97"/>
      <c r="BQ17" s="97" t="str">
        <f t="shared" si="10"/>
        <v xml:space="preserve"> </v>
      </c>
      <c r="BR17" s="122"/>
      <c r="BS17" s="97"/>
      <c r="BT17" s="97"/>
      <c r="BU17" s="97" t="str">
        <f t="shared" si="11"/>
        <v xml:space="preserve"> </v>
      </c>
      <c r="BV17" s="100" t="str">
        <f t="shared" si="15"/>
        <v xml:space="preserve"> </v>
      </c>
      <c r="BW17" s="100" t="str">
        <f t="shared" si="13"/>
        <v xml:space="preserve"> </v>
      </c>
      <c r="BX17" s="100" t="str">
        <f t="shared" si="14"/>
        <v>NO APLICA</v>
      </c>
      <c r="BY17" s="55"/>
    </row>
    <row r="18" spans="1:77" ht="20.25" customHeight="1" outlineLevel="1">
      <c r="A18" s="88">
        <v>10</v>
      </c>
      <c r="B18" s="88" t="s">
        <v>42</v>
      </c>
      <c r="C18" s="85">
        <v>1</v>
      </c>
      <c r="D18" s="85" t="s">
        <v>43</v>
      </c>
      <c r="E18" s="88" t="s">
        <v>44</v>
      </c>
      <c r="F18" s="115" t="s">
        <v>45</v>
      </c>
      <c r="G18" s="115" t="s">
        <v>46</v>
      </c>
      <c r="H18" s="116" t="s">
        <v>271</v>
      </c>
      <c r="I18" s="102" t="s">
        <v>272</v>
      </c>
      <c r="J18" s="325" t="s">
        <v>48</v>
      </c>
      <c r="K18" s="118" t="s">
        <v>59</v>
      </c>
      <c r="L18" s="118" t="s">
        <v>273</v>
      </c>
      <c r="M18" s="91" t="s">
        <v>50</v>
      </c>
      <c r="N18" s="118" t="s">
        <v>51</v>
      </c>
      <c r="O18" s="118" t="s">
        <v>52</v>
      </c>
      <c r="P18" s="118" t="s">
        <v>274</v>
      </c>
      <c r="Q18" s="118" t="s">
        <v>60</v>
      </c>
      <c r="R18" s="118" t="s">
        <v>275</v>
      </c>
      <c r="S18" s="118" t="s">
        <v>61</v>
      </c>
      <c r="T18" s="119">
        <v>0.9</v>
      </c>
      <c r="U18" s="118">
        <v>66.599999999999994</v>
      </c>
      <c r="V18" s="118" t="s">
        <v>74</v>
      </c>
      <c r="W18" s="120">
        <v>0.85</v>
      </c>
      <c r="X18" s="120">
        <v>1</v>
      </c>
      <c r="Y18" s="121" t="s">
        <v>276</v>
      </c>
      <c r="Z18" s="122"/>
      <c r="AA18" s="96"/>
      <c r="AB18" s="96"/>
      <c r="AC18" s="97" t="str">
        <f t="shared" si="0"/>
        <v xml:space="preserve"> </v>
      </c>
      <c r="AD18" s="122"/>
      <c r="AE18" s="98"/>
      <c r="AF18" s="98"/>
      <c r="AG18" s="97" t="str">
        <f t="shared" si="1"/>
        <v xml:space="preserve"> </v>
      </c>
      <c r="AH18" s="122"/>
      <c r="AI18" s="97"/>
      <c r="AJ18" s="97"/>
      <c r="AK18" s="97" t="str">
        <f t="shared" si="2"/>
        <v xml:space="preserve"> </v>
      </c>
      <c r="AL18" s="122"/>
      <c r="AM18" s="97"/>
      <c r="AN18" s="97"/>
      <c r="AO18" s="97" t="str">
        <f t="shared" si="3"/>
        <v xml:space="preserve"> </v>
      </c>
      <c r="AP18" s="122"/>
      <c r="AQ18" s="97"/>
      <c r="AR18" s="97"/>
      <c r="AS18" s="97" t="str">
        <f t="shared" si="4"/>
        <v xml:space="preserve"> </v>
      </c>
      <c r="AT18" s="122"/>
      <c r="AU18" s="96"/>
      <c r="AV18" s="96"/>
      <c r="AW18" s="97" t="str">
        <f t="shared" si="5"/>
        <v xml:space="preserve"> </v>
      </c>
      <c r="AX18" s="122"/>
      <c r="AY18" s="97"/>
      <c r="AZ18" s="97"/>
      <c r="BA18" s="97" t="str">
        <f t="shared" si="6"/>
        <v xml:space="preserve"> </v>
      </c>
      <c r="BB18" s="122"/>
      <c r="BC18" s="97"/>
      <c r="BD18" s="97"/>
      <c r="BE18" s="97" t="str">
        <f t="shared" si="7"/>
        <v xml:space="preserve"> </v>
      </c>
      <c r="BF18" s="122"/>
      <c r="BG18" s="97"/>
      <c r="BH18" s="97"/>
      <c r="BI18" s="97" t="str">
        <f t="shared" si="8"/>
        <v xml:space="preserve"> </v>
      </c>
      <c r="BJ18" s="122"/>
      <c r="BK18" s="97"/>
      <c r="BL18" s="97"/>
      <c r="BM18" s="97" t="str">
        <f t="shared" si="9"/>
        <v xml:space="preserve"> </v>
      </c>
      <c r="BN18" s="122"/>
      <c r="BO18" s="97"/>
      <c r="BP18" s="97"/>
      <c r="BQ18" s="97" t="str">
        <f t="shared" si="10"/>
        <v xml:space="preserve"> </v>
      </c>
      <c r="BR18" s="122"/>
      <c r="BS18" s="97"/>
      <c r="BT18" s="97"/>
      <c r="BU18" s="97" t="str">
        <f t="shared" si="11"/>
        <v xml:space="preserve"> </v>
      </c>
      <c r="BV18" s="100" t="str">
        <f t="shared" si="15"/>
        <v xml:space="preserve"> </v>
      </c>
      <c r="BW18" s="100" t="str">
        <f t="shared" si="13"/>
        <v xml:space="preserve"> </v>
      </c>
      <c r="BX18" s="100" t="str">
        <f t="shared" si="14"/>
        <v>NO APLICA</v>
      </c>
      <c r="BY18" s="55"/>
    </row>
    <row r="19" spans="1:77" ht="20.25" customHeight="1" outlineLevel="1">
      <c r="A19" s="88">
        <v>11</v>
      </c>
      <c r="B19" s="88" t="s">
        <v>42</v>
      </c>
      <c r="C19" s="85">
        <v>1</v>
      </c>
      <c r="D19" s="85" t="s">
        <v>43</v>
      </c>
      <c r="E19" s="88" t="s">
        <v>44</v>
      </c>
      <c r="F19" s="115" t="s">
        <v>45</v>
      </c>
      <c r="G19" s="115" t="s">
        <v>46</v>
      </c>
      <c r="H19" s="116" t="s">
        <v>271</v>
      </c>
      <c r="I19" s="102" t="s">
        <v>277</v>
      </c>
      <c r="J19" s="325" t="s">
        <v>48</v>
      </c>
      <c r="K19" s="118" t="s">
        <v>59</v>
      </c>
      <c r="L19" s="118" t="s">
        <v>278</v>
      </c>
      <c r="M19" s="91" t="s">
        <v>50</v>
      </c>
      <c r="N19" s="118" t="s">
        <v>51</v>
      </c>
      <c r="O19" s="118" t="s">
        <v>52</v>
      </c>
      <c r="P19" s="118" t="s">
        <v>279</v>
      </c>
      <c r="Q19" s="118" t="s">
        <v>60</v>
      </c>
      <c r="R19" s="118" t="s">
        <v>280</v>
      </c>
      <c r="S19" s="118" t="s">
        <v>61</v>
      </c>
      <c r="T19" s="119">
        <v>0.9</v>
      </c>
      <c r="U19" s="118">
        <v>81</v>
      </c>
      <c r="V19" s="118" t="s">
        <v>74</v>
      </c>
      <c r="W19" s="120">
        <v>0.85</v>
      </c>
      <c r="X19" s="120">
        <v>1</v>
      </c>
      <c r="Y19" s="121" t="s">
        <v>62</v>
      </c>
      <c r="Z19" s="122"/>
      <c r="AA19" s="96"/>
      <c r="AB19" s="96"/>
      <c r="AC19" s="97" t="str">
        <f t="shared" si="0"/>
        <v xml:space="preserve"> </v>
      </c>
      <c r="AD19" s="122"/>
      <c r="AE19" s="98"/>
      <c r="AF19" s="98"/>
      <c r="AG19" s="97" t="str">
        <f t="shared" si="1"/>
        <v xml:space="preserve"> </v>
      </c>
      <c r="AH19" s="122"/>
      <c r="AI19" s="97"/>
      <c r="AJ19" s="97"/>
      <c r="AK19" s="97" t="str">
        <f t="shared" si="2"/>
        <v xml:space="preserve"> </v>
      </c>
      <c r="AL19" s="122"/>
      <c r="AM19" s="97"/>
      <c r="AN19" s="97"/>
      <c r="AO19" s="97" t="str">
        <f t="shared" si="3"/>
        <v xml:space="preserve"> </v>
      </c>
      <c r="AP19" s="122"/>
      <c r="AQ19" s="97"/>
      <c r="AR19" s="97"/>
      <c r="AS19" s="97" t="str">
        <f t="shared" si="4"/>
        <v xml:space="preserve"> </v>
      </c>
      <c r="AT19" s="122"/>
      <c r="AU19" s="96"/>
      <c r="AV19" s="96"/>
      <c r="AW19" s="97" t="str">
        <f t="shared" si="5"/>
        <v xml:space="preserve"> </v>
      </c>
      <c r="AX19" s="122"/>
      <c r="AY19" s="97"/>
      <c r="AZ19" s="97"/>
      <c r="BA19" s="97" t="str">
        <f t="shared" si="6"/>
        <v xml:space="preserve"> </v>
      </c>
      <c r="BB19" s="122"/>
      <c r="BC19" s="97"/>
      <c r="BD19" s="97"/>
      <c r="BE19" s="97" t="str">
        <f t="shared" si="7"/>
        <v xml:space="preserve"> </v>
      </c>
      <c r="BF19" s="122"/>
      <c r="BG19" s="97"/>
      <c r="BH19" s="97"/>
      <c r="BI19" s="97" t="str">
        <f t="shared" si="8"/>
        <v xml:space="preserve"> </v>
      </c>
      <c r="BJ19" s="122"/>
      <c r="BK19" s="97"/>
      <c r="BL19" s="97"/>
      <c r="BM19" s="97" t="str">
        <f t="shared" si="9"/>
        <v xml:space="preserve"> </v>
      </c>
      <c r="BN19" s="122"/>
      <c r="BO19" s="97"/>
      <c r="BP19" s="97"/>
      <c r="BQ19" s="97" t="str">
        <f t="shared" si="10"/>
        <v xml:space="preserve"> </v>
      </c>
      <c r="BR19" s="122"/>
      <c r="BS19" s="97"/>
      <c r="BT19" s="97"/>
      <c r="BU19" s="97" t="str">
        <f t="shared" si="11"/>
        <v xml:space="preserve"> </v>
      </c>
      <c r="BV19" s="100" t="str">
        <f t="shared" si="15"/>
        <v xml:space="preserve"> </v>
      </c>
      <c r="BW19" s="100" t="str">
        <f t="shared" si="13"/>
        <v xml:space="preserve"> </v>
      </c>
      <c r="BX19" s="100" t="str">
        <f t="shared" si="14"/>
        <v>NO APLICA</v>
      </c>
      <c r="BY19" s="55"/>
    </row>
    <row r="20" spans="1:77" ht="21" customHeight="1" outlineLevel="1">
      <c r="A20" s="84">
        <v>12</v>
      </c>
      <c r="B20" s="88" t="s">
        <v>100</v>
      </c>
      <c r="C20" s="85">
        <v>2</v>
      </c>
      <c r="D20" s="85" t="s">
        <v>117</v>
      </c>
      <c r="E20" s="88" t="s">
        <v>64</v>
      </c>
      <c r="F20" s="87" t="s">
        <v>101</v>
      </c>
      <c r="G20" s="87" t="s">
        <v>102</v>
      </c>
      <c r="H20" s="88" t="s">
        <v>281</v>
      </c>
      <c r="I20" s="102" t="s">
        <v>282</v>
      </c>
      <c r="J20" s="323" t="s">
        <v>70</v>
      </c>
      <c r="K20" s="91" t="s">
        <v>49</v>
      </c>
      <c r="L20" s="91" t="s">
        <v>283</v>
      </c>
      <c r="M20" s="91" t="s">
        <v>104</v>
      </c>
      <c r="N20" s="91" t="s">
        <v>284</v>
      </c>
      <c r="O20" s="91" t="s">
        <v>105</v>
      </c>
      <c r="P20" s="91" t="s">
        <v>285</v>
      </c>
      <c r="Q20" s="91" t="s">
        <v>60</v>
      </c>
      <c r="R20" s="91" t="s">
        <v>286</v>
      </c>
      <c r="S20" s="123" t="s">
        <v>61</v>
      </c>
      <c r="T20" s="92">
        <v>0.9</v>
      </c>
      <c r="U20" s="93" t="s">
        <v>88</v>
      </c>
      <c r="V20" s="91" t="s">
        <v>74</v>
      </c>
      <c r="W20" s="93">
        <v>0.8</v>
      </c>
      <c r="X20" s="93">
        <v>1</v>
      </c>
      <c r="Y20" s="94" t="s">
        <v>287</v>
      </c>
      <c r="Z20" s="95"/>
      <c r="AA20" s="88"/>
      <c r="AB20" s="88"/>
      <c r="AC20" s="97" t="str">
        <f t="shared" si="0"/>
        <v xml:space="preserve"> </v>
      </c>
      <c r="AD20" s="95"/>
      <c r="AE20" s="97"/>
      <c r="AF20" s="97"/>
      <c r="AG20" s="97" t="str">
        <f t="shared" si="1"/>
        <v xml:space="preserve"> </v>
      </c>
      <c r="AH20" s="95"/>
      <c r="AI20" s="97"/>
      <c r="AJ20" s="97"/>
      <c r="AK20" s="97" t="str">
        <f t="shared" si="2"/>
        <v xml:space="preserve"> </v>
      </c>
      <c r="AL20" s="95"/>
      <c r="AM20" s="97"/>
      <c r="AN20" s="97"/>
      <c r="AO20" s="97" t="str">
        <f t="shared" si="3"/>
        <v xml:space="preserve"> </v>
      </c>
      <c r="AP20" s="95"/>
      <c r="AQ20" s="97"/>
      <c r="AR20" s="97"/>
      <c r="AS20" s="97" t="str">
        <f t="shared" si="4"/>
        <v xml:space="preserve"> </v>
      </c>
      <c r="AT20" s="95"/>
      <c r="AU20" s="97"/>
      <c r="AV20" s="97"/>
      <c r="AW20" s="97" t="str">
        <f t="shared" si="5"/>
        <v xml:space="preserve"> </v>
      </c>
      <c r="AX20" s="95"/>
      <c r="AY20" s="97"/>
      <c r="AZ20" s="97"/>
      <c r="BA20" s="97" t="str">
        <f t="shared" si="6"/>
        <v xml:space="preserve"> </v>
      </c>
      <c r="BB20" s="95"/>
      <c r="BC20" s="97"/>
      <c r="BD20" s="97"/>
      <c r="BE20" s="97" t="str">
        <f t="shared" si="7"/>
        <v xml:space="preserve"> </v>
      </c>
      <c r="BF20" s="95"/>
      <c r="BG20" s="97"/>
      <c r="BH20" s="97"/>
      <c r="BI20" s="97" t="str">
        <f t="shared" si="8"/>
        <v xml:space="preserve"> </v>
      </c>
      <c r="BJ20" s="95"/>
      <c r="BK20" s="97"/>
      <c r="BL20" s="97"/>
      <c r="BM20" s="97" t="str">
        <f t="shared" si="9"/>
        <v xml:space="preserve"> </v>
      </c>
      <c r="BN20" s="95"/>
      <c r="BO20" s="97"/>
      <c r="BP20" s="97"/>
      <c r="BQ20" s="97" t="str">
        <f t="shared" si="10"/>
        <v xml:space="preserve"> </v>
      </c>
      <c r="BR20" s="95"/>
      <c r="BS20" s="96"/>
      <c r="BT20" s="96"/>
      <c r="BU20" s="97" t="str">
        <f t="shared" si="11"/>
        <v xml:space="preserve"> </v>
      </c>
      <c r="BV20" s="100" t="str">
        <f t="shared" si="15"/>
        <v xml:space="preserve"> </v>
      </c>
      <c r="BW20" s="100" t="str">
        <f t="shared" si="13"/>
        <v xml:space="preserve"> </v>
      </c>
      <c r="BX20" s="100" t="str">
        <f t="shared" si="14"/>
        <v>NO APLICA</v>
      </c>
      <c r="BY20" s="101"/>
    </row>
    <row r="21" spans="1:77" ht="21" customHeight="1" outlineLevel="1">
      <c r="A21" s="84">
        <v>13</v>
      </c>
      <c r="B21" s="124" t="s">
        <v>100</v>
      </c>
      <c r="C21" s="85">
        <v>2</v>
      </c>
      <c r="D21" s="85" t="s">
        <v>117</v>
      </c>
      <c r="E21" s="88" t="s">
        <v>64</v>
      </c>
      <c r="F21" s="125" t="s">
        <v>101</v>
      </c>
      <c r="G21" s="125" t="s">
        <v>102</v>
      </c>
      <c r="H21" s="124" t="s">
        <v>288</v>
      </c>
      <c r="I21" s="126" t="s">
        <v>289</v>
      </c>
      <c r="J21" s="324" t="s">
        <v>70</v>
      </c>
      <c r="K21" s="123" t="s">
        <v>59</v>
      </c>
      <c r="L21" s="123" t="s">
        <v>290</v>
      </c>
      <c r="M21" s="123" t="s">
        <v>104</v>
      </c>
      <c r="N21" s="91" t="s">
        <v>291</v>
      </c>
      <c r="O21" s="123" t="s">
        <v>292</v>
      </c>
      <c r="P21" s="123" t="s">
        <v>293</v>
      </c>
      <c r="Q21" s="123" t="s">
        <v>60</v>
      </c>
      <c r="R21" s="123" t="s">
        <v>294</v>
      </c>
      <c r="S21" s="91" t="s">
        <v>295</v>
      </c>
      <c r="T21" s="127">
        <v>0.8</v>
      </c>
      <c r="U21" s="128" t="s">
        <v>88</v>
      </c>
      <c r="V21" s="123" t="s">
        <v>74</v>
      </c>
      <c r="W21" s="128">
        <v>0.7</v>
      </c>
      <c r="X21" s="128">
        <v>0.9</v>
      </c>
      <c r="Y21" s="94" t="s">
        <v>296</v>
      </c>
      <c r="Z21" s="129"/>
      <c r="AA21" s="124"/>
      <c r="AB21" s="124"/>
      <c r="AC21" s="97" t="str">
        <f t="shared" si="0"/>
        <v xml:space="preserve"> </v>
      </c>
      <c r="AD21" s="129"/>
      <c r="AE21" s="97"/>
      <c r="AF21" s="97"/>
      <c r="AG21" s="97" t="str">
        <f t="shared" si="1"/>
        <v xml:space="preserve"> </v>
      </c>
      <c r="AH21" s="129"/>
      <c r="AI21" s="97"/>
      <c r="AJ21" s="97"/>
      <c r="AK21" s="97" t="str">
        <f t="shared" si="2"/>
        <v xml:space="preserve"> </v>
      </c>
      <c r="AL21" s="129"/>
      <c r="AM21" s="97"/>
      <c r="AN21" s="97"/>
      <c r="AO21" s="97" t="str">
        <f t="shared" si="3"/>
        <v xml:space="preserve"> </v>
      </c>
      <c r="AP21" s="129"/>
      <c r="AQ21" s="97"/>
      <c r="AR21" s="97"/>
      <c r="AS21" s="97" t="str">
        <f t="shared" si="4"/>
        <v xml:space="preserve"> </v>
      </c>
      <c r="AT21" s="129"/>
      <c r="AU21" s="97"/>
      <c r="AV21" s="97"/>
      <c r="AW21" s="97" t="str">
        <f t="shared" si="5"/>
        <v xml:space="preserve"> </v>
      </c>
      <c r="AX21" s="129"/>
      <c r="AY21" s="97"/>
      <c r="AZ21" s="97"/>
      <c r="BA21" s="97" t="str">
        <f t="shared" si="6"/>
        <v xml:space="preserve"> </v>
      </c>
      <c r="BB21" s="129"/>
      <c r="BC21" s="97"/>
      <c r="BD21" s="97"/>
      <c r="BE21" s="97" t="str">
        <f t="shared" si="7"/>
        <v xml:space="preserve"> </v>
      </c>
      <c r="BF21" s="129"/>
      <c r="BG21" s="97"/>
      <c r="BH21" s="97"/>
      <c r="BI21" s="97" t="str">
        <f t="shared" si="8"/>
        <v xml:space="preserve"> </v>
      </c>
      <c r="BJ21" s="129"/>
      <c r="BK21" s="97"/>
      <c r="BL21" s="97"/>
      <c r="BM21" s="97" t="str">
        <f t="shared" si="9"/>
        <v xml:space="preserve"> </v>
      </c>
      <c r="BN21" s="129"/>
      <c r="BO21" s="97"/>
      <c r="BP21" s="97"/>
      <c r="BQ21" s="97" t="str">
        <f t="shared" si="10"/>
        <v xml:space="preserve"> </v>
      </c>
      <c r="BR21" s="129"/>
      <c r="BS21" s="97"/>
      <c r="BT21" s="97"/>
      <c r="BU21" s="97" t="str">
        <f t="shared" si="11"/>
        <v xml:space="preserve"> </v>
      </c>
      <c r="BV21" s="100" t="str">
        <f t="shared" si="15"/>
        <v xml:space="preserve"> </v>
      </c>
      <c r="BW21" s="100" t="str">
        <f t="shared" si="13"/>
        <v xml:space="preserve"> </v>
      </c>
      <c r="BX21" s="100" t="str">
        <f t="shared" si="14"/>
        <v>NO APLICA</v>
      </c>
      <c r="BY21" s="101"/>
    </row>
    <row r="22" spans="1:77" ht="21" customHeight="1" outlineLevel="1">
      <c r="A22" s="88">
        <v>14</v>
      </c>
      <c r="B22" s="88" t="s">
        <v>100</v>
      </c>
      <c r="C22" s="85">
        <v>2</v>
      </c>
      <c r="D22" s="85" t="s">
        <v>63</v>
      </c>
      <c r="E22" s="88" t="s">
        <v>64</v>
      </c>
      <c r="F22" s="87" t="s">
        <v>101</v>
      </c>
      <c r="G22" s="87" t="s">
        <v>102</v>
      </c>
      <c r="H22" s="88" t="s">
        <v>288</v>
      </c>
      <c r="I22" s="102" t="s">
        <v>297</v>
      </c>
      <c r="J22" s="323" t="s">
        <v>48</v>
      </c>
      <c r="K22" s="123" t="s">
        <v>59</v>
      </c>
      <c r="L22" s="91" t="s">
        <v>298</v>
      </c>
      <c r="M22" s="91" t="s">
        <v>104</v>
      </c>
      <c r="N22" s="91" t="s">
        <v>299</v>
      </c>
      <c r="O22" s="91" t="s">
        <v>105</v>
      </c>
      <c r="P22" s="91" t="s">
        <v>300</v>
      </c>
      <c r="Q22" s="91" t="s">
        <v>60</v>
      </c>
      <c r="R22" s="91" t="s">
        <v>301</v>
      </c>
      <c r="S22" s="91" t="s">
        <v>87</v>
      </c>
      <c r="T22" s="92">
        <v>0.65</v>
      </c>
      <c r="U22" s="91" t="s">
        <v>88</v>
      </c>
      <c r="V22" s="91" t="s">
        <v>74</v>
      </c>
      <c r="W22" s="93">
        <v>0.6</v>
      </c>
      <c r="X22" s="93">
        <v>0.9</v>
      </c>
      <c r="Y22" s="94" t="s">
        <v>296</v>
      </c>
      <c r="Z22" s="95"/>
      <c r="AA22" s="88"/>
      <c r="AB22" s="88"/>
      <c r="AC22" s="97" t="str">
        <f t="shared" si="0"/>
        <v xml:space="preserve"> </v>
      </c>
      <c r="AD22" s="95"/>
      <c r="AE22" s="97"/>
      <c r="AF22" s="97"/>
      <c r="AG22" s="97" t="str">
        <f t="shared" si="1"/>
        <v xml:space="preserve"> </v>
      </c>
      <c r="AH22" s="113">
        <v>2</v>
      </c>
      <c r="AI22" s="97"/>
      <c r="AJ22" s="97"/>
      <c r="AK22" s="97" t="str">
        <f t="shared" si="2"/>
        <v xml:space="preserve"> </v>
      </c>
      <c r="AL22" s="95"/>
      <c r="AM22" s="97"/>
      <c r="AN22" s="97"/>
      <c r="AO22" s="97" t="str">
        <f t="shared" si="3"/>
        <v xml:space="preserve"> </v>
      </c>
      <c r="AP22" s="95"/>
      <c r="AQ22" s="97"/>
      <c r="AR22" s="97"/>
      <c r="AS22" s="97" t="str">
        <f t="shared" si="4"/>
        <v xml:space="preserve"> </v>
      </c>
      <c r="AT22" s="95"/>
      <c r="AU22" s="97"/>
      <c r="AV22" s="97"/>
      <c r="AW22" s="97" t="str">
        <f t="shared" si="5"/>
        <v xml:space="preserve"> </v>
      </c>
      <c r="AX22" s="95"/>
      <c r="AY22" s="97"/>
      <c r="AZ22" s="97"/>
      <c r="BA22" s="97" t="str">
        <f t="shared" si="6"/>
        <v xml:space="preserve"> </v>
      </c>
      <c r="BB22" s="95"/>
      <c r="BC22" s="97"/>
      <c r="BD22" s="97"/>
      <c r="BE22" s="97" t="str">
        <f t="shared" si="7"/>
        <v xml:space="preserve"> </v>
      </c>
      <c r="BF22" s="95"/>
      <c r="BG22" s="97"/>
      <c r="BH22" s="97"/>
      <c r="BI22" s="97" t="str">
        <f t="shared" si="8"/>
        <v xml:space="preserve"> </v>
      </c>
      <c r="BJ22" s="95"/>
      <c r="BK22" s="97"/>
      <c r="BL22" s="97"/>
      <c r="BM22" s="97" t="str">
        <f t="shared" si="9"/>
        <v xml:space="preserve"> </v>
      </c>
      <c r="BN22" s="95"/>
      <c r="BO22" s="97"/>
      <c r="BP22" s="97"/>
      <c r="BQ22" s="97" t="str">
        <f t="shared" si="10"/>
        <v xml:space="preserve"> </v>
      </c>
      <c r="BR22" s="95"/>
      <c r="BS22" s="96"/>
      <c r="BT22" s="96"/>
      <c r="BU22" s="97" t="str">
        <f t="shared" si="11"/>
        <v xml:space="preserve"> </v>
      </c>
      <c r="BV22" s="100" t="str">
        <f t="shared" si="15"/>
        <v xml:space="preserve"> </v>
      </c>
      <c r="BW22" s="100" t="str">
        <f t="shared" si="13"/>
        <v xml:space="preserve"> </v>
      </c>
      <c r="BX22" s="100" t="str">
        <f t="shared" si="14"/>
        <v>NO APLICA</v>
      </c>
      <c r="BY22" s="101"/>
    </row>
    <row r="23" spans="1:77" ht="21" customHeight="1" outlineLevel="1">
      <c r="A23" s="88">
        <v>15</v>
      </c>
      <c r="B23" s="88" t="s">
        <v>100</v>
      </c>
      <c r="C23" s="85">
        <v>2</v>
      </c>
      <c r="D23" s="85" t="s">
        <v>63</v>
      </c>
      <c r="E23" s="88" t="s">
        <v>64</v>
      </c>
      <c r="F23" s="87" t="s">
        <v>101</v>
      </c>
      <c r="G23" s="87" t="s">
        <v>102</v>
      </c>
      <c r="H23" s="88" t="s">
        <v>288</v>
      </c>
      <c r="I23" s="102" t="s">
        <v>302</v>
      </c>
      <c r="J23" s="323" t="s">
        <v>48</v>
      </c>
      <c r="K23" s="91" t="s">
        <v>81</v>
      </c>
      <c r="L23" s="91" t="s">
        <v>303</v>
      </c>
      <c r="M23" s="91" t="s">
        <v>104</v>
      </c>
      <c r="N23" s="91" t="s">
        <v>304</v>
      </c>
      <c r="O23" s="91" t="s">
        <v>292</v>
      </c>
      <c r="P23" s="91" t="s">
        <v>305</v>
      </c>
      <c r="Q23" s="91" t="s">
        <v>60</v>
      </c>
      <c r="R23" s="91" t="s">
        <v>306</v>
      </c>
      <c r="S23" s="123" t="s">
        <v>61</v>
      </c>
      <c r="T23" s="92">
        <v>0.8</v>
      </c>
      <c r="U23" s="93" t="s">
        <v>88</v>
      </c>
      <c r="V23" s="91" t="s">
        <v>74</v>
      </c>
      <c r="W23" s="93">
        <v>0.8</v>
      </c>
      <c r="X23" s="93">
        <v>1</v>
      </c>
      <c r="Y23" s="94" t="s">
        <v>296</v>
      </c>
      <c r="Z23" s="95"/>
      <c r="AA23" s="88"/>
      <c r="AB23" s="88"/>
      <c r="AC23" s="97" t="str">
        <f t="shared" si="0"/>
        <v xml:space="preserve"> </v>
      </c>
      <c r="AD23" s="95"/>
      <c r="AE23" s="97"/>
      <c r="AF23" s="97"/>
      <c r="AG23" s="97" t="str">
        <f t="shared" si="1"/>
        <v xml:space="preserve"> </v>
      </c>
      <c r="AH23" s="95"/>
      <c r="AI23" s="97"/>
      <c r="AJ23" s="97"/>
      <c r="AK23" s="97" t="str">
        <f t="shared" si="2"/>
        <v xml:space="preserve"> </v>
      </c>
      <c r="AL23" s="95"/>
      <c r="AM23" s="97"/>
      <c r="AN23" s="97"/>
      <c r="AO23" s="97" t="str">
        <f t="shared" si="3"/>
        <v xml:space="preserve"> </v>
      </c>
      <c r="AP23" s="95"/>
      <c r="AQ23" s="97"/>
      <c r="AR23" s="97"/>
      <c r="AS23" s="97" t="str">
        <f t="shared" si="4"/>
        <v xml:space="preserve"> </v>
      </c>
      <c r="AT23" s="95"/>
      <c r="AU23" s="97"/>
      <c r="AV23" s="97"/>
      <c r="AW23" s="97" t="str">
        <f t="shared" si="5"/>
        <v xml:space="preserve"> </v>
      </c>
      <c r="AX23" s="95"/>
      <c r="AY23" s="97"/>
      <c r="AZ23" s="97"/>
      <c r="BA23" s="97" t="str">
        <f t="shared" si="6"/>
        <v xml:space="preserve"> </v>
      </c>
      <c r="BB23" s="95"/>
      <c r="BC23" s="97"/>
      <c r="BD23" s="97"/>
      <c r="BE23" s="97" t="str">
        <f t="shared" si="7"/>
        <v xml:space="preserve"> </v>
      </c>
      <c r="BF23" s="95"/>
      <c r="BG23" s="97"/>
      <c r="BH23" s="97"/>
      <c r="BI23" s="97" t="str">
        <f t="shared" si="8"/>
        <v xml:space="preserve"> </v>
      </c>
      <c r="BJ23" s="95"/>
      <c r="BK23" s="97"/>
      <c r="BL23" s="97"/>
      <c r="BM23" s="97" t="str">
        <f t="shared" si="9"/>
        <v xml:space="preserve"> </v>
      </c>
      <c r="BN23" s="95"/>
      <c r="BO23" s="97"/>
      <c r="BP23" s="97"/>
      <c r="BQ23" s="97" t="str">
        <f t="shared" si="10"/>
        <v xml:space="preserve"> </v>
      </c>
      <c r="BR23" s="95"/>
      <c r="BS23" s="97"/>
      <c r="BT23" s="97"/>
      <c r="BU23" s="97" t="str">
        <f t="shared" si="11"/>
        <v xml:space="preserve"> </v>
      </c>
      <c r="BV23" s="100" t="str">
        <f t="shared" si="15"/>
        <v xml:space="preserve"> </v>
      </c>
      <c r="BW23" s="100" t="str">
        <f t="shared" si="13"/>
        <v xml:space="preserve"> </v>
      </c>
      <c r="BX23" s="100" t="str">
        <f t="shared" si="14"/>
        <v>NO APLICA</v>
      </c>
      <c r="BY23" s="101"/>
    </row>
    <row r="24" spans="1:77" ht="21" customHeight="1" outlineLevel="1">
      <c r="A24" s="84">
        <v>16</v>
      </c>
      <c r="B24" s="88" t="s">
        <v>100</v>
      </c>
      <c r="C24" s="85">
        <v>2</v>
      </c>
      <c r="D24" s="85" t="s">
        <v>63</v>
      </c>
      <c r="E24" s="88" t="s">
        <v>64</v>
      </c>
      <c r="F24" s="87" t="s">
        <v>101</v>
      </c>
      <c r="G24" s="87" t="s">
        <v>102</v>
      </c>
      <c r="H24" s="88" t="s">
        <v>103</v>
      </c>
      <c r="I24" s="102" t="s">
        <v>307</v>
      </c>
      <c r="J24" s="323" t="s">
        <v>48</v>
      </c>
      <c r="K24" s="91" t="s">
        <v>49</v>
      </c>
      <c r="L24" s="91" t="s">
        <v>308</v>
      </c>
      <c r="M24" s="91" t="s">
        <v>104</v>
      </c>
      <c r="N24" s="91" t="s">
        <v>299</v>
      </c>
      <c r="O24" s="91" t="s">
        <v>105</v>
      </c>
      <c r="P24" s="91" t="s">
        <v>309</v>
      </c>
      <c r="Q24" s="91" t="s">
        <v>60</v>
      </c>
      <c r="R24" s="91" t="s">
        <v>310</v>
      </c>
      <c r="S24" s="91" t="s">
        <v>61</v>
      </c>
      <c r="T24" s="92">
        <v>1</v>
      </c>
      <c r="U24" s="93" t="s">
        <v>88</v>
      </c>
      <c r="V24" s="91" t="s">
        <v>74</v>
      </c>
      <c r="W24" s="93">
        <v>0.8</v>
      </c>
      <c r="X24" s="93">
        <v>1</v>
      </c>
      <c r="Y24" s="94" t="s">
        <v>311</v>
      </c>
      <c r="Z24" s="95"/>
      <c r="AA24" s="88"/>
      <c r="AB24" s="88"/>
      <c r="AC24" s="97" t="str">
        <f t="shared" si="0"/>
        <v xml:space="preserve"> </v>
      </c>
      <c r="AD24" s="95"/>
      <c r="AE24" s="97"/>
      <c r="AF24" s="97"/>
      <c r="AG24" s="97" t="str">
        <f t="shared" si="1"/>
        <v xml:space="preserve"> </v>
      </c>
      <c r="AH24" s="95"/>
      <c r="AI24" s="97"/>
      <c r="AJ24" s="97"/>
      <c r="AK24" s="97" t="str">
        <f t="shared" si="2"/>
        <v xml:space="preserve"> </v>
      </c>
      <c r="AL24" s="95"/>
      <c r="AM24" s="97"/>
      <c r="AN24" s="97"/>
      <c r="AO24" s="97" t="str">
        <f t="shared" si="3"/>
        <v xml:space="preserve"> </v>
      </c>
      <c r="AP24" s="95"/>
      <c r="AQ24" s="97"/>
      <c r="AR24" s="97"/>
      <c r="AS24" s="97" t="str">
        <f t="shared" si="4"/>
        <v xml:space="preserve"> </v>
      </c>
      <c r="AT24" s="95"/>
      <c r="AU24" s="97"/>
      <c r="AV24" s="97"/>
      <c r="AW24" s="97" t="str">
        <f t="shared" si="5"/>
        <v xml:space="preserve"> </v>
      </c>
      <c r="AX24" s="95"/>
      <c r="AY24" s="97"/>
      <c r="AZ24" s="97"/>
      <c r="BA24" s="97" t="str">
        <f t="shared" si="6"/>
        <v xml:space="preserve"> </v>
      </c>
      <c r="BB24" s="95"/>
      <c r="BC24" s="97"/>
      <c r="BD24" s="97"/>
      <c r="BE24" s="97" t="str">
        <f t="shared" si="7"/>
        <v xml:space="preserve"> </v>
      </c>
      <c r="BF24" s="95"/>
      <c r="BG24" s="97"/>
      <c r="BH24" s="97"/>
      <c r="BI24" s="97" t="str">
        <f t="shared" si="8"/>
        <v xml:space="preserve"> </v>
      </c>
      <c r="BJ24" s="95"/>
      <c r="BK24" s="97"/>
      <c r="BL24" s="97"/>
      <c r="BM24" s="97" t="str">
        <f t="shared" si="9"/>
        <v xml:space="preserve"> </v>
      </c>
      <c r="BN24" s="95"/>
      <c r="BO24" s="97"/>
      <c r="BP24" s="97"/>
      <c r="BQ24" s="97" t="str">
        <f t="shared" si="10"/>
        <v xml:space="preserve"> </v>
      </c>
      <c r="BR24" s="95"/>
      <c r="BS24" s="96"/>
      <c r="BT24" s="96"/>
      <c r="BU24" s="97" t="str">
        <f t="shared" si="11"/>
        <v xml:space="preserve"> </v>
      </c>
      <c r="BV24" s="100" t="str">
        <f t="shared" si="15"/>
        <v xml:space="preserve"> </v>
      </c>
      <c r="BW24" s="100" t="str">
        <f t="shared" si="13"/>
        <v xml:space="preserve"> </v>
      </c>
      <c r="BX24" s="100" t="str">
        <f t="shared" si="14"/>
        <v>NO APLICA</v>
      </c>
      <c r="BY24" s="101"/>
    </row>
    <row r="25" spans="1:77" ht="21" customHeight="1" outlineLevel="1">
      <c r="A25" s="84">
        <v>17</v>
      </c>
      <c r="B25" s="88" t="s">
        <v>123</v>
      </c>
      <c r="C25" s="85">
        <v>3</v>
      </c>
      <c r="D25" s="85" t="s">
        <v>125</v>
      </c>
      <c r="E25" s="88" t="s">
        <v>124</v>
      </c>
      <c r="F25" s="87" t="s">
        <v>312</v>
      </c>
      <c r="G25" s="87" t="s">
        <v>313</v>
      </c>
      <c r="H25" s="88" t="s">
        <v>314</v>
      </c>
      <c r="I25" s="102" t="s">
        <v>315</v>
      </c>
      <c r="J25" s="323" t="s">
        <v>70</v>
      </c>
      <c r="K25" s="91" t="s">
        <v>59</v>
      </c>
      <c r="L25" s="91" t="s">
        <v>316</v>
      </c>
      <c r="M25" s="91" t="s">
        <v>50</v>
      </c>
      <c r="N25" s="91" t="s">
        <v>83</v>
      </c>
      <c r="O25" s="91" t="s">
        <v>317</v>
      </c>
      <c r="P25" s="91" t="s">
        <v>318</v>
      </c>
      <c r="Q25" s="91" t="s">
        <v>60</v>
      </c>
      <c r="R25" s="91" t="s">
        <v>319</v>
      </c>
      <c r="S25" s="94" t="s">
        <v>87</v>
      </c>
      <c r="T25" s="92">
        <v>1</v>
      </c>
      <c r="U25" s="93">
        <v>0.8</v>
      </c>
      <c r="V25" s="91" t="s">
        <v>74</v>
      </c>
      <c r="W25" s="93">
        <v>0.8</v>
      </c>
      <c r="X25" s="93">
        <v>1</v>
      </c>
      <c r="Y25" s="94" t="s">
        <v>320</v>
      </c>
      <c r="Z25" s="95"/>
      <c r="AA25" s="88"/>
      <c r="AB25" s="88"/>
      <c r="AC25" s="97" t="str">
        <f t="shared" si="0"/>
        <v xml:space="preserve"> </v>
      </c>
      <c r="AD25" s="95"/>
      <c r="AE25" s="97"/>
      <c r="AF25" s="97"/>
      <c r="AG25" s="97" t="str">
        <f t="shared" si="1"/>
        <v xml:space="preserve"> </v>
      </c>
      <c r="AH25" s="113">
        <v>2</v>
      </c>
      <c r="AI25" s="114"/>
      <c r="AJ25" s="114"/>
      <c r="AK25" s="97" t="str">
        <f t="shared" si="2"/>
        <v xml:space="preserve"> </v>
      </c>
      <c r="AL25" s="95"/>
      <c r="AM25" s="97"/>
      <c r="AN25" s="97"/>
      <c r="AO25" s="97" t="str">
        <f t="shared" si="3"/>
        <v xml:space="preserve"> </v>
      </c>
      <c r="AP25" s="95"/>
      <c r="AQ25" s="97"/>
      <c r="AR25" s="97"/>
      <c r="AS25" s="97" t="str">
        <f t="shared" si="4"/>
        <v xml:space="preserve"> </v>
      </c>
      <c r="AT25" s="95"/>
      <c r="AU25" s="97"/>
      <c r="AV25" s="97"/>
      <c r="AW25" s="97" t="str">
        <f t="shared" si="5"/>
        <v xml:space="preserve"> </v>
      </c>
      <c r="AX25" s="95"/>
      <c r="AY25" s="97"/>
      <c r="AZ25" s="97"/>
      <c r="BA25" s="97" t="str">
        <f t="shared" si="6"/>
        <v xml:space="preserve"> </v>
      </c>
      <c r="BB25" s="95"/>
      <c r="BC25" s="97"/>
      <c r="BD25" s="97"/>
      <c r="BE25" s="97" t="str">
        <f t="shared" si="7"/>
        <v xml:space="preserve"> </v>
      </c>
      <c r="BF25" s="95"/>
      <c r="BG25" s="97"/>
      <c r="BH25" s="97"/>
      <c r="BI25" s="97" t="str">
        <f t="shared" si="8"/>
        <v xml:space="preserve"> </v>
      </c>
      <c r="BJ25" s="95"/>
      <c r="BK25" s="97"/>
      <c r="BL25" s="97"/>
      <c r="BM25" s="97" t="str">
        <f t="shared" si="9"/>
        <v xml:space="preserve"> </v>
      </c>
      <c r="BN25" s="95"/>
      <c r="BO25" s="96"/>
      <c r="BP25" s="96"/>
      <c r="BQ25" s="97" t="str">
        <f t="shared" si="10"/>
        <v xml:space="preserve"> </v>
      </c>
      <c r="BR25" s="95"/>
      <c r="BS25" s="97"/>
      <c r="BT25" s="97"/>
      <c r="BU25" s="97" t="str">
        <f t="shared" si="11"/>
        <v xml:space="preserve"> </v>
      </c>
      <c r="BV25" s="100" t="str">
        <f t="shared" si="15"/>
        <v xml:space="preserve"> </v>
      </c>
      <c r="BW25" s="100" t="str">
        <f t="shared" si="13"/>
        <v xml:space="preserve"> </v>
      </c>
      <c r="BX25" s="100" t="str">
        <f t="shared" si="14"/>
        <v>NO APLICA</v>
      </c>
      <c r="BY25" s="101"/>
    </row>
    <row r="26" spans="1:77" ht="31.5" customHeight="1" outlineLevel="1">
      <c r="A26" s="88">
        <v>19</v>
      </c>
      <c r="B26" s="88" t="s">
        <v>129</v>
      </c>
      <c r="C26" s="85">
        <v>4</v>
      </c>
      <c r="D26" s="85" t="s">
        <v>131</v>
      </c>
      <c r="E26" s="88" t="s">
        <v>130</v>
      </c>
      <c r="F26" s="87" t="s">
        <v>227</v>
      </c>
      <c r="G26" s="87" t="s">
        <v>321</v>
      </c>
      <c r="H26" s="88" t="s">
        <v>322</v>
      </c>
      <c r="I26" s="102" t="s">
        <v>323</v>
      </c>
      <c r="J26" s="323" t="s">
        <v>70</v>
      </c>
      <c r="K26" s="91" t="s">
        <v>59</v>
      </c>
      <c r="L26" s="91" t="s">
        <v>324</v>
      </c>
      <c r="M26" s="91" t="s">
        <v>176</v>
      </c>
      <c r="N26" s="91" t="s">
        <v>325</v>
      </c>
      <c r="O26" s="91" t="s">
        <v>326</v>
      </c>
      <c r="P26" s="91" t="s">
        <v>327</v>
      </c>
      <c r="Q26" s="91" t="s">
        <v>53</v>
      </c>
      <c r="R26" s="91" t="s">
        <v>328</v>
      </c>
      <c r="S26" s="91" t="s">
        <v>329</v>
      </c>
      <c r="T26" s="92">
        <v>0.8</v>
      </c>
      <c r="U26" s="93">
        <v>0.72</v>
      </c>
      <c r="V26" s="91" t="s">
        <v>74</v>
      </c>
      <c r="W26" s="93">
        <v>0.72</v>
      </c>
      <c r="X26" s="93">
        <v>0.82</v>
      </c>
      <c r="Y26" s="94" t="s">
        <v>330</v>
      </c>
      <c r="Z26" s="95"/>
      <c r="AA26" s="130"/>
      <c r="AB26" s="130"/>
      <c r="AC26" s="97" t="str">
        <f t="shared" si="0"/>
        <v xml:space="preserve"> </v>
      </c>
      <c r="AD26" s="95"/>
      <c r="AE26" s="98"/>
      <c r="AF26" s="98"/>
      <c r="AG26" s="97" t="str">
        <f t="shared" si="1"/>
        <v xml:space="preserve"> </v>
      </c>
      <c r="AH26" s="95"/>
      <c r="AI26" s="97"/>
      <c r="AJ26" s="97"/>
      <c r="AK26" s="97" t="str">
        <f t="shared" si="2"/>
        <v xml:space="preserve"> </v>
      </c>
      <c r="AL26" s="95"/>
      <c r="AM26" s="97"/>
      <c r="AN26" s="97"/>
      <c r="AO26" s="97" t="str">
        <f t="shared" si="3"/>
        <v xml:space="preserve"> </v>
      </c>
      <c r="AP26" s="95"/>
      <c r="AQ26" s="97"/>
      <c r="AR26" s="97"/>
      <c r="AS26" s="97" t="str">
        <f t="shared" si="4"/>
        <v xml:space="preserve"> </v>
      </c>
      <c r="AT26" s="95"/>
      <c r="AU26" s="97"/>
      <c r="AV26" s="97"/>
      <c r="AW26" s="97" t="str">
        <f t="shared" si="5"/>
        <v xml:space="preserve"> </v>
      </c>
      <c r="AX26" s="95"/>
      <c r="AY26" s="97"/>
      <c r="AZ26" s="97"/>
      <c r="BA26" s="97" t="str">
        <f t="shared" si="6"/>
        <v xml:space="preserve"> </v>
      </c>
      <c r="BB26" s="95"/>
      <c r="BC26" s="97"/>
      <c r="BD26" s="97"/>
      <c r="BE26" s="97" t="str">
        <f t="shared" si="7"/>
        <v xml:space="preserve"> </v>
      </c>
      <c r="BF26" s="95"/>
      <c r="BG26" s="97"/>
      <c r="BH26" s="97"/>
      <c r="BI26" s="97" t="str">
        <f t="shared" si="8"/>
        <v xml:space="preserve"> </v>
      </c>
      <c r="BJ26" s="95"/>
      <c r="BK26" s="97"/>
      <c r="BL26" s="97"/>
      <c r="BM26" s="97" t="str">
        <f t="shared" si="9"/>
        <v xml:space="preserve"> </v>
      </c>
      <c r="BN26" s="95"/>
      <c r="BO26" s="97"/>
      <c r="BP26" s="97"/>
      <c r="BQ26" s="97" t="str">
        <f t="shared" si="10"/>
        <v xml:space="preserve"> </v>
      </c>
      <c r="BR26" s="95"/>
      <c r="BS26" s="97"/>
      <c r="BT26" s="97"/>
      <c r="BU26" s="97" t="str">
        <f t="shared" si="11"/>
        <v xml:space="preserve"> </v>
      </c>
      <c r="BV26" s="100" t="str">
        <f t="shared" si="15"/>
        <v xml:space="preserve"> </v>
      </c>
      <c r="BW26" s="100" t="str">
        <f t="shared" si="13"/>
        <v xml:space="preserve"> </v>
      </c>
      <c r="BX26" s="100" t="str">
        <f t="shared" si="14"/>
        <v>NO APLICA</v>
      </c>
      <c r="BY26" s="101"/>
    </row>
    <row r="27" spans="1:77" ht="21" customHeight="1" outlineLevel="1">
      <c r="A27" s="84">
        <v>20</v>
      </c>
      <c r="B27" s="88" t="s">
        <v>129</v>
      </c>
      <c r="C27" s="85">
        <v>4</v>
      </c>
      <c r="D27" s="85" t="s">
        <v>168</v>
      </c>
      <c r="E27" s="88" t="s">
        <v>130</v>
      </c>
      <c r="F27" s="87" t="s">
        <v>45</v>
      </c>
      <c r="G27" s="87" t="s">
        <v>331</v>
      </c>
      <c r="H27" s="88" t="s">
        <v>322</v>
      </c>
      <c r="I27" s="102" t="s">
        <v>332</v>
      </c>
      <c r="J27" s="324" t="s">
        <v>48</v>
      </c>
      <c r="K27" s="91" t="s">
        <v>59</v>
      </c>
      <c r="L27" s="91" t="s">
        <v>333</v>
      </c>
      <c r="M27" s="91" t="s">
        <v>176</v>
      </c>
      <c r="N27" s="91" t="s">
        <v>325</v>
      </c>
      <c r="O27" s="91" t="s">
        <v>334</v>
      </c>
      <c r="P27" s="91" t="s">
        <v>335</v>
      </c>
      <c r="Q27" s="91" t="s">
        <v>60</v>
      </c>
      <c r="R27" s="91" t="s">
        <v>336</v>
      </c>
      <c r="S27" s="91" t="s">
        <v>61</v>
      </c>
      <c r="T27" s="92">
        <v>0.15</v>
      </c>
      <c r="U27" s="93" t="s">
        <v>88</v>
      </c>
      <c r="V27" s="91" t="s">
        <v>74</v>
      </c>
      <c r="W27" s="93">
        <v>0.1</v>
      </c>
      <c r="X27" s="93">
        <v>0.3</v>
      </c>
      <c r="Y27" s="94" t="s">
        <v>337</v>
      </c>
      <c r="Z27" s="95"/>
      <c r="AA27" s="130"/>
      <c r="AB27" s="130"/>
      <c r="AC27" s="97" t="str">
        <f t="shared" si="0"/>
        <v xml:space="preserve"> </v>
      </c>
      <c r="AD27" s="95"/>
      <c r="AE27" s="98"/>
      <c r="AF27" s="98"/>
      <c r="AG27" s="97" t="str">
        <f t="shared" si="1"/>
        <v xml:space="preserve"> </v>
      </c>
      <c r="AH27" s="95"/>
      <c r="AI27" s="97"/>
      <c r="AJ27" s="97"/>
      <c r="AK27" s="97" t="str">
        <f t="shared" si="2"/>
        <v xml:space="preserve"> </v>
      </c>
      <c r="AL27" s="95"/>
      <c r="AM27" s="97"/>
      <c r="AN27" s="97"/>
      <c r="AO27" s="97" t="str">
        <f t="shared" si="3"/>
        <v xml:space="preserve"> </v>
      </c>
      <c r="AP27" s="95"/>
      <c r="AQ27" s="97"/>
      <c r="AR27" s="97"/>
      <c r="AS27" s="97" t="str">
        <f t="shared" si="4"/>
        <v xml:space="preserve"> </v>
      </c>
      <c r="AT27" s="95"/>
      <c r="AU27" s="97"/>
      <c r="AV27" s="97"/>
      <c r="AW27" s="97" t="str">
        <f t="shared" si="5"/>
        <v xml:space="preserve"> </v>
      </c>
      <c r="AX27" s="95"/>
      <c r="AY27" s="97"/>
      <c r="AZ27" s="97"/>
      <c r="BA27" s="97" t="str">
        <f t="shared" si="6"/>
        <v xml:space="preserve"> </v>
      </c>
      <c r="BB27" s="95"/>
      <c r="BC27" s="97"/>
      <c r="BD27" s="97"/>
      <c r="BE27" s="97" t="str">
        <f t="shared" si="7"/>
        <v xml:space="preserve"> </v>
      </c>
      <c r="BF27" s="95"/>
      <c r="BG27" s="97"/>
      <c r="BH27" s="97"/>
      <c r="BI27" s="97" t="str">
        <f t="shared" si="8"/>
        <v xml:space="preserve"> </v>
      </c>
      <c r="BJ27" s="95"/>
      <c r="BK27" s="97"/>
      <c r="BL27" s="97"/>
      <c r="BM27" s="97" t="str">
        <f t="shared" si="9"/>
        <v xml:space="preserve"> </v>
      </c>
      <c r="BN27" s="95"/>
      <c r="BO27" s="97"/>
      <c r="BP27" s="97"/>
      <c r="BQ27" s="97" t="str">
        <f t="shared" si="10"/>
        <v xml:space="preserve"> </v>
      </c>
      <c r="BR27" s="95"/>
      <c r="BS27" s="97"/>
      <c r="BT27" s="97"/>
      <c r="BU27" s="97" t="str">
        <f t="shared" si="11"/>
        <v xml:space="preserve"> </v>
      </c>
      <c r="BV27" s="100" t="str">
        <f t="shared" si="15"/>
        <v xml:space="preserve"> </v>
      </c>
      <c r="BW27" s="100" t="str">
        <f t="shared" si="13"/>
        <v xml:space="preserve"> </v>
      </c>
      <c r="BX27" s="100" t="str">
        <f t="shared" si="14"/>
        <v>NO APLICA</v>
      </c>
      <c r="BY27" s="101"/>
    </row>
    <row r="28" spans="1:77" ht="21" customHeight="1">
      <c r="A28" s="131"/>
      <c r="B28" s="132"/>
      <c r="C28" s="132"/>
      <c r="D28" s="132"/>
      <c r="E28" s="132"/>
      <c r="F28" s="133"/>
      <c r="G28" s="133"/>
      <c r="H28" s="132"/>
      <c r="I28" s="134"/>
      <c r="J28" s="326"/>
      <c r="K28" s="135"/>
      <c r="L28" s="135"/>
      <c r="M28" s="135"/>
      <c r="N28" s="135"/>
      <c r="O28" s="135"/>
      <c r="P28" s="135"/>
      <c r="Q28" s="135"/>
      <c r="R28" s="135"/>
      <c r="S28" s="135"/>
      <c r="T28" s="136"/>
      <c r="U28" s="137"/>
      <c r="V28" s="135"/>
      <c r="W28" s="137"/>
      <c r="X28" s="137"/>
      <c r="Y28" s="138"/>
      <c r="Z28" s="139"/>
      <c r="AA28" s="132"/>
      <c r="AB28" s="132"/>
      <c r="AC28" s="83"/>
      <c r="AD28" s="139"/>
      <c r="AE28" s="83"/>
      <c r="AF28" s="83"/>
      <c r="AG28" s="83"/>
      <c r="AH28" s="139"/>
      <c r="AI28" s="83"/>
      <c r="AJ28" s="83"/>
      <c r="AK28" s="83"/>
      <c r="AL28" s="139"/>
      <c r="AM28" s="83"/>
      <c r="AN28" s="83"/>
      <c r="AO28" s="83"/>
      <c r="AP28" s="139"/>
      <c r="AQ28" s="83"/>
      <c r="AR28" s="83"/>
      <c r="AS28" s="83"/>
      <c r="AT28" s="139"/>
      <c r="AU28" s="83"/>
      <c r="AV28" s="83"/>
      <c r="AW28" s="83"/>
      <c r="AX28" s="139"/>
      <c r="AY28" s="83"/>
      <c r="AZ28" s="83"/>
      <c r="BA28" s="83"/>
      <c r="BB28" s="139"/>
      <c r="BC28" s="83"/>
      <c r="BD28" s="83"/>
      <c r="BE28" s="83"/>
      <c r="BF28" s="139"/>
      <c r="BG28" s="83"/>
      <c r="BH28" s="83"/>
      <c r="BI28" s="83"/>
      <c r="BJ28" s="139"/>
      <c r="BK28" s="83"/>
      <c r="BL28" s="83"/>
      <c r="BM28" s="83"/>
      <c r="BN28" s="139"/>
      <c r="BO28" s="83"/>
      <c r="BP28" s="83"/>
      <c r="BQ28" s="83"/>
      <c r="BR28" s="139"/>
      <c r="BS28" s="83"/>
      <c r="BT28" s="83"/>
      <c r="BU28" s="83"/>
      <c r="BV28" s="83"/>
      <c r="BW28" s="140"/>
      <c r="BX28" s="55"/>
      <c r="BY28" s="55"/>
    </row>
    <row r="29" spans="1:77" ht="37.5" customHeight="1">
      <c r="A29" s="78" t="s">
        <v>185</v>
      </c>
      <c r="B29" s="79"/>
      <c r="C29" s="79"/>
      <c r="D29" s="79"/>
      <c r="E29" s="79"/>
      <c r="F29" s="80"/>
      <c r="G29" s="81"/>
      <c r="H29" s="81"/>
      <c r="I29" s="53"/>
      <c r="J29" s="327"/>
      <c r="K29" s="141"/>
      <c r="L29" s="141"/>
      <c r="M29" s="141"/>
      <c r="N29" s="141"/>
      <c r="O29" s="141"/>
      <c r="P29" s="141"/>
      <c r="Q29" s="141"/>
      <c r="R29" s="141"/>
      <c r="S29" s="141"/>
      <c r="T29" s="141"/>
      <c r="U29" s="141"/>
      <c r="V29" s="141"/>
      <c r="W29" s="141"/>
      <c r="X29" s="141"/>
      <c r="Y29" s="142"/>
      <c r="Z29" s="143"/>
      <c r="AA29" s="47"/>
      <c r="AB29" s="47"/>
      <c r="AC29" s="83"/>
      <c r="AD29" s="143"/>
      <c r="AE29" s="83"/>
      <c r="AF29" s="83"/>
      <c r="AG29" s="83"/>
      <c r="AH29" s="143"/>
      <c r="AI29" s="83"/>
      <c r="AJ29" s="83"/>
      <c r="AK29" s="83"/>
      <c r="AL29" s="143"/>
      <c r="AM29" s="83"/>
      <c r="AN29" s="83"/>
      <c r="AO29" s="83"/>
      <c r="AP29" s="143"/>
      <c r="AQ29" s="83"/>
      <c r="AR29" s="83"/>
      <c r="AS29" s="83"/>
      <c r="AT29" s="143"/>
      <c r="AU29" s="83"/>
      <c r="AV29" s="83"/>
      <c r="AW29" s="83"/>
      <c r="AX29" s="143"/>
      <c r="AY29" s="83"/>
      <c r="AZ29" s="83"/>
      <c r="BA29" s="83"/>
      <c r="BB29" s="143"/>
      <c r="BC29" s="83"/>
      <c r="BD29" s="83"/>
      <c r="BE29" s="83"/>
      <c r="BF29" s="143"/>
      <c r="BG29" s="83"/>
      <c r="BH29" s="83"/>
      <c r="BI29" s="83"/>
      <c r="BJ29" s="143"/>
      <c r="BK29" s="83"/>
      <c r="BL29" s="83"/>
      <c r="BM29" s="83"/>
      <c r="BN29" s="143"/>
      <c r="BO29" s="83"/>
      <c r="BP29" s="83"/>
      <c r="BQ29" s="83"/>
      <c r="BR29" s="143"/>
      <c r="BS29" s="83"/>
      <c r="BT29" s="83"/>
      <c r="BU29" s="83"/>
      <c r="BV29" s="83"/>
      <c r="BW29" s="83"/>
      <c r="BX29" s="55"/>
      <c r="BY29" s="55"/>
    </row>
    <row r="30" spans="1:77" ht="21" customHeight="1" outlineLevel="1">
      <c r="A30" s="88">
        <v>1</v>
      </c>
      <c r="B30" s="88" t="s">
        <v>65</v>
      </c>
      <c r="C30" s="85">
        <v>5</v>
      </c>
      <c r="D30" s="85" t="s">
        <v>66</v>
      </c>
      <c r="E30" s="88" t="s">
        <v>67</v>
      </c>
      <c r="F30" s="87" t="s">
        <v>68</v>
      </c>
      <c r="G30" s="87" t="s">
        <v>338</v>
      </c>
      <c r="H30" s="88" t="s">
        <v>58</v>
      </c>
      <c r="I30" s="102" t="s">
        <v>339</v>
      </c>
      <c r="J30" s="325" t="s">
        <v>70</v>
      </c>
      <c r="K30" s="91" t="s">
        <v>49</v>
      </c>
      <c r="L30" s="91" t="s">
        <v>340</v>
      </c>
      <c r="M30" s="91" t="s">
        <v>72</v>
      </c>
      <c r="N30" s="91" t="s">
        <v>341</v>
      </c>
      <c r="O30" s="91" t="s">
        <v>73</v>
      </c>
      <c r="P30" s="91" t="s">
        <v>342</v>
      </c>
      <c r="Q30" s="91" t="s">
        <v>60</v>
      </c>
      <c r="R30" s="91" t="s">
        <v>343</v>
      </c>
      <c r="S30" s="91" t="s">
        <v>87</v>
      </c>
      <c r="T30" s="92">
        <v>1</v>
      </c>
      <c r="U30" s="93">
        <v>0.8</v>
      </c>
      <c r="V30" s="91" t="s">
        <v>74</v>
      </c>
      <c r="W30" s="93">
        <v>0.8</v>
      </c>
      <c r="X30" s="93">
        <v>1</v>
      </c>
      <c r="Y30" s="94" t="s">
        <v>344</v>
      </c>
      <c r="Z30" s="95"/>
      <c r="AA30" s="130"/>
      <c r="AB30" s="130"/>
      <c r="AC30" s="97" t="str">
        <f t="shared" ref="AC30:AC45" si="16">IFERROR(AA30/AB30," ")</f>
        <v xml:space="preserve"> </v>
      </c>
      <c r="AD30" s="95"/>
      <c r="AE30" s="98"/>
      <c r="AF30" s="98"/>
      <c r="AG30" s="97" t="str">
        <f t="shared" ref="AG30:AG45" si="17">IFERROR(AE30/AF30," ")</f>
        <v xml:space="preserve"> </v>
      </c>
      <c r="AH30" s="113">
        <v>1</v>
      </c>
      <c r="AI30" s="114">
        <v>1</v>
      </c>
      <c r="AJ30" s="114">
        <v>1</v>
      </c>
      <c r="AK30" s="97">
        <f t="shared" ref="AK30:AK45" si="18">IFERROR(AI30/AJ30," ")</f>
        <v>1</v>
      </c>
      <c r="AL30" s="95"/>
      <c r="AM30" s="97"/>
      <c r="AN30" s="97"/>
      <c r="AO30" s="97" t="str">
        <f t="shared" ref="AO30:AO45" si="19">IFERROR(AM30/AN30," ")</f>
        <v xml:space="preserve"> </v>
      </c>
      <c r="AP30" s="95"/>
      <c r="AQ30" s="97"/>
      <c r="AR30" s="97"/>
      <c r="AS30" s="97" t="str">
        <f t="shared" ref="AS30:AS45" si="20">IFERROR(AQ30/AR30," ")</f>
        <v xml:space="preserve"> </v>
      </c>
      <c r="AT30" s="95"/>
      <c r="AU30" s="96"/>
      <c r="AV30" s="96"/>
      <c r="AW30" s="97" t="str">
        <f t="shared" ref="AW30:AW45" si="21">IFERROR(AU30/AV30," ")</f>
        <v xml:space="preserve"> </v>
      </c>
      <c r="AX30" s="95"/>
      <c r="AY30" s="97"/>
      <c r="AZ30" s="97"/>
      <c r="BA30" s="97" t="str">
        <f t="shared" ref="BA30:BA45" si="22">IFERROR(AY30/AZ30," ")</f>
        <v xml:space="preserve"> </v>
      </c>
      <c r="BB30" s="95"/>
      <c r="BC30" s="97"/>
      <c r="BD30" s="97"/>
      <c r="BE30" s="97" t="str">
        <f t="shared" ref="BE30:BE45" si="23">IFERROR(BC30/BD30," ")</f>
        <v xml:space="preserve"> </v>
      </c>
      <c r="BF30" s="95"/>
      <c r="BG30" s="96"/>
      <c r="BH30" s="96"/>
      <c r="BI30" s="97" t="str">
        <f t="shared" ref="BI30:BI45" si="24">IFERROR(BG30/BH30," ")</f>
        <v xml:space="preserve"> </v>
      </c>
      <c r="BJ30" s="95"/>
      <c r="BK30" s="97"/>
      <c r="BL30" s="97"/>
      <c r="BM30" s="97" t="str">
        <f t="shared" ref="BM30:BM45" si="25">IFERROR(BK30/BL30," ")</f>
        <v xml:space="preserve"> </v>
      </c>
      <c r="BN30" s="95"/>
      <c r="BO30" s="97"/>
      <c r="BP30" s="97"/>
      <c r="BQ30" s="97" t="str">
        <f t="shared" ref="BQ30:BQ45" si="26">IFERROR(BO30/BP30," ")</f>
        <v xml:space="preserve"> </v>
      </c>
      <c r="BR30" s="95"/>
      <c r="BS30" s="96"/>
      <c r="BT30" s="96"/>
      <c r="BU30" s="97" t="str">
        <f t="shared" ref="BU30:BU45" si="27">IFERROR(BS30/BT30," ")</f>
        <v xml:space="preserve"> </v>
      </c>
      <c r="BV30" s="100">
        <f t="shared" ref="BV30:BV45" si="28">IF(SUM(AC30,AG30,AK30,AO30,AS30,AW30,BA30,BE30,BI30,BM30,BQ30,BU30)=0," ",AVERAGE(AC30,AG30,AK30,AO30,AS30,AW30,BA30,BE30,BI30,BM30,BQ30,BU30))</f>
        <v>1</v>
      </c>
      <c r="BW30" s="100">
        <f t="shared" ref="BW30:BW39" si="29">IF(BV30=" ",BV30,BV30/T30)</f>
        <v>1</v>
      </c>
      <c r="BX30" s="100" t="str">
        <f t="shared" ref="BX30:BX45" si="30">IF(AND(BV30&gt;=W30,BV30&lt;=X30),"CUMPLE",IF(BV30=" ","NO APLICA","NO CUMPLE"))</f>
        <v>CUMPLE</v>
      </c>
      <c r="BY30" s="101"/>
    </row>
    <row r="31" spans="1:77" ht="21" customHeight="1" outlineLevel="1">
      <c r="A31" s="88">
        <v>2</v>
      </c>
      <c r="B31" s="88" t="s">
        <v>65</v>
      </c>
      <c r="C31" s="85">
        <v>5</v>
      </c>
      <c r="D31" s="85" t="s">
        <v>66</v>
      </c>
      <c r="E31" s="88" t="s">
        <v>67</v>
      </c>
      <c r="F31" s="87" t="s">
        <v>68</v>
      </c>
      <c r="G31" s="87" t="s">
        <v>69</v>
      </c>
      <c r="H31" s="88" t="s">
        <v>58</v>
      </c>
      <c r="I31" s="102" t="s">
        <v>345</v>
      </c>
      <c r="J31" s="325" t="s">
        <v>70</v>
      </c>
      <c r="K31" s="91" t="s">
        <v>59</v>
      </c>
      <c r="L31" s="91" t="s">
        <v>346</v>
      </c>
      <c r="M31" s="91" t="s">
        <v>72</v>
      </c>
      <c r="N31" s="91" t="s">
        <v>347</v>
      </c>
      <c r="O31" s="91" t="s">
        <v>73</v>
      </c>
      <c r="P31" s="91" t="s">
        <v>348</v>
      </c>
      <c r="Q31" s="91" t="s">
        <v>60</v>
      </c>
      <c r="R31" s="91" t="s">
        <v>349</v>
      </c>
      <c r="S31" s="91" t="s">
        <v>87</v>
      </c>
      <c r="T31" s="92">
        <v>1</v>
      </c>
      <c r="U31" s="93">
        <v>0.8</v>
      </c>
      <c r="V31" s="91" t="s">
        <v>74</v>
      </c>
      <c r="W31" s="93">
        <v>0.8</v>
      </c>
      <c r="X31" s="93">
        <v>1</v>
      </c>
      <c r="Y31" s="94" t="s">
        <v>350</v>
      </c>
      <c r="Z31" s="95"/>
      <c r="AA31" s="130"/>
      <c r="AB31" s="130"/>
      <c r="AC31" s="97" t="str">
        <f t="shared" si="16"/>
        <v xml:space="preserve"> </v>
      </c>
      <c r="AD31" s="95"/>
      <c r="AE31" s="98"/>
      <c r="AF31" s="98"/>
      <c r="AG31" s="97" t="str">
        <f t="shared" si="17"/>
        <v xml:space="preserve"> </v>
      </c>
      <c r="AH31" s="113">
        <v>1</v>
      </c>
      <c r="AI31" s="114">
        <v>1</v>
      </c>
      <c r="AJ31" s="114">
        <v>1</v>
      </c>
      <c r="AK31" s="97">
        <f t="shared" si="18"/>
        <v>1</v>
      </c>
      <c r="AL31" s="95"/>
      <c r="AM31" s="97"/>
      <c r="AN31" s="97"/>
      <c r="AO31" s="97" t="str">
        <f t="shared" si="19"/>
        <v xml:space="preserve"> </v>
      </c>
      <c r="AP31" s="95"/>
      <c r="AQ31" s="97"/>
      <c r="AR31" s="97"/>
      <c r="AS31" s="97" t="str">
        <f t="shared" si="20"/>
        <v xml:space="preserve"> </v>
      </c>
      <c r="AT31" s="95"/>
      <c r="AU31" s="96"/>
      <c r="AV31" s="96"/>
      <c r="AW31" s="97" t="str">
        <f t="shared" si="21"/>
        <v xml:space="preserve"> </v>
      </c>
      <c r="AX31" s="95"/>
      <c r="AY31" s="97"/>
      <c r="AZ31" s="97"/>
      <c r="BA31" s="97" t="str">
        <f t="shared" si="22"/>
        <v xml:space="preserve"> </v>
      </c>
      <c r="BB31" s="95"/>
      <c r="BC31" s="97"/>
      <c r="BD31" s="97"/>
      <c r="BE31" s="97" t="str">
        <f t="shared" si="23"/>
        <v xml:space="preserve"> </v>
      </c>
      <c r="BF31" s="95"/>
      <c r="BG31" s="96"/>
      <c r="BH31" s="96"/>
      <c r="BI31" s="97" t="str">
        <f t="shared" si="24"/>
        <v xml:space="preserve"> </v>
      </c>
      <c r="BJ31" s="95"/>
      <c r="BK31" s="97"/>
      <c r="BL31" s="97"/>
      <c r="BM31" s="97" t="str">
        <f t="shared" si="25"/>
        <v xml:space="preserve"> </v>
      </c>
      <c r="BN31" s="95"/>
      <c r="BO31" s="97"/>
      <c r="BP31" s="97"/>
      <c r="BQ31" s="97" t="str">
        <f t="shared" si="26"/>
        <v xml:space="preserve"> </v>
      </c>
      <c r="BR31" s="95"/>
      <c r="BS31" s="96"/>
      <c r="BT31" s="96"/>
      <c r="BU31" s="97" t="str">
        <f t="shared" si="27"/>
        <v xml:space="preserve"> </v>
      </c>
      <c r="BV31" s="100">
        <f t="shared" si="28"/>
        <v>1</v>
      </c>
      <c r="BW31" s="100">
        <f t="shared" si="29"/>
        <v>1</v>
      </c>
      <c r="BX31" s="100" t="str">
        <f t="shared" si="30"/>
        <v>CUMPLE</v>
      </c>
      <c r="BY31" s="101"/>
    </row>
    <row r="32" spans="1:77" ht="21" customHeight="1" outlineLevel="1">
      <c r="A32" s="88">
        <v>3</v>
      </c>
      <c r="B32" s="88" t="s">
        <v>65</v>
      </c>
      <c r="C32" s="85">
        <v>5</v>
      </c>
      <c r="D32" s="85" t="s">
        <v>66</v>
      </c>
      <c r="E32" s="88" t="s">
        <v>67</v>
      </c>
      <c r="F32" s="87" t="s">
        <v>68</v>
      </c>
      <c r="G32" s="87" t="s">
        <v>351</v>
      </c>
      <c r="H32" s="88" t="s">
        <v>58</v>
      </c>
      <c r="I32" s="102" t="s">
        <v>352</v>
      </c>
      <c r="J32" s="325" t="s">
        <v>70</v>
      </c>
      <c r="K32" s="91" t="s">
        <v>59</v>
      </c>
      <c r="L32" s="91" t="s">
        <v>353</v>
      </c>
      <c r="M32" s="91" t="s">
        <v>72</v>
      </c>
      <c r="N32" s="91" t="s">
        <v>354</v>
      </c>
      <c r="O32" s="91" t="s">
        <v>73</v>
      </c>
      <c r="P32" s="91" t="s">
        <v>355</v>
      </c>
      <c r="Q32" s="91" t="s">
        <v>60</v>
      </c>
      <c r="R32" s="91" t="s">
        <v>343</v>
      </c>
      <c r="S32" s="91" t="s">
        <v>87</v>
      </c>
      <c r="T32" s="92">
        <v>1</v>
      </c>
      <c r="U32" s="93">
        <v>0.8</v>
      </c>
      <c r="V32" s="91" t="s">
        <v>74</v>
      </c>
      <c r="W32" s="93">
        <v>0.8</v>
      </c>
      <c r="X32" s="93">
        <v>1</v>
      </c>
      <c r="Y32" s="94" t="s">
        <v>356</v>
      </c>
      <c r="Z32" s="95"/>
      <c r="AA32" s="130"/>
      <c r="AB32" s="130"/>
      <c r="AC32" s="97" t="str">
        <f t="shared" si="16"/>
        <v xml:space="preserve"> </v>
      </c>
      <c r="AD32" s="95"/>
      <c r="AE32" s="98"/>
      <c r="AF32" s="98"/>
      <c r="AG32" s="97" t="str">
        <f t="shared" si="17"/>
        <v xml:space="preserve"> </v>
      </c>
      <c r="AH32" s="113">
        <v>1</v>
      </c>
      <c r="AI32" s="114">
        <v>41</v>
      </c>
      <c r="AJ32" s="114">
        <v>41</v>
      </c>
      <c r="AK32" s="97">
        <f t="shared" si="18"/>
        <v>1</v>
      </c>
      <c r="AL32" s="95"/>
      <c r="AM32" s="97"/>
      <c r="AN32" s="97"/>
      <c r="AO32" s="97" t="str">
        <f t="shared" si="19"/>
        <v xml:space="preserve"> </v>
      </c>
      <c r="AP32" s="95"/>
      <c r="AQ32" s="97"/>
      <c r="AR32" s="97"/>
      <c r="AS32" s="97" t="str">
        <f t="shared" si="20"/>
        <v xml:space="preserve"> </v>
      </c>
      <c r="AT32" s="95"/>
      <c r="AU32" s="96"/>
      <c r="AV32" s="96"/>
      <c r="AW32" s="97" t="str">
        <f t="shared" si="21"/>
        <v xml:space="preserve"> </v>
      </c>
      <c r="AX32" s="95"/>
      <c r="AY32" s="97"/>
      <c r="AZ32" s="97"/>
      <c r="BA32" s="97" t="str">
        <f t="shared" si="22"/>
        <v xml:space="preserve"> </v>
      </c>
      <c r="BB32" s="95"/>
      <c r="BC32" s="97"/>
      <c r="BD32" s="97"/>
      <c r="BE32" s="97" t="str">
        <f t="shared" si="23"/>
        <v xml:space="preserve"> </v>
      </c>
      <c r="BF32" s="95"/>
      <c r="BG32" s="96"/>
      <c r="BH32" s="96"/>
      <c r="BI32" s="97" t="str">
        <f t="shared" si="24"/>
        <v xml:space="preserve"> </v>
      </c>
      <c r="BJ32" s="95"/>
      <c r="BK32" s="97"/>
      <c r="BL32" s="97"/>
      <c r="BM32" s="97" t="str">
        <f t="shared" si="25"/>
        <v xml:space="preserve"> </v>
      </c>
      <c r="BN32" s="95"/>
      <c r="BO32" s="97"/>
      <c r="BP32" s="97"/>
      <c r="BQ32" s="97" t="str">
        <f t="shared" si="26"/>
        <v xml:space="preserve"> </v>
      </c>
      <c r="BR32" s="95"/>
      <c r="BS32" s="96"/>
      <c r="BT32" s="96"/>
      <c r="BU32" s="97" t="str">
        <f t="shared" si="27"/>
        <v xml:space="preserve"> </v>
      </c>
      <c r="BV32" s="100">
        <f t="shared" si="28"/>
        <v>1</v>
      </c>
      <c r="BW32" s="100">
        <f t="shared" si="29"/>
        <v>1</v>
      </c>
      <c r="BX32" s="100" t="str">
        <f t="shared" si="30"/>
        <v>CUMPLE</v>
      </c>
      <c r="BY32" s="101"/>
    </row>
    <row r="33" spans="1:77" ht="21" customHeight="1" outlineLevel="1">
      <c r="A33" s="88">
        <v>4</v>
      </c>
      <c r="B33" s="88" t="s">
        <v>65</v>
      </c>
      <c r="C33" s="85">
        <v>5</v>
      </c>
      <c r="D33" s="85" t="s">
        <v>66</v>
      </c>
      <c r="E33" s="88" t="s">
        <v>67</v>
      </c>
      <c r="F33" s="87" t="s">
        <v>68</v>
      </c>
      <c r="G33" s="87" t="s">
        <v>69</v>
      </c>
      <c r="H33" s="88" t="s">
        <v>58</v>
      </c>
      <c r="I33" s="102" t="s">
        <v>357</v>
      </c>
      <c r="J33" s="325" t="s">
        <v>70</v>
      </c>
      <c r="K33" s="91" t="s">
        <v>49</v>
      </c>
      <c r="L33" s="91" t="s">
        <v>358</v>
      </c>
      <c r="M33" s="91" t="s">
        <v>72</v>
      </c>
      <c r="N33" s="91" t="s">
        <v>341</v>
      </c>
      <c r="O33" s="91" t="s">
        <v>73</v>
      </c>
      <c r="P33" s="91" t="s">
        <v>359</v>
      </c>
      <c r="Q33" s="91" t="s">
        <v>60</v>
      </c>
      <c r="R33" s="91" t="s">
        <v>343</v>
      </c>
      <c r="S33" s="91" t="s">
        <v>87</v>
      </c>
      <c r="T33" s="92">
        <v>1</v>
      </c>
      <c r="U33" s="93">
        <v>0.8</v>
      </c>
      <c r="V33" s="91" t="s">
        <v>74</v>
      </c>
      <c r="W33" s="93">
        <v>0.8</v>
      </c>
      <c r="X33" s="93">
        <v>1</v>
      </c>
      <c r="Y33" s="94" t="s">
        <v>356</v>
      </c>
      <c r="Z33" s="95"/>
      <c r="AA33" s="130"/>
      <c r="AB33" s="130"/>
      <c r="AC33" s="97" t="str">
        <f t="shared" si="16"/>
        <v xml:space="preserve"> </v>
      </c>
      <c r="AD33" s="95"/>
      <c r="AE33" s="98"/>
      <c r="AF33" s="98"/>
      <c r="AG33" s="97" t="str">
        <f t="shared" si="17"/>
        <v xml:space="preserve"> </v>
      </c>
      <c r="AH33" s="113">
        <v>1</v>
      </c>
      <c r="AI33" s="114">
        <v>41</v>
      </c>
      <c r="AJ33" s="114">
        <v>41</v>
      </c>
      <c r="AK33" s="97">
        <f t="shared" si="18"/>
        <v>1</v>
      </c>
      <c r="AL33" s="95"/>
      <c r="AM33" s="97"/>
      <c r="AN33" s="97"/>
      <c r="AO33" s="97" t="str">
        <f t="shared" si="19"/>
        <v xml:space="preserve"> </v>
      </c>
      <c r="AP33" s="95"/>
      <c r="AQ33" s="97"/>
      <c r="AR33" s="97"/>
      <c r="AS33" s="97" t="str">
        <f t="shared" si="20"/>
        <v xml:space="preserve"> </v>
      </c>
      <c r="AT33" s="95"/>
      <c r="AU33" s="96"/>
      <c r="AV33" s="96"/>
      <c r="AW33" s="97" t="str">
        <f t="shared" si="21"/>
        <v xml:space="preserve"> </v>
      </c>
      <c r="AX33" s="95"/>
      <c r="AY33" s="97"/>
      <c r="AZ33" s="97"/>
      <c r="BA33" s="97" t="str">
        <f t="shared" si="22"/>
        <v xml:space="preserve"> </v>
      </c>
      <c r="BB33" s="95"/>
      <c r="BC33" s="97"/>
      <c r="BD33" s="97"/>
      <c r="BE33" s="97" t="str">
        <f t="shared" si="23"/>
        <v xml:space="preserve"> </v>
      </c>
      <c r="BF33" s="95"/>
      <c r="BG33" s="96"/>
      <c r="BH33" s="96"/>
      <c r="BI33" s="97" t="str">
        <f t="shared" si="24"/>
        <v xml:space="preserve"> </v>
      </c>
      <c r="BJ33" s="95"/>
      <c r="BK33" s="97"/>
      <c r="BL33" s="97"/>
      <c r="BM33" s="97" t="str">
        <f t="shared" si="25"/>
        <v xml:space="preserve"> </v>
      </c>
      <c r="BN33" s="95"/>
      <c r="BO33" s="97"/>
      <c r="BP33" s="97"/>
      <c r="BQ33" s="97" t="str">
        <f t="shared" si="26"/>
        <v xml:space="preserve"> </v>
      </c>
      <c r="BR33" s="95"/>
      <c r="BS33" s="96"/>
      <c r="BT33" s="96"/>
      <c r="BU33" s="97" t="str">
        <f t="shared" si="27"/>
        <v xml:space="preserve"> </v>
      </c>
      <c r="BV33" s="100">
        <f t="shared" si="28"/>
        <v>1</v>
      </c>
      <c r="BW33" s="100">
        <f t="shared" si="29"/>
        <v>1</v>
      </c>
      <c r="BX33" s="100" t="str">
        <f t="shared" si="30"/>
        <v>CUMPLE</v>
      </c>
      <c r="BY33" s="101"/>
    </row>
    <row r="34" spans="1:77" ht="21" customHeight="1" outlineLevel="1">
      <c r="A34" s="88">
        <v>5</v>
      </c>
      <c r="B34" s="88" t="s">
        <v>65</v>
      </c>
      <c r="C34" s="85">
        <v>5</v>
      </c>
      <c r="D34" s="85" t="s">
        <v>66</v>
      </c>
      <c r="E34" s="88" t="s">
        <v>67</v>
      </c>
      <c r="F34" s="87" t="s">
        <v>68</v>
      </c>
      <c r="G34" s="87" t="s">
        <v>69</v>
      </c>
      <c r="H34" s="88" t="s">
        <v>58</v>
      </c>
      <c r="I34" s="102" t="s">
        <v>360</v>
      </c>
      <c r="J34" s="325" t="s">
        <v>70</v>
      </c>
      <c r="K34" s="91" t="s">
        <v>59</v>
      </c>
      <c r="L34" s="91" t="s">
        <v>361</v>
      </c>
      <c r="M34" s="91" t="s">
        <v>72</v>
      </c>
      <c r="N34" s="91" t="s">
        <v>362</v>
      </c>
      <c r="O34" s="91" t="s">
        <v>73</v>
      </c>
      <c r="P34" s="91" t="s">
        <v>363</v>
      </c>
      <c r="Q34" s="91" t="s">
        <v>60</v>
      </c>
      <c r="R34" s="91" t="s">
        <v>364</v>
      </c>
      <c r="S34" s="91" t="s">
        <v>87</v>
      </c>
      <c r="T34" s="92">
        <v>1</v>
      </c>
      <c r="U34" s="93">
        <v>0.8</v>
      </c>
      <c r="V34" s="91" t="s">
        <v>74</v>
      </c>
      <c r="W34" s="93">
        <v>0.8</v>
      </c>
      <c r="X34" s="93">
        <v>1</v>
      </c>
      <c r="Y34" s="94" t="s">
        <v>365</v>
      </c>
      <c r="Z34" s="95"/>
      <c r="AA34" s="130"/>
      <c r="AB34" s="130"/>
      <c r="AC34" s="97" t="str">
        <f t="shared" si="16"/>
        <v xml:space="preserve"> </v>
      </c>
      <c r="AD34" s="95"/>
      <c r="AE34" s="98"/>
      <c r="AF34" s="98"/>
      <c r="AG34" s="97" t="str">
        <f t="shared" si="17"/>
        <v xml:space="preserve"> </v>
      </c>
      <c r="AH34" s="113">
        <v>1</v>
      </c>
      <c r="AI34" s="114">
        <v>212</v>
      </c>
      <c r="AJ34" s="114">
        <v>212</v>
      </c>
      <c r="AK34" s="97">
        <f t="shared" si="18"/>
        <v>1</v>
      </c>
      <c r="AL34" s="95"/>
      <c r="AM34" s="97"/>
      <c r="AN34" s="97"/>
      <c r="AO34" s="97" t="str">
        <f t="shared" si="19"/>
        <v xml:space="preserve"> </v>
      </c>
      <c r="AP34" s="95"/>
      <c r="AQ34" s="97"/>
      <c r="AR34" s="97"/>
      <c r="AS34" s="97" t="str">
        <f t="shared" si="20"/>
        <v xml:space="preserve"> </v>
      </c>
      <c r="AT34" s="95"/>
      <c r="AU34" s="96"/>
      <c r="AV34" s="96"/>
      <c r="AW34" s="97" t="str">
        <f t="shared" si="21"/>
        <v xml:space="preserve"> </v>
      </c>
      <c r="AX34" s="95"/>
      <c r="AY34" s="97"/>
      <c r="AZ34" s="97"/>
      <c r="BA34" s="97" t="str">
        <f t="shared" si="22"/>
        <v xml:space="preserve"> </v>
      </c>
      <c r="BB34" s="95"/>
      <c r="BC34" s="97"/>
      <c r="BD34" s="97"/>
      <c r="BE34" s="97" t="str">
        <f t="shared" si="23"/>
        <v xml:space="preserve"> </v>
      </c>
      <c r="BF34" s="95"/>
      <c r="BG34" s="96"/>
      <c r="BH34" s="96"/>
      <c r="BI34" s="97" t="str">
        <f t="shared" si="24"/>
        <v xml:space="preserve"> </v>
      </c>
      <c r="BJ34" s="95"/>
      <c r="BK34" s="97"/>
      <c r="BL34" s="97"/>
      <c r="BM34" s="97" t="str">
        <f t="shared" si="25"/>
        <v xml:space="preserve"> </v>
      </c>
      <c r="BN34" s="95"/>
      <c r="BO34" s="97"/>
      <c r="BP34" s="97"/>
      <c r="BQ34" s="97" t="str">
        <f t="shared" si="26"/>
        <v xml:space="preserve"> </v>
      </c>
      <c r="BR34" s="95"/>
      <c r="BS34" s="96"/>
      <c r="BT34" s="96"/>
      <c r="BU34" s="97" t="str">
        <f t="shared" si="27"/>
        <v xml:space="preserve"> </v>
      </c>
      <c r="BV34" s="100">
        <f t="shared" si="28"/>
        <v>1</v>
      </c>
      <c r="BW34" s="100">
        <f t="shared" si="29"/>
        <v>1</v>
      </c>
      <c r="BX34" s="100" t="str">
        <f t="shared" si="30"/>
        <v>CUMPLE</v>
      </c>
      <c r="BY34" s="101"/>
    </row>
    <row r="35" spans="1:77" ht="21" customHeight="1" outlineLevel="1">
      <c r="A35" s="88">
        <v>5</v>
      </c>
      <c r="B35" s="88" t="s">
        <v>65</v>
      </c>
      <c r="C35" s="85">
        <v>5</v>
      </c>
      <c r="D35" s="85" t="s">
        <v>66</v>
      </c>
      <c r="E35" s="88" t="s">
        <v>67</v>
      </c>
      <c r="F35" s="87" t="s">
        <v>68</v>
      </c>
      <c r="G35" s="87" t="s">
        <v>69</v>
      </c>
      <c r="H35" s="88" t="s">
        <v>58</v>
      </c>
      <c r="I35" s="102" t="s">
        <v>366</v>
      </c>
      <c r="J35" s="325" t="s">
        <v>70</v>
      </c>
      <c r="K35" s="91" t="s">
        <v>59</v>
      </c>
      <c r="L35" s="91" t="s">
        <v>367</v>
      </c>
      <c r="M35" s="91" t="s">
        <v>72</v>
      </c>
      <c r="N35" s="91" t="s">
        <v>368</v>
      </c>
      <c r="O35" s="91" t="s">
        <v>73</v>
      </c>
      <c r="P35" s="94" t="s">
        <v>369</v>
      </c>
      <c r="Q35" s="91" t="s">
        <v>60</v>
      </c>
      <c r="R35" s="91" t="s">
        <v>370</v>
      </c>
      <c r="S35" s="91" t="s">
        <v>61</v>
      </c>
      <c r="T35" s="92">
        <v>0.9</v>
      </c>
      <c r="U35" s="93">
        <v>0.84899999999999998</v>
      </c>
      <c r="V35" s="91" t="s">
        <v>74</v>
      </c>
      <c r="W35" s="93">
        <v>0.85</v>
      </c>
      <c r="X35" s="93">
        <v>1</v>
      </c>
      <c r="Y35" s="94" t="s">
        <v>365</v>
      </c>
      <c r="Z35" s="95"/>
      <c r="AA35" s="130"/>
      <c r="AB35" s="130"/>
      <c r="AC35" s="97" t="str">
        <f t="shared" si="16"/>
        <v xml:space="preserve"> </v>
      </c>
      <c r="AD35" s="95"/>
      <c r="AE35" s="98"/>
      <c r="AF35" s="98"/>
      <c r="AG35" s="97" t="str">
        <f t="shared" si="17"/>
        <v xml:space="preserve"> </v>
      </c>
      <c r="AH35" s="95"/>
      <c r="AI35" s="96"/>
      <c r="AJ35" s="96"/>
      <c r="AK35" s="97" t="str">
        <f t="shared" si="18"/>
        <v xml:space="preserve"> </v>
      </c>
      <c r="AL35" s="95"/>
      <c r="AM35" s="97"/>
      <c r="AN35" s="97"/>
      <c r="AO35" s="97" t="str">
        <f t="shared" si="19"/>
        <v xml:space="preserve"> </v>
      </c>
      <c r="AP35" s="95"/>
      <c r="AQ35" s="97"/>
      <c r="AR35" s="97"/>
      <c r="AS35" s="97" t="str">
        <f t="shared" si="20"/>
        <v xml:space="preserve"> </v>
      </c>
      <c r="AT35" s="95"/>
      <c r="AU35" s="96"/>
      <c r="AV35" s="96"/>
      <c r="AW35" s="97" t="str">
        <f t="shared" si="21"/>
        <v xml:space="preserve"> </v>
      </c>
      <c r="AX35" s="95"/>
      <c r="AY35" s="97"/>
      <c r="AZ35" s="97"/>
      <c r="BA35" s="97" t="str">
        <f t="shared" si="22"/>
        <v xml:space="preserve"> </v>
      </c>
      <c r="BB35" s="95"/>
      <c r="BC35" s="97"/>
      <c r="BD35" s="97"/>
      <c r="BE35" s="97" t="str">
        <f t="shared" si="23"/>
        <v xml:space="preserve"> </v>
      </c>
      <c r="BF35" s="95"/>
      <c r="BG35" s="96"/>
      <c r="BH35" s="96"/>
      <c r="BI35" s="97" t="str">
        <f t="shared" si="24"/>
        <v xml:space="preserve"> </v>
      </c>
      <c r="BJ35" s="95"/>
      <c r="BK35" s="97"/>
      <c r="BL35" s="97"/>
      <c r="BM35" s="97" t="str">
        <f t="shared" si="25"/>
        <v xml:space="preserve"> </v>
      </c>
      <c r="BN35" s="95"/>
      <c r="BO35" s="97"/>
      <c r="BP35" s="97"/>
      <c r="BQ35" s="97" t="str">
        <f t="shared" si="26"/>
        <v xml:space="preserve"> </v>
      </c>
      <c r="BR35" s="95"/>
      <c r="BS35" s="96"/>
      <c r="BT35" s="96"/>
      <c r="BU35" s="97" t="str">
        <f t="shared" si="27"/>
        <v xml:space="preserve"> </v>
      </c>
      <c r="BV35" s="100" t="str">
        <f t="shared" si="28"/>
        <v xml:space="preserve"> </v>
      </c>
      <c r="BW35" s="100" t="str">
        <f t="shared" si="29"/>
        <v xml:space="preserve"> </v>
      </c>
      <c r="BX35" s="100" t="str">
        <f t="shared" si="30"/>
        <v>NO APLICA</v>
      </c>
      <c r="BY35" s="101"/>
    </row>
    <row r="36" spans="1:77" ht="21" customHeight="1" outlineLevel="1">
      <c r="A36" s="88">
        <v>5</v>
      </c>
      <c r="B36" s="88" t="s">
        <v>65</v>
      </c>
      <c r="C36" s="85">
        <v>5</v>
      </c>
      <c r="D36" s="85" t="s">
        <v>66</v>
      </c>
      <c r="E36" s="88" t="s">
        <v>67</v>
      </c>
      <c r="F36" s="87" t="s">
        <v>68</v>
      </c>
      <c r="G36" s="87" t="s">
        <v>69</v>
      </c>
      <c r="H36" s="88" t="s">
        <v>58</v>
      </c>
      <c r="I36" s="102" t="s">
        <v>371</v>
      </c>
      <c r="J36" s="325" t="s">
        <v>70</v>
      </c>
      <c r="K36" s="91" t="s">
        <v>59</v>
      </c>
      <c r="L36" s="91" t="s">
        <v>372</v>
      </c>
      <c r="M36" s="91" t="s">
        <v>72</v>
      </c>
      <c r="N36" s="91" t="s">
        <v>368</v>
      </c>
      <c r="O36" s="91" t="s">
        <v>73</v>
      </c>
      <c r="P36" s="94" t="s">
        <v>373</v>
      </c>
      <c r="Q36" s="91" t="s">
        <v>60</v>
      </c>
      <c r="R36" s="91" t="s">
        <v>370</v>
      </c>
      <c r="S36" s="91" t="s">
        <v>61</v>
      </c>
      <c r="T36" s="92">
        <v>0.9</v>
      </c>
      <c r="U36" s="93">
        <v>0.84899999999999998</v>
      </c>
      <c r="V36" s="91" t="s">
        <v>74</v>
      </c>
      <c r="W36" s="93">
        <v>0.85</v>
      </c>
      <c r="X36" s="93">
        <v>1</v>
      </c>
      <c r="Y36" s="94" t="s">
        <v>365</v>
      </c>
      <c r="Z36" s="95"/>
      <c r="AA36" s="130"/>
      <c r="AB36" s="130"/>
      <c r="AC36" s="97" t="str">
        <f t="shared" si="16"/>
        <v xml:space="preserve"> </v>
      </c>
      <c r="AD36" s="95"/>
      <c r="AE36" s="98"/>
      <c r="AF36" s="98"/>
      <c r="AG36" s="97" t="str">
        <f t="shared" si="17"/>
        <v xml:space="preserve"> </v>
      </c>
      <c r="AH36" s="95"/>
      <c r="AI36" s="96"/>
      <c r="AJ36" s="96"/>
      <c r="AK36" s="97" t="str">
        <f t="shared" si="18"/>
        <v xml:space="preserve"> </v>
      </c>
      <c r="AL36" s="95"/>
      <c r="AM36" s="97"/>
      <c r="AN36" s="97"/>
      <c r="AO36" s="97" t="str">
        <f t="shared" si="19"/>
        <v xml:space="preserve"> </v>
      </c>
      <c r="AP36" s="95"/>
      <c r="AQ36" s="97"/>
      <c r="AR36" s="97"/>
      <c r="AS36" s="97" t="str">
        <f t="shared" si="20"/>
        <v xml:space="preserve"> </v>
      </c>
      <c r="AT36" s="95"/>
      <c r="AU36" s="96"/>
      <c r="AV36" s="96"/>
      <c r="AW36" s="97" t="str">
        <f t="shared" si="21"/>
        <v xml:space="preserve"> </v>
      </c>
      <c r="AX36" s="95"/>
      <c r="AY36" s="97"/>
      <c r="AZ36" s="97"/>
      <c r="BA36" s="97" t="str">
        <f t="shared" si="22"/>
        <v xml:space="preserve"> </v>
      </c>
      <c r="BB36" s="95"/>
      <c r="BC36" s="97"/>
      <c r="BD36" s="97"/>
      <c r="BE36" s="97" t="str">
        <f t="shared" si="23"/>
        <v xml:space="preserve"> </v>
      </c>
      <c r="BF36" s="95"/>
      <c r="BG36" s="96"/>
      <c r="BH36" s="96"/>
      <c r="BI36" s="97" t="str">
        <f t="shared" si="24"/>
        <v xml:space="preserve"> </v>
      </c>
      <c r="BJ36" s="95"/>
      <c r="BK36" s="97"/>
      <c r="BL36" s="97"/>
      <c r="BM36" s="97" t="str">
        <f t="shared" si="25"/>
        <v xml:space="preserve"> </v>
      </c>
      <c r="BN36" s="95"/>
      <c r="BO36" s="97"/>
      <c r="BP36" s="97"/>
      <c r="BQ36" s="97" t="str">
        <f t="shared" si="26"/>
        <v xml:space="preserve"> </v>
      </c>
      <c r="BR36" s="95"/>
      <c r="BS36" s="96"/>
      <c r="BT36" s="96"/>
      <c r="BU36" s="97" t="str">
        <f t="shared" si="27"/>
        <v xml:space="preserve"> </v>
      </c>
      <c r="BV36" s="100" t="str">
        <f t="shared" si="28"/>
        <v xml:space="preserve"> </v>
      </c>
      <c r="BW36" s="100" t="str">
        <f t="shared" si="29"/>
        <v xml:space="preserve"> </v>
      </c>
      <c r="BX36" s="100" t="str">
        <f t="shared" si="30"/>
        <v>NO APLICA</v>
      </c>
      <c r="BY36" s="101"/>
    </row>
    <row r="37" spans="1:77" ht="21" customHeight="1" outlineLevel="1">
      <c r="A37" s="88">
        <v>6</v>
      </c>
      <c r="B37" s="88" t="s">
        <v>65</v>
      </c>
      <c r="C37" s="85">
        <v>5</v>
      </c>
      <c r="D37" s="85" t="s">
        <v>66</v>
      </c>
      <c r="E37" s="88" t="s">
        <v>67</v>
      </c>
      <c r="F37" s="87" t="s">
        <v>68</v>
      </c>
      <c r="G37" s="87" t="s">
        <v>69</v>
      </c>
      <c r="H37" s="88" t="s">
        <v>58</v>
      </c>
      <c r="I37" s="102" t="s">
        <v>374</v>
      </c>
      <c r="J37" s="325" t="s">
        <v>70</v>
      </c>
      <c r="K37" s="91" t="s">
        <v>49</v>
      </c>
      <c r="L37" s="91" t="s">
        <v>375</v>
      </c>
      <c r="M37" s="91" t="s">
        <v>72</v>
      </c>
      <c r="N37" s="91" t="s">
        <v>347</v>
      </c>
      <c r="O37" s="91" t="s">
        <v>73</v>
      </c>
      <c r="P37" s="91" t="s">
        <v>376</v>
      </c>
      <c r="Q37" s="91" t="s">
        <v>60</v>
      </c>
      <c r="R37" s="91" t="s">
        <v>377</v>
      </c>
      <c r="S37" s="91" t="s">
        <v>61</v>
      </c>
      <c r="T37" s="92">
        <v>1</v>
      </c>
      <c r="U37" s="93">
        <v>0.8</v>
      </c>
      <c r="V37" s="91" t="s">
        <v>74</v>
      </c>
      <c r="W37" s="93">
        <v>0.8</v>
      </c>
      <c r="X37" s="93">
        <v>1</v>
      </c>
      <c r="Y37" s="94" t="s">
        <v>350</v>
      </c>
      <c r="Z37" s="95"/>
      <c r="AA37" s="130"/>
      <c r="AB37" s="130"/>
      <c r="AC37" s="97" t="str">
        <f t="shared" si="16"/>
        <v xml:space="preserve"> </v>
      </c>
      <c r="AD37" s="95"/>
      <c r="AE37" s="98"/>
      <c r="AF37" s="98"/>
      <c r="AG37" s="97" t="str">
        <f t="shared" si="17"/>
        <v xml:space="preserve"> </v>
      </c>
      <c r="AH37" s="95"/>
      <c r="AI37" s="96"/>
      <c r="AJ37" s="96"/>
      <c r="AK37" s="97" t="str">
        <f t="shared" si="18"/>
        <v xml:space="preserve"> </v>
      </c>
      <c r="AL37" s="95"/>
      <c r="AM37" s="97"/>
      <c r="AN37" s="97"/>
      <c r="AO37" s="97" t="str">
        <f t="shared" si="19"/>
        <v xml:space="preserve"> </v>
      </c>
      <c r="AP37" s="95"/>
      <c r="AQ37" s="97"/>
      <c r="AR37" s="97"/>
      <c r="AS37" s="97" t="str">
        <f t="shared" si="20"/>
        <v xml:space="preserve"> </v>
      </c>
      <c r="AT37" s="95"/>
      <c r="AU37" s="96"/>
      <c r="AV37" s="96"/>
      <c r="AW37" s="97" t="str">
        <f t="shared" si="21"/>
        <v xml:space="preserve"> </v>
      </c>
      <c r="AX37" s="95"/>
      <c r="AY37" s="97"/>
      <c r="AZ37" s="97"/>
      <c r="BA37" s="97" t="str">
        <f t="shared" si="22"/>
        <v xml:space="preserve"> </v>
      </c>
      <c r="BB37" s="95"/>
      <c r="BC37" s="97"/>
      <c r="BD37" s="97"/>
      <c r="BE37" s="97" t="str">
        <f t="shared" si="23"/>
        <v xml:space="preserve"> </v>
      </c>
      <c r="BF37" s="95"/>
      <c r="BG37" s="97"/>
      <c r="BH37" s="97"/>
      <c r="BI37" s="97" t="str">
        <f t="shared" si="24"/>
        <v xml:space="preserve"> </v>
      </c>
      <c r="BJ37" s="95"/>
      <c r="BK37" s="97"/>
      <c r="BL37" s="97"/>
      <c r="BM37" s="97" t="str">
        <f t="shared" si="25"/>
        <v xml:space="preserve"> </v>
      </c>
      <c r="BN37" s="95"/>
      <c r="BO37" s="97"/>
      <c r="BP37" s="97"/>
      <c r="BQ37" s="97" t="str">
        <f t="shared" si="26"/>
        <v xml:space="preserve"> </v>
      </c>
      <c r="BR37" s="95"/>
      <c r="BS37" s="96"/>
      <c r="BT37" s="96"/>
      <c r="BU37" s="97" t="str">
        <f t="shared" si="27"/>
        <v xml:space="preserve"> </v>
      </c>
      <c r="BV37" s="100" t="str">
        <f t="shared" si="28"/>
        <v xml:space="preserve"> </v>
      </c>
      <c r="BW37" s="100" t="str">
        <f t="shared" si="29"/>
        <v xml:space="preserve"> </v>
      </c>
      <c r="BX37" s="100" t="str">
        <f t="shared" si="30"/>
        <v>NO APLICA</v>
      </c>
      <c r="BY37" s="101"/>
    </row>
    <row r="38" spans="1:77" ht="21" customHeight="1" outlineLevel="1">
      <c r="A38" s="88">
        <v>7</v>
      </c>
      <c r="B38" s="88" t="s">
        <v>65</v>
      </c>
      <c r="C38" s="85">
        <v>5</v>
      </c>
      <c r="D38" s="85" t="s">
        <v>66</v>
      </c>
      <c r="E38" s="88" t="s">
        <v>67</v>
      </c>
      <c r="F38" s="87" t="s">
        <v>68</v>
      </c>
      <c r="G38" s="87" t="s">
        <v>378</v>
      </c>
      <c r="H38" s="88" t="s">
        <v>58</v>
      </c>
      <c r="I38" s="102" t="s">
        <v>379</v>
      </c>
      <c r="J38" s="325" t="s">
        <v>70</v>
      </c>
      <c r="K38" s="91" t="s">
        <v>49</v>
      </c>
      <c r="L38" s="91" t="s">
        <v>380</v>
      </c>
      <c r="M38" s="91" t="s">
        <v>72</v>
      </c>
      <c r="N38" s="91" t="s">
        <v>347</v>
      </c>
      <c r="O38" s="91" t="s">
        <v>73</v>
      </c>
      <c r="P38" s="91" t="s">
        <v>381</v>
      </c>
      <c r="Q38" s="91" t="s">
        <v>60</v>
      </c>
      <c r="R38" s="91" t="s">
        <v>349</v>
      </c>
      <c r="S38" s="91" t="s">
        <v>61</v>
      </c>
      <c r="T38" s="92">
        <v>1</v>
      </c>
      <c r="U38" s="93">
        <v>0.8</v>
      </c>
      <c r="V38" s="91" t="s">
        <v>74</v>
      </c>
      <c r="W38" s="93">
        <v>0.8</v>
      </c>
      <c r="X38" s="93">
        <v>1</v>
      </c>
      <c r="Y38" s="94" t="s">
        <v>350</v>
      </c>
      <c r="Z38" s="95"/>
      <c r="AA38" s="130"/>
      <c r="AB38" s="130"/>
      <c r="AC38" s="97" t="str">
        <f t="shared" si="16"/>
        <v xml:space="preserve"> </v>
      </c>
      <c r="AD38" s="95"/>
      <c r="AE38" s="98"/>
      <c r="AF38" s="98"/>
      <c r="AG38" s="97" t="str">
        <f t="shared" si="17"/>
        <v xml:space="preserve"> </v>
      </c>
      <c r="AH38" s="95"/>
      <c r="AI38" s="96"/>
      <c r="AJ38" s="96"/>
      <c r="AK38" s="97" t="str">
        <f t="shared" si="18"/>
        <v xml:space="preserve"> </v>
      </c>
      <c r="AL38" s="95"/>
      <c r="AM38" s="97"/>
      <c r="AN38" s="97"/>
      <c r="AO38" s="97" t="str">
        <f t="shared" si="19"/>
        <v xml:space="preserve"> </v>
      </c>
      <c r="AP38" s="95"/>
      <c r="AQ38" s="97"/>
      <c r="AR38" s="97"/>
      <c r="AS38" s="97" t="str">
        <f t="shared" si="20"/>
        <v xml:space="preserve"> </v>
      </c>
      <c r="AT38" s="95"/>
      <c r="AU38" s="96"/>
      <c r="AV38" s="96"/>
      <c r="AW38" s="97" t="str">
        <f t="shared" si="21"/>
        <v xml:space="preserve"> </v>
      </c>
      <c r="AX38" s="95"/>
      <c r="AY38" s="97"/>
      <c r="AZ38" s="97"/>
      <c r="BA38" s="97" t="str">
        <f t="shared" si="22"/>
        <v xml:space="preserve"> </v>
      </c>
      <c r="BB38" s="95"/>
      <c r="BC38" s="97"/>
      <c r="BD38" s="97"/>
      <c r="BE38" s="97" t="str">
        <f t="shared" si="23"/>
        <v xml:space="preserve"> </v>
      </c>
      <c r="BF38" s="95"/>
      <c r="BG38" s="97"/>
      <c r="BH38" s="97"/>
      <c r="BI38" s="97" t="str">
        <f t="shared" si="24"/>
        <v xml:space="preserve"> </v>
      </c>
      <c r="BJ38" s="95"/>
      <c r="BK38" s="97"/>
      <c r="BL38" s="97"/>
      <c r="BM38" s="97" t="str">
        <f t="shared" si="25"/>
        <v xml:space="preserve"> </v>
      </c>
      <c r="BN38" s="95"/>
      <c r="BO38" s="97"/>
      <c r="BP38" s="97"/>
      <c r="BQ38" s="97" t="str">
        <f t="shared" si="26"/>
        <v xml:space="preserve"> </v>
      </c>
      <c r="BR38" s="95"/>
      <c r="BS38" s="96"/>
      <c r="BT38" s="96"/>
      <c r="BU38" s="97" t="str">
        <f t="shared" si="27"/>
        <v xml:space="preserve"> </v>
      </c>
      <c r="BV38" s="100" t="str">
        <f t="shared" si="28"/>
        <v xml:space="preserve"> </v>
      </c>
      <c r="BW38" s="100" t="str">
        <f t="shared" si="29"/>
        <v xml:space="preserve"> </v>
      </c>
      <c r="BX38" s="100" t="str">
        <f t="shared" si="30"/>
        <v>NO APLICA</v>
      </c>
      <c r="BY38" s="101"/>
    </row>
    <row r="39" spans="1:77" ht="21" customHeight="1" outlineLevel="1">
      <c r="A39" s="88">
        <v>8</v>
      </c>
      <c r="B39" s="88" t="s">
        <v>65</v>
      </c>
      <c r="C39" s="85">
        <v>5</v>
      </c>
      <c r="D39" s="85" t="s">
        <v>66</v>
      </c>
      <c r="E39" s="88" t="s">
        <v>67</v>
      </c>
      <c r="F39" s="87" t="s">
        <v>68</v>
      </c>
      <c r="G39" s="87" t="s">
        <v>382</v>
      </c>
      <c r="H39" s="88" t="s">
        <v>271</v>
      </c>
      <c r="I39" s="102" t="s">
        <v>383</v>
      </c>
      <c r="J39" s="325" t="s">
        <v>70</v>
      </c>
      <c r="K39" s="91" t="s">
        <v>59</v>
      </c>
      <c r="L39" s="91" t="s">
        <v>384</v>
      </c>
      <c r="M39" s="91" t="s">
        <v>173</v>
      </c>
      <c r="N39" s="144" t="s">
        <v>385</v>
      </c>
      <c r="O39" s="91" t="s">
        <v>386</v>
      </c>
      <c r="P39" s="91" t="s">
        <v>387</v>
      </c>
      <c r="Q39" s="91" t="s">
        <v>60</v>
      </c>
      <c r="R39" s="91" t="s">
        <v>388</v>
      </c>
      <c r="S39" s="91" t="s">
        <v>87</v>
      </c>
      <c r="T39" s="92">
        <v>1</v>
      </c>
      <c r="U39" s="93">
        <v>1</v>
      </c>
      <c r="V39" s="91" t="s">
        <v>74</v>
      </c>
      <c r="W39" s="93">
        <v>1</v>
      </c>
      <c r="X39" s="93">
        <v>1</v>
      </c>
      <c r="Y39" s="94" t="s">
        <v>350</v>
      </c>
      <c r="Z39" s="95"/>
      <c r="AA39" s="130"/>
      <c r="AB39" s="130"/>
      <c r="AC39" s="97" t="str">
        <f t="shared" si="16"/>
        <v xml:space="preserve"> </v>
      </c>
      <c r="AD39" s="95"/>
      <c r="AE39" s="98"/>
      <c r="AF39" s="98"/>
      <c r="AG39" s="97" t="str">
        <f t="shared" si="17"/>
        <v xml:space="preserve"> </v>
      </c>
      <c r="AH39" s="113">
        <v>1</v>
      </c>
      <c r="AI39" s="114">
        <v>1</v>
      </c>
      <c r="AJ39" s="114">
        <v>1</v>
      </c>
      <c r="AK39" s="97">
        <f t="shared" si="18"/>
        <v>1</v>
      </c>
      <c r="AL39" s="95"/>
      <c r="AM39" s="97"/>
      <c r="AN39" s="97"/>
      <c r="AO39" s="97" t="str">
        <f t="shared" si="19"/>
        <v xml:space="preserve"> </v>
      </c>
      <c r="AP39" s="95"/>
      <c r="AQ39" s="97"/>
      <c r="AR39" s="97"/>
      <c r="AS39" s="97" t="str">
        <f t="shared" si="20"/>
        <v xml:space="preserve"> </v>
      </c>
      <c r="AT39" s="95"/>
      <c r="AU39" s="96"/>
      <c r="AV39" s="96"/>
      <c r="AW39" s="97" t="str">
        <f t="shared" si="21"/>
        <v xml:space="preserve"> </v>
      </c>
      <c r="AX39" s="95"/>
      <c r="AY39" s="97"/>
      <c r="AZ39" s="97"/>
      <c r="BA39" s="97" t="str">
        <f t="shared" si="22"/>
        <v xml:space="preserve"> </v>
      </c>
      <c r="BB39" s="95"/>
      <c r="BC39" s="97"/>
      <c r="BD39" s="97"/>
      <c r="BE39" s="97" t="str">
        <f t="shared" si="23"/>
        <v xml:space="preserve"> </v>
      </c>
      <c r="BF39" s="95"/>
      <c r="BG39" s="96"/>
      <c r="BH39" s="96"/>
      <c r="BI39" s="97" t="str">
        <f t="shared" si="24"/>
        <v xml:space="preserve"> </v>
      </c>
      <c r="BJ39" s="95"/>
      <c r="BK39" s="97"/>
      <c r="BL39" s="97"/>
      <c r="BM39" s="97" t="str">
        <f t="shared" si="25"/>
        <v xml:space="preserve"> </v>
      </c>
      <c r="BN39" s="95"/>
      <c r="BO39" s="97"/>
      <c r="BP39" s="97"/>
      <c r="BQ39" s="97" t="str">
        <f t="shared" si="26"/>
        <v xml:space="preserve"> </v>
      </c>
      <c r="BR39" s="95"/>
      <c r="BS39" s="96"/>
      <c r="BT39" s="96"/>
      <c r="BU39" s="97" t="str">
        <f t="shared" si="27"/>
        <v xml:space="preserve"> </v>
      </c>
      <c r="BV39" s="100">
        <f t="shared" si="28"/>
        <v>1</v>
      </c>
      <c r="BW39" s="100">
        <f t="shared" si="29"/>
        <v>1</v>
      </c>
      <c r="BX39" s="100" t="str">
        <f t="shared" si="30"/>
        <v>CUMPLE</v>
      </c>
      <c r="BY39" s="101"/>
    </row>
    <row r="40" spans="1:77" ht="21" customHeight="1" outlineLevel="1">
      <c r="A40" s="88">
        <v>9</v>
      </c>
      <c r="B40" s="88" t="s">
        <v>65</v>
      </c>
      <c r="C40" s="85">
        <v>5</v>
      </c>
      <c r="D40" s="85" t="s">
        <v>66</v>
      </c>
      <c r="E40" s="88" t="s">
        <v>67</v>
      </c>
      <c r="F40" s="87" t="s">
        <v>68</v>
      </c>
      <c r="G40" s="87" t="s">
        <v>382</v>
      </c>
      <c r="H40" s="88" t="s">
        <v>271</v>
      </c>
      <c r="I40" s="102" t="s">
        <v>389</v>
      </c>
      <c r="J40" s="325" t="s">
        <v>70</v>
      </c>
      <c r="K40" s="91" t="s">
        <v>49</v>
      </c>
      <c r="L40" s="91" t="s">
        <v>390</v>
      </c>
      <c r="M40" s="91" t="s">
        <v>173</v>
      </c>
      <c r="N40" s="144" t="s">
        <v>385</v>
      </c>
      <c r="O40" s="91" t="s">
        <v>391</v>
      </c>
      <c r="P40" s="91" t="s">
        <v>392</v>
      </c>
      <c r="Q40" s="91" t="s">
        <v>393</v>
      </c>
      <c r="R40" s="91" t="s">
        <v>394</v>
      </c>
      <c r="S40" s="91" t="s">
        <v>87</v>
      </c>
      <c r="T40" s="145">
        <v>45</v>
      </c>
      <c r="U40" s="93">
        <v>1.35</v>
      </c>
      <c r="V40" s="91" t="s">
        <v>74</v>
      </c>
      <c r="W40" s="91">
        <v>45</v>
      </c>
      <c r="X40" s="91">
        <v>60</v>
      </c>
      <c r="Y40" s="94" t="s">
        <v>350</v>
      </c>
      <c r="Z40" s="95"/>
      <c r="AA40" s="130"/>
      <c r="AB40" s="130"/>
      <c r="AC40" s="96" t="str">
        <f t="shared" si="16"/>
        <v xml:space="preserve"> </v>
      </c>
      <c r="AD40" s="95"/>
      <c r="AE40" s="98"/>
      <c r="AF40" s="98"/>
      <c r="AG40" s="96" t="str">
        <f t="shared" si="17"/>
        <v xml:space="preserve"> </v>
      </c>
      <c r="AH40" s="113">
        <v>1</v>
      </c>
      <c r="AI40" s="114">
        <v>59</v>
      </c>
      <c r="AJ40" s="114">
        <v>1</v>
      </c>
      <c r="AK40" s="96">
        <f t="shared" si="18"/>
        <v>59</v>
      </c>
      <c r="AL40" s="95"/>
      <c r="AM40" s="146"/>
      <c r="AN40" s="146"/>
      <c r="AO40" s="96" t="str">
        <f t="shared" si="19"/>
        <v xml:space="preserve"> </v>
      </c>
      <c r="AP40" s="95"/>
      <c r="AQ40" s="146"/>
      <c r="AR40" s="146"/>
      <c r="AS40" s="96" t="str">
        <f t="shared" si="20"/>
        <v xml:space="preserve"> </v>
      </c>
      <c r="AT40" s="95"/>
      <c r="AU40" s="96"/>
      <c r="AV40" s="96"/>
      <c r="AW40" s="96" t="str">
        <f t="shared" si="21"/>
        <v xml:space="preserve"> </v>
      </c>
      <c r="AX40" s="95"/>
      <c r="AY40" s="97"/>
      <c r="AZ40" s="97"/>
      <c r="BA40" s="96" t="str">
        <f t="shared" si="22"/>
        <v xml:space="preserve"> </v>
      </c>
      <c r="BB40" s="95"/>
      <c r="BC40" s="97"/>
      <c r="BD40" s="97"/>
      <c r="BE40" s="96" t="str">
        <f t="shared" si="23"/>
        <v xml:space="preserve"> </v>
      </c>
      <c r="BF40" s="95"/>
      <c r="BG40" s="97"/>
      <c r="BH40" s="97"/>
      <c r="BI40" s="96" t="str">
        <f t="shared" si="24"/>
        <v xml:space="preserve"> </v>
      </c>
      <c r="BJ40" s="95"/>
      <c r="BK40" s="97"/>
      <c r="BL40" s="97"/>
      <c r="BM40" s="96" t="str">
        <f t="shared" si="25"/>
        <v xml:space="preserve"> </v>
      </c>
      <c r="BN40" s="95"/>
      <c r="BO40" s="97"/>
      <c r="BP40" s="97"/>
      <c r="BQ40" s="96" t="str">
        <f t="shared" si="26"/>
        <v xml:space="preserve"> </v>
      </c>
      <c r="BR40" s="95"/>
      <c r="BS40" s="96"/>
      <c r="BT40" s="96"/>
      <c r="BU40" s="96" t="str">
        <f t="shared" si="27"/>
        <v xml:space="preserve"> </v>
      </c>
      <c r="BV40" s="147">
        <f t="shared" si="28"/>
        <v>59</v>
      </c>
      <c r="BW40" s="100">
        <f>IF(BV40=" ",BV40,IF(AND(BV40&gt;=W40,BV40&lt;=X40),100%,50%))</f>
        <v>1</v>
      </c>
      <c r="BX40" s="100" t="str">
        <f t="shared" si="30"/>
        <v>CUMPLE</v>
      </c>
      <c r="BY40" s="101"/>
    </row>
    <row r="41" spans="1:77" ht="21" customHeight="1" outlineLevel="1">
      <c r="A41" s="88">
        <v>10</v>
      </c>
      <c r="B41" s="88" t="s">
        <v>65</v>
      </c>
      <c r="C41" s="85">
        <v>5</v>
      </c>
      <c r="D41" s="85" t="s">
        <v>66</v>
      </c>
      <c r="E41" s="88" t="s">
        <v>67</v>
      </c>
      <c r="F41" s="87" t="s">
        <v>68</v>
      </c>
      <c r="G41" s="87" t="s">
        <v>382</v>
      </c>
      <c r="H41" s="88" t="s">
        <v>271</v>
      </c>
      <c r="I41" s="102" t="s">
        <v>395</v>
      </c>
      <c r="J41" s="325" t="s">
        <v>70</v>
      </c>
      <c r="K41" s="91" t="s">
        <v>59</v>
      </c>
      <c r="L41" s="91" t="s">
        <v>396</v>
      </c>
      <c r="M41" s="91" t="s">
        <v>173</v>
      </c>
      <c r="N41" s="144" t="s">
        <v>385</v>
      </c>
      <c r="O41" s="91" t="s">
        <v>397</v>
      </c>
      <c r="P41" s="91" t="s">
        <v>398</v>
      </c>
      <c r="Q41" s="91" t="s">
        <v>60</v>
      </c>
      <c r="R41" s="91" t="s">
        <v>394</v>
      </c>
      <c r="S41" s="91" t="s">
        <v>295</v>
      </c>
      <c r="T41" s="92">
        <v>1</v>
      </c>
      <c r="U41" s="104">
        <v>0.61360000000000003</v>
      </c>
      <c r="V41" s="91" t="s">
        <v>74</v>
      </c>
      <c r="W41" s="93">
        <v>0.9</v>
      </c>
      <c r="X41" s="93">
        <v>1</v>
      </c>
      <c r="Y41" s="94" t="s">
        <v>399</v>
      </c>
      <c r="Z41" s="95"/>
      <c r="AA41" s="130"/>
      <c r="AB41" s="130"/>
      <c r="AC41" s="97" t="str">
        <f t="shared" si="16"/>
        <v xml:space="preserve"> </v>
      </c>
      <c r="AD41" s="95"/>
      <c r="AE41" s="98"/>
      <c r="AF41" s="98"/>
      <c r="AG41" s="97" t="str">
        <f t="shared" si="17"/>
        <v xml:space="preserve"> </v>
      </c>
      <c r="AH41" s="95"/>
      <c r="AI41" s="96"/>
      <c r="AJ41" s="96"/>
      <c r="AK41" s="97" t="str">
        <f t="shared" si="18"/>
        <v xml:space="preserve"> </v>
      </c>
      <c r="AL41" s="95"/>
      <c r="AM41" s="97"/>
      <c r="AN41" s="97"/>
      <c r="AO41" s="97" t="str">
        <f t="shared" si="19"/>
        <v xml:space="preserve"> </v>
      </c>
      <c r="AP41" s="95"/>
      <c r="AQ41" s="97"/>
      <c r="AR41" s="97"/>
      <c r="AS41" s="97" t="str">
        <f t="shared" si="20"/>
        <v xml:space="preserve"> </v>
      </c>
      <c r="AT41" s="95"/>
      <c r="AU41" s="96"/>
      <c r="AV41" s="96"/>
      <c r="AW41" s="97" t="str">
        <f t="shared" si="21"/>
        <v xml:space="preserve"> </v>
      </c>
      <c r="AX41" s="95"/>
      <c r="AY41" s="97"/>
      <c r="AZ41" s="97"/>
      <c r="BA41" s="97" t="str">
        <f t="shared" si="22"/>
        <v xml:space="preserve"> </v>
      </c>
      <c r="BB41" s="95"/>
      <c r="BC41" s="96"/>
      <c r="BD41" s="96"/>
      <c r="BE41" s="97" t="str">
        <f t="shared" si="23"/>
        <v xml:space="preserve"> </v>
      </c>
      <c r="BF41" s="95"/>
      <c r="BG41" s="97"/>
      <c r="BH41" s="97"/>
      <c r="BI41" s="97" t="str">
        <f t="shared" si="24"/>
        <v xml:space="preserve"> </v>
      </c>
      <c r="BJ41" s="95"/>
      <c r="BK41" s="97"/>
      <c r="BL41" s="97"/>
      <c r="BM41" s="97" t="str">
        <f t="shared" si="25"/>
        <v xml:space="preserve"> </v>
      </c>
      <c r="BN41" s="95"/>
      <c r="BO41" s="97"/>
      <c r="BP41" s="97"/>
      <c r="BQ41" s="97" t="str">
        <f t="shared" si="26"/>
        <v xml:space="preserve"> </v>
      </c>
      <c r="BR41" s="95"/>
      <c r="BS41" s="96"/>
      <c r="BT41" s="96"/>
      <c r="BU41" s="97" t="str">
        <f t="shared" si="27"/>
        <v xml:space="preserve"> </v>
      </c>
      <c r="BV41" s="100" t="str">
        <f t="shared" si="28"/>
        <v xml:space="preserve"> </v>
      </c>
      <c r="BW41" s="100" t="str">
        <f t="shared" ref="BW41:BW44" si="31">IF(BV41=" ",BV41,BV41/T41)</f>
        <v xml:space="preserve"> </v>
      </c>
      <c r="BX41" s="100" t="str">
        <f t="shared" si="30"/>
        <v>NO APLICA</v>
      </c>
      <c r="BY41" s="101"/>
    </row>
    <row r="42" spans="1:77" ht="21" customHeight="1" outlineLevel="1">
      <c r="A42" s="88">
        <v>11</v>
      </c>
      <c r="B42" s="88" t="s">
        <v>65</v>
      </c>
      <c r="C42" s="85">
        <v>5</v>
      </c>
      <c r="D42" s="85" t="s">
        <v>66</v>
      </c>
      <c r="E42" s="88" t="s">
        <v>67</v>
      </c>
      <c r="F42" s="87" t="s">
        <v>68</v>
      </c>
      <c r="G42" s="87" t="s">
        <v>382</v>
      </c>
      <c r="H42" s="88" t="s">
        <v>271</v>
      </c>
      <c r="I42" s="102" t="s">
        <v>400</v>
      </c>
      <c r="J42" s="325" t="s">
        <v>70</v>
      </c>
      <c r="K42" s="91" t="s">
        <v>59</v>
      </c>
      <c r="L42" s="91" t="s">
        <v>401</v>
      </c>
      <c r="M42" s="91" t="s">
        <v>173</v>
      </c>
      <c r="N42" s="144" t="s">
        <v>402</v>
      </c>
      <c r="O42" s="91" t="s">
        <v>403</v>
      </c>
      <c r="P42" s="91" t="s">
        <v>404</v>
      </c>
      <c r="Q42" s="91" t="s">
        <v>60</v>
      </c>
      <c r="R42" s="91" t="s">
        <v>405</v>
      </c>
      <c r="S42" s="91" t="s">
        <v>406</v>
      </c>
      <c r="T42" s="92">
        <v>0.95</v>
      </c>
      <c r="U42" s="104">
        <v>0.92259999999999998</v>
      </c>
      <c r="V42" s="91" t="s">
        <v>74</v>
      </c>
      <c r="W42" s="93">
        <v>0.85</v>
      </c>
      <c r="X42" s="93">
        <v>1</v>
      </c>
      <c r="Y42" s="94" t="s">
        <v>407</v>
      </c>
      <c r="Z42" s="95"/>
      <c r="AA42" s="130"/>
      <c r="AB42" s="130"/>
      <c r="AC42" s="97" t="str">
        <f t="shared" si="16"/>
        <v xml:space="preserve"> </v>
      </c>
      <c r="AD42" s="95"/>
      <c r="AE42" s="98"/>
      <c r="AF42" s="98"/>
      <c r="AG42" s="97" t="str">
        <f t="shared" si="17"/>
        <v xml:space="preserve"> </v>
      </c>
      <c r="AH42" s="95"/>
      <c r="AI42" s="96"/>
      <c r="AJ42" s="96"/>
      <c r="AK42" s="97" t="str">
        <f t="shared" si="18"/>
        <v xml:space="preserve"> </v>
      </c>
      <c r="AL42" s="95"/>
      <c r="AM42" s="96"/>
      <c r="AN42" s="96"/>
      <c r="AO42" s="97" t="str">
        <f t="shared" si="19"/>
        <v xml:space="preserve"> </v>
      </c>
      <c r="AP42" s="95"/>
      <c r="AQ42" s="97"/>
      <c r="AR42" s="97"/>
      <c r="AS42" s="97" t="str">
        <f t="shared" si="20"/>
        <v xml:space="preserve"> </v>
      </c>
      <c r="AT42" s="95"/>
      <c r="AU42" s="96"/>
      <c r="AV42" s="96"/>
      <c r="AW42" s="97" t="str">
        <f t="shared" si="21"/>
        <v xml:space="preserve"> </v>
      </c>
      <c r="AX42" s="95"/>
      <c r="AY42" s="97"/>
      <c r="AZ42" s="97"/>
      <c r="BA42" s="97" t="str">
        <f t="shared" si="22"/>
        <v xml:space="preserve"> </v>
      </c>
      <c r="BB42" s="95"/>
      <c r="BC42" s="96"/>
      <c r="BD42" s="96"/>
      <c r="BE42" s="97" t="str">
        <f t="shared" si="23"/>
        <v xml:space="preserve"> </v>
      </c>
      <c r="BF42" s="95"/>
      <c r="BG42" s="97"/>
      <c r="BH42" s="97"/>
      <c r="BI42" s="97" t="str">
        <f t="shared" si="24"/>
        <v xml:space="preserve"> </v>
      </c>
      <c r="BJ42" s="95"/>
      <c r="BK42" s="97"/>
      <c r="BL42" s="97"/>
      <c r="BM42" s="97" t="str">
        <f t="shared" si="25"/>
        <v xml:space="preserve"> </v>
      </c>
      <c r="BN42" s="95"/>
      <c r="BO42" s="97"/>
      <c r="BP42" s="97"/>
      <c r="BQ42" s="97" t="str">
        <f t="shared" si="26"/>
        <v xml:space="preserve"> </v>
      </c>
      <c r="BR42" s="95"/>
      <c r="BS42" s="96"/>
      <c r="BT42" s="96"/>
      <c r="BU42" s="97" t="str">
        <f t="shared" si="27"/>
        <v xml:space="preserve"> </v>
      </c>
      <c r="BV42" s="100" t="str">
        <f t="shared" si="28"/>
        <v xml:space="preserve"> </v>
      </c>
      <c r="BW42" s="100" t="str">
        <f t="shared" si="31"/>
        <v xml:space="preserve"> </v>
      </c>
      <c r="BX42" s="100" t="str">
        <f t="shared" si="30"/>
        <v>NO APLICA</v>
      </c>
      <c r="BY42" s="101"/>
    </row>
    <row r="43" spans="1:77" ht="21" customHeight="1" outlineLevel="1">
      <c r="A43" s="88">
        <v>13</v>
      </c>
      <c r="B43" s="88" t="s">
        <v>65</v>
      </c>
      <c r="C43" s="85">
        <v>5</v>
      </c>
      <c r="D43" s="85" t="s">
        <v>169</v>
      </c>
      <c r="E43" s="88" t="s">
        <v>67</v>
      </c>
      <c r="F43" s="87" t="s">
        <v>68</v>
      </c>
      <c r="G43" s="87" t="s">
        <v>69</v>
      </c>
      <c r="H43" s="88" t="s">
        <v>58</v>
      </c>
      <c r="I43" s="102" t="s">
        <v>408</v>
      </c>
      <c r="J43" s="325" t="s">
        <v>48</v>
      </c>
      <c r="K43" s="91" t="s">
        <v>59</v>
      </c>
      <c r="L43" s="91" t="s">
        <v>409</v>
      </c>
      <c r="M43" s="91" t="s">
        <v>72</v>
      </c>
      <c r="N43" s="91" t="s">
        <v>410</v>
      </c>
      <c r="O43" s="91" t="s">
        <v>73</v>
      </c>
      <c r="P43" s="91" t="s">
        <v>411</v>
      </c>
      <c r="Q43" s="91" t="s">
        <v>60</v>
      </c>
      <c r="R43" s="91" t="s">
        <v>343</v>
      </c>
      <c r="S43" s="91" t="s">
        <v>61</v>
      </c>
      <c r="T43" s="92">
        <v>1</v>
      </c>
      <c r="U43" s="93">
        <v>1</v>
      </c>
      <c r="V43" s="91" t="s">
        <v>74</v>
      </c>
      <c r="W43" s="93">
        <v>0.9</v>
      </c>
      <c r="X43" s="93">
        <v>1</v>
      </c>
      <c r="Y43" s="94" t="s">
        <v>412</v>
      </c>
      <c r="Z43" s="95"/>
      <c r="AA43" s="130"/>
      <c r="AB43" s="130"/>
      <c r="AC43" s="97" t="str">
        <f t="shared" si="16"/>
        <v xml:space="preserve"> </v>
      </c>
      <c r="AD43" s="95"/>
      <c r="AE43" s="98"/>
      <c r="AF43" s="98"/>
      <c r="AG43" s="97" t="str">
        <f t="shared" si="17"/>
        <v xml:space="preserve"> </v>
      </c>
      <c r="AH43" s="95"/>
      <c r="AI43" s="96"/>
      <c r="AJ43" s="96"/>
      <c r="AK43" s="97" t="str">
        <f t="shared" si="18"/>
        <v xml:space="preserve"> </v>
      </c>
      <c r="AL43" s="95"/>
      <c r="AM43" s="97"/>
      <c r="AN43" s="97"/>
      <c r="AO43" s="97" t="str">
        <f t="shared" si="19"/>
        <v xml:space="preserve"> </v>
      </c>
      <c r="AP43" s="95"/>
      <c r="AQ43" s="97"/>
      <c r="AR43" s="97"/>
      <c r="AS43" s="97" t="str">
        <f t="shared" si="20"/>
        <v xml:space="preserve"> </v>
      </c>
      <c r="AT43" s="95"/>
      <c r="AU43" s="96"/>
      <c r="AV43" s="96"/>
      <c r="AW43" s="97" t="str">
        <f t="shared" si="21"/>
        <v xml:space="preserve"> </v>
      </c>
      <c r="AX43" s="95"/>
      <c r="AY43" s="97"/>
      <c r="AZ43" s="97"/>
      <c r="BA43" s="97" t="str">
        <f t="shared" si="22"/>
        <v xml:space="preserve"> </v>
      </c>
      <c r="BB43" s="95"/>
      <c r="BC43" s="97"/>
      <c r="BD43" s="97"/>
      <c r="BE43" s="97" t="str">
        <f t="shared" si="23"/>
        <v xml:space="preserve"> </v>
      </c>
      <c r="BF43" s="95"/>
      <c r="BG43" s="97"/>
      <c r="BH43" s="97"/>
      <c r="BI43" s="97" t="str">
        <f t="shared" si="24"/>
        <v xml:space="preserve"> </v>
      </c>
      <c r="BJ43" s="95"/>
      <c r="BK43" s="97"/>
      <c r="BL43" s="97"/>
      <c r="BM43" s="97" t="str">
        <f t="shared" si="25"/>
        <v xml:space="preserve"> </v>
      </c>
      <c r="BN43" s="95"/>
      <c r="BO43" s="97"/>
      <c r="BP43" s="97"/>
      <c r="BQ43" s="97" t="str">
        <f t="shared" si="26"/>
        <v xml:space="preserve"> </v>
      </c>
      <c r="BR43" s="95"/>
      <c r="BS43" s="96"/>
      <c r="BT43" s="96"/>
      <c r="BU43" s="97" t="str">
        <f t="shared" si="27"/>
        <v xml:space="preserve"> </v>
      </c>
      <c r="BV43" s="100" t="str">
        <f t="shared" si="28"/>
        <v xml:space="preserve"> </v>
      </c>
      <c r="BW43" s="100" t="str">
        <f t="shared" si="31"/>
        <v xml:space="preserve"> </v>
      </c>
      <c r="BX43" s="100" t="str">
        <f t="shared" si="30"/>
        <v>NO APLICA</v>
      </c>
      <c r="BY43" s="101"/>
    </row>
    <row r="44" spans="1:77" ht="21" customHeight="1" outlineLevel="1">
      <c r="A44" s="88">
        <v>14</v>
      </c>
      <c r="B44" s="88" t="s">
        <v>65</v>
      </c>
      <c r="C44" s="85">
        <v>5</v>
      </c>
      <c r="D44" s="85" t="s">
        <v>169</v>
      </c>
      <c r="E44" s="88" t="s">
        <v>67</v>
      </c>
      <c r="F44" s="87" t="s">
        <v>68</v>
      </c>
      <c r="G44" s="87" t="s">
        <v>69</v>
      </c>
      <c r="H44" s="88" t="s">
        <v>58</v>
      </c>
      <c r="I44" s="102" t="s">
        <v>413</v>
      </c>
      <c r="J44" s="325" t="s">
        <v>48</v>
      </c>
      <c r="K44" s="91" t="s">
        <v>414</v>
      </c>
      <c r="L44" s="91" t="s">
        <v>415</v>
      </c>
      <c r="M44" s="91" t="s">
        <v>72</v>
      </c>
      <c r="N44" s="91" t="s">
        <v>354</v>
      </c>
      <c r="O44" s="91" t="s">
        <v>403</v>
      </c>
      <c r="P44" s="91" t="s">
        <v>416</v>
      </c>
      <c r="Q44" s="91" t="s">
        <v>60</v>
      </c>
      <c r="R44" s="91" t="s">
        <v>343</v>
      </c>
      <c r="S44" s="91" t="s">
        <v>87</v>
      </c>
      <c r="T44" s="92">
        <v>1</v>
      </c>
      <c r="U44" s="93">
        <v>0.8</v>
      </c>
      <c r="V44" s="91" t="s">
        <v>74</v>
      </c>
      <c r="W44" s="93">
        <v>0.8</v>
      </c>
      <c r="X44" s="93">
        <v>1</v>
      </c>
      <c r="Y44" s="94" t="s">
        <v>417</v>
      </c>
      <c r="Z44" s="95"/>
      <c r="AA44" s="130"/>
      <c r="AB44" s="130"/>
      <c r="AC44" s="97" t="str">
        <f t="shared" si="16"/>
        <v xml:space="preserve"> </v>
      </c>
      <c r="AD44" s="95"/>
      <c r="AE44" s="98"/>
      <c r="AF44" s="98"/>
      <c r="AG44" s="97" t="str">
        <f t="shared" si="17"/>
        <v xml:space="preserve"> </v>
      </c>
      <c r="AH44" s="113">
        <v>1</v>
      </c>
      <c r="AI44" s="114">
        <v>59</v>
      </c>
      <c r="AJ44" s="114">
        <v>59</v>
      </c>
      <c r="AK44" s="97">
        <f t="shared" si="18"/>
        <v>1</v>
      </c>
      <c r="AL44" s="95"/>
      <c r="AM44" s="97"/>
      <c r="AN44" s="97"/>
      <c r="AO44" s="97" t="str">
        <f t="shared" si="19"/>
        <v xml:space="preserve"> </v>
      </c>
      <c r="AP44" s="95"/>
      <c r="AQ44" s="97"/>
      <c r="AR44" s="97"/>
      <c r="AS44" s="97" t="str">
        <f t="shared" si="20"/>
        <v xml:space="preserve"> </v>
      </c>
      <c r="AT44" s="95"/>
      <c r="AU44" s="96"/>
      <c r="AV44" s="96"/>
      <c r="AW44" s="97" t="str">
        <f t="shared" si="21"/>
        <v xml:space="preserve"> </v>
      </c>
      <c r="AX44" s="95"/>
      <c r="AY44" s="97"/>
      <c r="AZ44" s="97"/>
      <c r="BA44" s="97" t="str">
        <f t="shared" si="22"/>
        <v xml:space="preserve"> </v>
      </c>
      <c r="BB44" s="95"/>
      <c r="BC44" s="97"/>
      <c r="BD44" s="97"/>
      <c r="BE44" s="97" t="str">
        <f t="shared" si="23"/>
        <v xml:space="preserve"> </v>
      </c>
      <c r="BF44" s="95"/>
      <c r="BG44" s="96"/>
      <c r="BH44" s="96"/>
      <c r="BI44" s="97" t="str">
        <f t="shared" si="24"/>
        <v xml:space="preserve"> </v>
      </c>
      <c r="BJ44" s="95"/>
      <c r="BK44" s="97"/>
      <c r="BL44" s="97"/>
      <c r="BM44" s="97" t="str">
        <f t="shared" si="25"/>
        <v xml:space="preserve"> </v>
      </c>
      <c r="BN44" s="95"/>
      <c r="BO44" s="97"/>
      <c r="BP44" s="97"/>
      <c r="BQ44" s="97" t="str">
        <f t="shared" si="26"/>
        <v xml:space="preserve"> </v>
      </c>
      <c r="BR44" s="95"/>
      <c r="BS44" s="96"/>
      <c r="BT44" s="96"/>
      <c r="BU44" s="97" t="str">
        <f t="shared" si="27"/>
        <v xml:space="preserve"> </v>
      </c>
      <c r="BV44" s="100">
        <f t="shared" si="28"/>
        <v>1</v>
      </c>
      <c r="BW44" s="100">
        <f t="shared" si="31"/>
        <v>1</v>
      </c>
      <c r="BX44" s="100" t="str">
        <f t="shared" si="30"/>
        <v>CUMPLE</v>
      </c>
      <c r="BY44" s="101"/>
    </row>
    <row r="45" spans="1:77" ht="21" customHeight="1" outlineLevel="1">
      <c r="A45" s="88">
        <v>15</v>
      </c>
      <c r="B45" s="88" t="s">
        <v>65</v>
      </c>
      <c r="C45" s="85">
        <v>5</v>
      </c>
      <c r="D45" s="85" t="s">
        <v>169</v>
      </c>
      <c r="E45" s="88" t="s">
        <v>67</v>
      </c>
      <c r="F45" s="87" t="s">
        <v>68</v>
      </c>
      <c r="G45" s="87" t="s">
        <v>382</v>
      </c>
      <c r="H45" s="88" t="s">
        <v>271</v>
      </c>
      <c r="I45" s="102" t="s">
        <v>418</v>
      </c>
      <c r="J45" s="325" t="s">
        <v>48</v>
      </c>
      <c r="K45" s="91" t="s">
        <v>49</v>
      </c>
      <c r="L45" s="91" t="s">
        <v>419</v>
      </c>
      <c r="M45" s="91" t="s">
        <v>173</v>
      </c>
      <c r="N45" s="144" t="s">
        <v>385</v>
      </c>
      <c r="O45" s="91" t="s">
        <v>420</v>
      </c>
      <c r="P45" s="91" t="s">
        <v>421</v>
      </c>
      <c r="Q45" s="91" t="s">
        <v>393</v>
      </c>
      <c r="R45" s="91" t="s">
        <v>422</v>
      </c>
      <c r="S45" s="91" t="s">
        <v>61</v>
      </c>
      <c r="T45" s="145">
        <v>30</v>
      </c>
      <c r="U45" s="91" t="s">
        <v>423</v>
      </c>
      <c r="V45" s="91" t="s">
        <v>74</v>
      </c>
      <c r="W45" s="91">
        <v>25</v>
      </c>
      <c r="X45" s="91">
        <v>30</v>
      </c>
      <c r="Y45" s="94" t="s">
        <v>417</v>
      </c>
      <c r="Z45" s="95"/>
      <c r="AA45" s="130"/>
      <c r="AB45" s="130"/>
      <c r="AC45" s="97" t="str">
        <f t="shared" si="16"/>
        <v xml:space="preserve"> </v>
      </c>
      <c r="AD45" s="95"/>
      <c r="AE45" s="98"/>
      <c r="AF45" s="98"/>
      <c r="AG45" s="97" t="str">
        <f t="shared" si="17"/>
        <v xml:space="preserve"> </v>
      </c>
      <c r="AH45" s="95"/>
      <c r="AI45" s="96"/>
      <c r="AJ45" s="96"/>
      <c r="AK45" s="97" t="str">
        <f t="shared" si="18"/>
        <v xml:space="preserve"> </v>
      </c>
      <c r="AL45" s="95"/>
      <c r="AM45" s="97"/>
      <c r="AN45" s="97"/>
      <c r="AO45" s="97" t="str">
        <f t="shared" si="19"/>
        <v xml:space="preserve"> </v>
      </c>
      <c r="AP45" s="95"/>
      <c r="AQ45" s="97"/>
      <c r="AR45" s="97"/>
      <c r="AS45" s="97" t="str">
        <f t="shared" si="20"/>
        <v xml:space="preserve"> </v>
      </c>
      <c r="AT45" s="95"/>
      <c r="AU45" s="96"/>
      <c r="AV45" s="96"/>
      <c r="AW45" s="97" t="str">
        <f t="shared" si="21"/>
        <v xml:space="preserve"> </v>
      </c>
      <c r="AX45" s="95"/>
      <c r="AY45" s="148"/>
      <c r="AZ45" s="148"/>
      <c r="BA45" s="97" t="str">
        <f t="shared" si="22"/>
        <v xml:space="preserve"> </v>
      </c>
      <c r="BB45" s="95"/>
      <c r="BC45" s="148"/>
      <c r="BD45" s="148"/>
      <c r="BE45" s="97" t="str">
        <f t="shared" si="23"/>
        <v xml:space="preserve"> </v>
      </c>
      <c r="BF45" s="95"/>
      <c r="BG45" s="148"/>
      <c r="BH45" s="148"/>
      <c r="BI45" s="97" t="str">
        <f t="shared" si="24"/>
        <v xml:space="preserve"> </v>
      </c>
      <c r="BJ45" s="95"/>
      <c r="BK45" s="99"/>
      <c r="BL45" s="99"/>
      <c r="BM45" s="97" t="str">
        <f t="shared" si="25"/>
        <v xml:space="preserve"> </v>
      </c>
      <c r="BN45" s="95"/>
      <c r="BO45" s="99"/>
      <c r="BP45" s="99"/>
      <c r="BQ45" s="97" t="str">
        <f t="shared" si="26"/>
        <v xml:space="preserve"> </v>
      </c>
      <c r="BR45" s="95"/>
      <c r="BS45" s="99"/>
      <c r="BT45" s="99"/>
      <c r="BU45" s="97" t="str">
        <f t="shared" si="27"/>
        <v xml:space="preserve"> </v>
      </c>
      <c r="BV45" s="147" t="str">
        <f t="shared" si="28"/>
        <v xml:space="preserve"> </v>
      </c>
      <c r="BW45" s="100" t="str">
        <f>IF(BV45=" ",BV45,IF(AND(BV45&gt;=W45,BV45&lt;=X45),100%,50%))</f>
        <v xml:space="preserve"> </v>
      </c>
      <c r="BX45" s="100" t="str">
        <f t="shared" si="30"/>
        <v>NO APLICA</v>
      </c>
      <c r="BY45" s="101"/>
    </row>
    <row r="46" spans="1:77" ht="21" customHeight="1">
      <c r="A46" s="131"/>
      <c r="B46" s="132"/>
      <c r="C46" s="132"/>
      <c r="D46" s="132"/>
      <c r="E46" s="132"/>
      <c r="F46" s="133"/>
      <c r="G46" s="133"/>
      <c r="H46" s="132"/>
      <c r="I46" s="134"/>
      <c r="J46" s="326"/>
      <c r="K46" s="135"/>
      <c r="L46" s="135"/>
      <c r="M46" s="135"/>
      <c r="N46" s="135"/>
      <c r="O46" s="135"/>
      <c r="P46" s="135"/>
      <c r="Q46" s="135"/>
      <c r="R46" s="135"/>
      <c r="S46" s="135"/>
      <c r="T46" s="136"/>
      <c r="U46" s="137"/>
      <c r="V46" s="135"/>
      <c r="W46" s="137"/>
      <c r="X46" s="137"/>
      <c r="Y46" s="138"/>
      <c r="Z46" s="139"/>
      <c r="AA46" s="132"/>
      <c r="AB46" s="132"/>
      <c r="AC46" s="83"/>
      <c r="AD46" s="139"/>
      <c r="AE46" s="83"/>
      <c r="AF46" s="83"/>
      <c r="AG46" s="83"/>
      <c r="AH46" s="139"/>
      <c r="AI46" s="83"/>
      <c r="AJ46" s="83"/>
      <c r="AK46" s="83"/>
      <c r="AL46" s="139"/>
      <c r="AM46" s="83"/>
      <c r="AN46" s="83"/>
      <c r="AO46" s="83"/>
      <c r="AP46" s="139"/>
      <c r="AQ46" s="83"/>
      <c r="AR46" s="83"/>
      <c r="AS46" s="83"/>
      <c r="AT46" s="139"/>
      <c r="AU46" s="83"/>
      <c r="AV46" s="83"/>
      <c r="AW46" s="83"/>
      <c r="AX46" s="139"/>
      <c r="AY46" s="83"/>
      <c r="AZ46" s="83"/>
      <c r="BA46" s="83"/>
      <c r="BB46" s="139"/>
      <c r="BC46" s="83"/>
      <c r="BD46" s="83"/>
      <c r="BE46" s="83"/>
      <c r="BF46" s="139"/>
      <c r="BG46" s="83"/>
      <c r="BH46" s="83"/>
      <c r="BI46" s="83"/>
      <c r="BJ46" s="139"/>
      <c r="BK46" s="83"/>
      <c r="BL46" s="83"/>
      <c r="BM46" s="83"/>
      <c r="BN46" s="139"/>
      <c r="BO46" s="83"/>
      <c r="BP46" s="83"/>
      <c r="BQ46" s="83"/>
      <c r="BR46" s="139"/>
      <c r="BS46" s="83"/>
      <c r="BT46" s="83"/>
      <c r="BU46" s="83"/>
      <c r="BV46" s="83"/>
      <c r="BW46" s="140"/>
      <c r="BX46" s="55"/>
      <c r="BY46" s="55"/>
    </row>
    <row r="47" spans="1:77" ht="44.25" customHeight="1">
      <c r="A47" s="78" t="s">
        <v>186</v>
      </c>
      <c r="B47" s="79"/>
      <c r="C47" s="79"/>
      <c r="D47" s="79"/>
      <c r="E47" s="79"/>
      <c r="F47" s="80"/>
      <c r="G47" s="81"/>
      <c r="H47" s="81"/>
      <c r="I47" s="53"/>
      <c r="J47" s="327"/>
      <c r="K47" s="141"/>
      <c r="L47" s="141"/>
      <c r="M47" s="141"/>
      <c r="N47" s="141"/>
      <c r="O47" s="141"/>
      <c r="P47" s="141"/>
      <c r="Q47" s="141"/>
      <c r="R47" s="141"/>
      <c r="S47" s="141"/>
      <c r="T47" s="141"/>
      <c r="U47" s="141"/>
      <c r="V47" s="141"/>
      <c r="W47" s="141"/>
      <c r="X47" s="141"/>
      <c r="Y47" s="142"/>
      <c r="Z47" s="143"/>
      <c r="AA47" s="47"/>
      <c r="AB47" s="47"/>
      <c r="AC47" s="83"/>
      <c r="AD47" s="143"/>
      <c r="AE47" s="83"/>
      <c r="AF47" s="83"/>
      <c r="AG47" s="83"/>
      <c r="AH47" s="143"/>
      <c r="AI47" s="83"/>
      <c r="AJ47" s="83"/>
      <c r="AK47" s="83"/>
      <c r="AL47" s="143"/>
      <c r="AM47" s="83"/>
      <c r="AN47" s="83"/>
      <c r="AO47" s="83"/>
      <c r="AP47" s="143"/>
      <c r="AQ47" s="83"/>
      <c r="AR47" s="83"/>
      <c r="AS47" s="83"/>
      <c r="AT47" s="143"/>
      <c r="AU47" s="83"/>
      <c r="AV47" s="83"/>
      <c r="AW47" s="83"/>
      <c r="AX47" s="143"/>
      <c r="AY47" s="83"/>
      <c r="AZ47" s="83"/>
      <c r="BA47" s="83"/>
      <c r="BB47" s="143"/>
      <c r="BC47" s="83"/>
      <c r="BD47" s="83"/>
      <c r="BE47" s="83"/>
      <c r="BF47" s="143"/>
      <c r="BG47" s="83"/>
      <c r="BH47" s="83"/>
      <c r="BI47" s="83"/>
      <c r="BJ47" s="143"/>
      <c r="BK47" s="83"/>
      <c r="BL47" s="83"/>
      <c r="BM47" s="83"/>
      <c r="BN47" s="143"/>
      <c r="BO47" s="83"/>
      <c r="BP47" s="83"/>
      <c r="BQ47" s="83"/>
      <c r="BR47" s="143"/>
      <c r="BS47" s="83"/>
      <c r="BT47" s="83"/>
      <c r="BU47" s="83"/>
      <c r="BV47" s="83"/>
      <c r="BW47" s="83"/>
      <c r="BX47" s="55"/>
      <c r="BY47" s="55"/>
    </row>
    <row r="48" spans="1:77" ht="21" customHeight="1" outlineLevel="1">
      <c r="A48" s="149">
        <v>1</v>
      </c>
      <c r="B48" s="116" t="s">
        <v>142</v>
      </c>
      <c r="C48" s="150">
        <v>6</v>
      </c>
      <c r="D48" s="150" t="s">
        <v>144</v>
      </c>
      <c r="E48" s="116" t="s">
        <v>143</v>
      </c>
      <c r="F48" s="115" t="s">
        <v>45</v>
      </c>
      <c r="G48" s="115" t="s">
        <v>424</v>
      </c>
      <c r="H48" s="116" t="s">
        <v>425</v>
      </c>
      <c r="I48" s="102" t="s">
        <v>426</v>
      </c>
      <c r="J48" s="328" t="s">
        <v>70</v>
      </c>
      <c r="K48" s="118" t="s">
        <v>81</v>
      </c>
      <c r="L48" s="151" t="s">
        <v>427</v>
      </c>
      <c r="M48" s="118" t="s">
        <v>176</v>
      </c>
      <c r="N48" s="118" t="s">
        <v>428</v>
      </c>
      <c r="O48" s="118" t="s">
        <v>429</v>
      </c>
      <c r="P48" s="118" t="s">
        <v>430</v>
      </c>
      <c r="Q48" s="118" t="s">
        <v>60</v>
      </c>
      <c r="R48" s="118" t="s">
        <v>431</v>
      </c>
      <c r="S48" s="118" t="s">
        <v>106</v>
      </c>
      <c r="T48" s="152">
        <v>4.0000000000000001E-3</v>
      </c>
      <c r="U48" s="153">
        <v>4.8999999999999998E-3</v>
      </c>
      <c r="V48" s="118" t="s">
        <v>54</v>
      </c>
      <c r="W48" s="153">
        <v>0</v>
      </c>
      <c r="X48" s="153">
        <v>5.0000000000000001E-3</v>
      </c>
      <c r="Y48" s="154" t="s">
        <v>432</v>
      </c>
      <c r="Z48" s="122">
        <v>1</v>
      </c>
      <c r="AA48" s="96">
        <v>59</v>
      </c>
      <c r="AB48" s="96">
        <v>3707</v>
      </c>
      <c r="AC48" s="97">
        <f t="shared" ref="AC48:AC97" si="32">IFERROR(AA48/AB48," ")</f>
        <v>1.5915834906932831E-2</v>
      </c>
      <c r="AD48" s="122">
        <v>1</v>
      </c>
      <c r="AE48" s="96">
        <v>39</v>
      </c>
      <c r="AF48" s="96">
        <v>3214</v>
      </c>
      <c r="AG48" s="97">
        <f t="shared" ref="AG48:AG97" si="33">IFERROR(AE48/AF48," ")</f>
        <v>1.2134411947728687E-2</v>
      </c>
      <c r="AH48" s="155">
        <v>2</v>
      </c>
      <c r="AI48" s="156"/>
      <c r="AJ48" s="156"/>
      <c r="AK48" s="97" t="str">
        <f t="shared" ref="AK48:AK97" si="34">IFERROR(AI48/AJ48," ")</f>
        <v xml:space="preserve"> </v>
      </c>
      <c r="AL48" s="122"/>
      <c r="AM48" s="146"/>
      <c r="AN48" s="146"/>
      <c r="AO48" s="97" t="str">
        <f t="shared" ref="AO48:AO97" si="35">IFERROR(AM48/AN48," ")</f>
        <v xml:space="preserve"> </v>
      </c>
      <c r="AP48" s="122"/>
      <c r="AQ48" s="146"/>
      <c r="AR48" s="146"/>
      <c r="AS48" s="97" t="str">
        <f t="shared" ref="AS48:AS97" si="36">IFERROR(AQ48/AR48," ")</f>
        <v xml:space="preserve"> </v>
      </c>
      <c r="AT48" s="122"/>
      <c r="AU48" s="146"/>
      <c r="AV48" s="146"/>
      <c r="AW48" s="97" t="str">
        <f t="shared" ref="AW48:AW97" si="37">IFERROR(AU48/AV48," ")</f>
        <v xml:space="preserve"> </v>
      </c>
      <c r="AX48" s="122"/>
      <c r="AY48" s="146"/>
      <c r="AZ48" s="146"/>
      <c r="BA48" s="97" t="str">
        <f t="shared" ref="BA48:BA97" si="38">IFERROR(AY48/AZ48," ")</f>
        <v xml:space="preserve"> </v>
      </c>
      <c r="BB48" s="122"/>
      <c r="BC48" s="146"/>
      <c r="BD48" s="146"/>
      <c r="BE48" s="97" t="str">
        <f t="shared" ref="BE48:BE97" si="39">IFERROR(BC48/BD48," ")</f>
        <v xml:space="preserve"> </v>
      </c>
      <c r="BF48" s="122"/>
      <c r="BG48" s="146"/>
      <c r="BH48" s="146"/>
      <c r="BI48" s="97" t="str">
        <f t="shared" ref="BI48:BI97" si="40">IFERROR(BG48/BH48," ")</f>
        <v xml:space="preserve"> </v>
      </c>
      <c r="BJ48" s="122"/>
      <c r="BK48" s="96"/>
      <c r="BL48" s="96"/>
      <c r="BM48" s="97" t="str">
        <f t="shared" ref="BM48:BM97" si="41">IFERROR(BK48/BL48," ")</f>
        <v xml:space="preserve"> </v>
      </c>
      <c r="BN48" s="122"/>
      <c r="BO48" s="96"/>
      <c r="BP48" s="96"/>
      <c r="BQ48" s="97" t="str">
        <f t="shared" ref="BQ48:BQ97" si="42">IFERROR(BO48/BP48," ")</f>
        <v xml:space="preserve"> </v>
      </c>
      <c r="BR48" s="122"/>
      <c r="BS48" s="96"/>
      <c r="BT48" s="96"/>
      <c r="BU48" s="97" t="str">
        <f t="shared" ref="BU48:BU97" si="43">IFERROR(BS48/BT48," ")</f>
        <v xml:space="preserve"> </v>
      </c>
      <c r="BV48" s="157">
        <f t="shared" ref="BV48:BV49" si="44">IF(SUM(AC48,AG48,AK48,AO48,AS48,AW48,BA48,BE48,BI48,BM48,BQ48,BU48)=0," ",AVERAGE(AC48,AG48,AK48,AO48,AS48,AW48,BA48,BE48,BI48,BM48,BQ48,BU48))</f>
        <v>1.4025123427330758E-2</v>
      </c>
      <c r="BW48" s="100">
        <f t="shared" ref="BW48:BW49" si="45">IF(BV48=" ",BV48,IF(AND(BV48&gt;=W48,BV48&lt;=X48),100%,50%))</f>
        <v>0.5</v>
      </c>
      <c r="BX48" s="100" t="str">
        <f t="shared" ref="BX48:BX97" si="46">IF(AND(BV48&gt;=W48,BV48&lt;=X48),"CUMPLE",IF(BV48=" ","NO APLICA","NO CUMPLE"))</f>
        <v>NO CUMPLE</v>
      </c>
      <c r="BY48" s="55"/>
    </row>
    <row r="49" spans="1:77" ht="21" customHeight="1" outlineLevel="1">
      <c r="A49" s="149">
        <v>2</v>
      </c>
      <c r="B49" s="116" t="s">
        <v>142</v>
      </c>
      <c r="C49" s="150">
        <v>6</v>
      </c>
      <c r="D49" s="150" t="s">
        <v>144</v>
      </c>
      <c r="E49" s="116" t="s">
        <v>143</v>
      </c>
      <c r="F49" s="115" t="s">
        <v>433</v>
      </c>
      <c r="G49" s="115" t="s">
        <v>424</v>
      </c>
      <c r="H49" s="116" t="s">
        <v>425</v>
      </c>
      <c r="I49" s="102" t="s">
        <v>434</v>
      </c>
      <c r="J49" s="328" t="s">
        <v>70</v>
      </c>
      <c r="K49" s="118" t="s">
        <v>81</v>
      </c>
      <c r="L49" s="151" t="s">
        <v>427</v>
      </c>
      <c r="M49" s="118" t="s">
        <v>176</v>
      </c>
      <c r="N49" s="118" t="s">
        <v>428</v>
      </c>
      <c r="O49" s="118" t="s">
        <v>429</v>
      </c>
      <c r="P49" s="118" t="s">
        <v>435</v>
      </c>
      <c r="Q49" s="118" t="s">
        <v>393</v>
      </c>
      <c r="R49" s="118" t="s">
        <v>436</v>
      </c>
      <c r="S49" s="118" t="s">
        <v>106</v>
      </c>
      <c r="T49" s="158">
        <v>5</v>
      </c>
      <c r="U49" s="118">
        <v>5</v>
      </c>
      <c r="V49" s="118" t="s">
        <v>74</v>
      </c>
      <c r="W49" s="158">
        <v>0</v>
      </c>
      <c r="X49" s="158">
        <v>7</v>
      </c>
      <c r="Y49" s="154" t="s">
        <v>437</v>
      </c>
      <c r="Z49" s="122">
        <v>1</v>
      </c>
      <c r="AA49" s="116">
        <v>1</v>
      </c>
      <c r="AB49" s="116">
        <v>1</v>
      </c>
      <c r="AC49" s="96">
        <f t="shared" si="32"/>
        <v>1</v>
      </c>
      <c r="AD49" s="159">
        <v>1</v>
      </c>
      <c r="AE49" s="160">
        <v>1</v>
      </c>
      <c r="AF49" s="160">
        <v>1</v>
      </c>
      <c r="AG49" s="96">
        <f t="shared" si="33"/>
        <v>1</v>
      </c>
      <c r="AH49" s="155">
        <v>1</v>
      </c>
      <c r="AI49" s="161">
        <v>1</v>
      </c>
      <c r="AJ49" s="161">
        <v>1</v>
      </c>
      <c r="AK49" s="96">
        <f t="shared" si="34"/>
        <v>1</v>
      </c>
      <c r="AL49" s="122"/>
      <c r="AM49" s="116"/>
      <c r="AN49" s="116"/>
      <c r="AO49" s="97" t="str">
        <f t="shared" si="35"/>
        <v xml:space="preserve"> </v>
      </c>
      <c r="AP49" s="122"/>
      <c r="AQ49" s="116"/>
      <c r="AR49" s="116"/>
      <c r="AS49" s="97" t="str">
        <f t="shared" si="36"/>
        <v xml:space="preserve"> </v>
      </c>
      <c r="AT49" s="122"/>
      <c r="AU49" s="116"/>
      <c r="AV49" s="116"/>
      <c r="AW49" s="97" t="str">
        <f t="shared" si="37"/>
        <v xml:space="preserve"> </v>
      </c>
      <c r="AX49" s="122"/>
      <c r="AY49" s="116"/>
      <c r="AZ49" s="116"/>
      <c r="BA49" s="97" t="str">
        <f t="shared" si="38"/>
        <v xml:space="preserve"> </v>
      </c>
      <c r="BB49" s="122"/>
      <c r="BC49" s="116"/>
      <c r="BD49" s="116"/>
      <c r="BE49" s="97" t="str">
        <f t="shared" si="39"/>
        <v xml:space="preserve"> </v>
      </c>
      <c r="BF49" s="122"/>
      <c r="BG49" s="116"/>
      <c r="BH49" s="116"/>
      <c r="BI49" s="97" t="str">
        <f t="shared" si="40"/>
        <v xml:space="preserve"> </v>
      </c>
      <c r="BJ49" s="122"/>
      <c r="BK49" s="96"/>
      <c r="BL49" s="96"/>
      <c r="BM49" s="97" t="str">
        <f t="shared" si="41"/>
        <v xml:space="preserve"> </v>
      </c>
      <c r="BN49" s="122"/>
      <c r="BO49" s="96"/>
      <c r="BP49" s="96"/>
      <c r="BQ49" s="97" t="str">
        <f t="shared" si="42"/>
        <v xml:space="preserve"> </v>
      </c>
      <c r="BR49" s="122"/>
      <c r="BS49" s="96"/>
      <c r="BT49" s="96"/>
      <c r="BU49" s="97" t="str">
        <f t="shared" si="43"/>
        <v xml:space="preserve"> </v>
      </c>
      <c r="BV49" s="147">
        <f t="shared" si="44"/>
        <v>1</v>
      </c>
      <c r="BW49" s="100">
        <f t="shared" si="45"/>
        <v>1</v>
      </c>
      <c r="BX49" s="100" t="str">
        <f t="shared" si="46"/>
        <v>CUMPLE</v>
      </c>
      <c r="BY49" s="55"/>
    </row>
    <row r="50" spans="1:77" ht="21" customHeight="1" outlineLevel="1">
      <c r="A50" s="149">
        <v>3</v>
      </c>
      <c r="B50" s="116" t="s">
        <v>142</v>
      </c>
      <c r="C50" s="150">
        <v>6</v>
      </c>
      <c r="D50" s="150" t="s">
        <v>170</v>
      </c>
      <c r="E50" s="116" t="s">
        <v>143</v>
      </c>
      <c r="F50" s="115" t="s">
        <v>45</v>
      </c>
      <c r="G50" s="115" t="s">
        <v>438</v>
      </c>
      <c r="H50" s="116" t="s">
        <v>425</v>
      </c>
      <c r="I50" s="102" t="s">
        <v>439</v>
      </c>
      <c r="J50" s="328" t="s">
        <v>48</v>
      </c>
      <c r="K50" s="118" t="s">
        <v>71</v>
      </c>
      <c r="L50" s="151" t="s">
        <v>440</v>
      </c>
      <c r="M50" s="118" t="s">
        <v>176</v>
      </c>
      <c r="N50" s="118" t="s">
        <v>428</v>
      </c>
      <c r="O50" s="118" t="s">
        <v>429</v>
      </c>
      <c r="P50" s="118" t="s">
        <v>441</v>
      </c>
      <c r="Q50" s="118" t="s">
        <v>60</v>
      </c>
      <c r="R50" s="118" t="s">
        <v>442</v>
      </c>
      <c r="S50" s="118" t="s">
        <v>106</v>
      </c>
      <c r="T50" s="119">
        <v>1</v>
      </c>
      <c r="U50" s="118" t="s">
        <v>88</v>
      </c>
      <c r="V50" s="118" t="s">
        <v>74</v>
      </c>
      <c r="W50" s="120">
        <v>0.9</v>
      </c>
      <c r="X50" s="120">
        <v>1</v>
      </c>
      <c r="Y50" s="154" t="s">
        <v>443</v>
      </c>
      <c r="Z50" s="122">
        <v>1</v>
      </c>
      <c r="AA50" s="116">
        <v>1</v>
      </c>
      <c r="AB50" s="116">
        <v>1</v>
      </c>
      <c r="AC50" s="97">
        <f t="shared" si="32"/>
        <v>1</v>
      </c>
      <c r="AD50" s="122">
        <v>1</v>
      </c>
      <c r="AE50" s="116">
        <v>1</v>
      </c>
      <c r="AF50" s="116">
        <v>1</v>
      </c>
      <c r="AG50" s="97">
        <f t="shared" si="33"/>
        <v>1</v>
      </c>
      <c r="AH50" s="155">
        <v>1</v>
      </c>
      <c r="AI50" s="161">
        <v>1</v>
      </c>
      <c r="AJ50" s="161">
        <v>1</v>
      </c>
      <c r="AK50" s="97">
        <f t="shared" si="34"/>
        <v>1</v>
      </c>
      <c r="AL50" s="122"/>
      <c r="AM50" s="116"/>
      <c r="AN50" s="116"/>
      <c r="AO50" s="97" t="str">
        <f t="shared" si="35"/>
        <v xml:space="preserve"> </v>
      </c>
      <c r="AP50" s="122"/>
      <c r="AQ50" s="116"/>
      <c r="AR50" s="116"/>
      <c r="AS50" s="97" t="str">
        <f t="shared" si="36"/>
        <v xml:space="preserve"> </v>
      </c>
      <c r="AT50" s="122"/>
      <c r="AU50" s="116"/>
      <c r="AV50" s="116"/>
      <c r="AW50" s="97" t="str">
        <f t="shared" si="37"/>
        <v xml:space="preserve"> </v>
      </c>
      <c r="AX50" s="122"/>
      <c r="AY50" s="116"/>
      <c r="AZ50" s="116"/>
      <c r="BA50" s="97" t="str">
        <f t="shared" si="38"/>
        <v xml:space="preserve"> </v>
      </c>
      <c r="BB50" s="122"/>
      <c r="BC50" s="116"/>
      <c r="BD50" s="116"/>
      <c r="BE50" s="97" t="str">
        <f t="shared" si="39"/>
        <v xml:space="preserve"> </v>
      </c>
      <c r="BF50" s="122"/>
      <c r="BG50" s="116"/>
      <c r="BH50" s="116"/>
      <c r="BI50" s="97" t="str">
        <f t="shared" si="40"/>
        <v xml:space="preserve"> </v>
      </c>
      <c r="BJ50" s="122"/>
      <c r="BK50" s="116"/>
      <c r="BL50" s="116"/>
      <c r="BM50" s="97" t="str">
        <f t="shared" si="41"/>
        <v xml:space="preserve"> </v>
      </c>
      <c r="BN50" s="122"/>
      <c r="BO50" s="116"/>
      <c r="BP50" s="116"/>
      <c r="BQ50" s="97" t="str">
        <f t="shared" si="42"/>
        <v xml:space="preserve"> </v>
      </c>
      <c r="BR50" s="122"/>
      <c r="BS50" s="116"/>
      <c r="BT50" s="116"/>
      <c r="BU50" s="97" t="str">
        <f t="shared" si="43"/>
        <v xml:space="preserve"> </v>
      </c>
      <c r="BV50" s="100">
        <f>IF(SUM(AC50,AG50,AK50,AO50,AS50,AW50,BA50,BE50,BI50,BM50,BQ50,BU50)=0,0,AVERAGE(AC50,AG50,AK50,AO50,AS50,AW50,BA50,BE50,BI50,BM50,BQ50,BU50))</f>
        <v>1</v>
      </c>
      <c r="BW50" s="100">
        <f>IF(X50=0,BV50,BV50/T50)</f>
        <v>1</v>
      </c>
      <c r="BX50" s="100" t="str">
        <f t="shared" si="46"/>
        <v>CUMPLE</v>
      </c>
      <c r="BY50" s="55"/>
    </row>
    <row r="51" spans="1:77" ht="21" customHeight="1" outlineLevel="1">
      <c r="A51" s="149">
        <v>4</v>
      </c>
      <c r="B51" s="116" t="s">
        <v>142</v>
      </c>
      <c r="C51" s="150">
        <v>6</v>
      </c>
      <c r="D51" s="150" t="s">
        <v>170</v>
      </c>
      <c r="E51" s="116" t="s">
        <v>143</v>
      </c>
      <c r="F51" s="162" t="s">
        <v>444</v>
      </c>
      <c r="G51" s="116" t="s">
        <v>445</v>
      </c>
      <c r="H51" s="116" t="s">
        <v>425</v>
      </c>
      <c r="I51" s="102" t="s">
        <v>446</v>
      </c>
      <c r="J51" s="328" t="s">
        <v>48</v>
      </c>
      <c r="K51" s="118" t="s">
        <v>59</v>
      </c>
      <c r="L51" s="118" t="s">
        <v>447</v>
      </c>
      <c r="M51" s="118" t="s">
        <v>176</v>
      </c>
      <c r="N51" s="118" t="s">
        <v>448</v>
      </c>
      <c r="O51" s="118" t="s">
        <v>429</v>
      </c>
      <c r="P51" s="118" t="s">
        <v>449</v>
      </c>
      <c r="Q51" s="118" t="s">
        <v>60</v>
      </c>
      <c r="R51" s="118" t="s">
        <v>450</v>
      </c>
      <c r="S51" s="118" t="s">
        <v>106</v>
      </c>
      <c r="T51" s="119">
        <v>1</v>
      </c>
      <c r="U51" s="120">
        <v>1</v>
      </c>
      <c r="V51" s="118" t="s">
        <v>74</v>
      </c>
      <c r="W51" s="120">
        <v>1</v>
      </c>
      <c r="X51" s="120">
        <v>1</v>
      </c>
      <c r="Y51" s="154" t="s">
        <v>451</v>
      </c>
      <c r="Z51" s="122">
        <v>1</v>
      </c>
      <c r="AA51" s="116">
        <v>40</v>
      </c>
      <c r="AB51" s="116">
        <v>40</v>
      </c>
      <c r="AC51" s="97">
        <f t="shared" si="32"/>
        <v>1</v>
      </c>
      <c r="AD51" s="122">
        <v>1</v>
      </c>
      <c r="AE51" s="116">
        <v>300</v>
      </c>
      <c r="AF51" s="116">
        <v>300</v>
      </c>
      <c r="AG51" s="97">
        <f t="shared" si="33"/>
        <v>1</v>
      </c>
      <c r="AH51" s="155">
        <v>1</v>
      </c>
      <c r="AI51" s="161">
        <v>267</v>
      </c>
      <c r="AJ51" s="161">
        <v>267</v>
      </c>
      <c r="AK51" s="97">
        <f t="shared" si="34"/>
        <v>1</v>
      </c>
      <c r="AL51" s="122"/>
      <c r="AM51" s="116"/>
      <c r="AN51" s="116"/>
      <c r="AO51" s="97" t="str">
        <f t="shared" si="35"/>
        <v xml:space="preserve"> </v>
      </c>
      <c r="AP51" s="122"/>
      <c r="AQ51" s="116"/>
      <c r="AR51" s="116"/>
      <c r="AS51" s="97" t="str">
        <f t="shared" si="36"/>
        <v xml:space="preserve"> </v>
      </c>
      <c r="AT51" s="122"/>
      <c r="AU51" s="116"/>
      <c r="AV51" s="116"/>
      <c r="AW51" s="97" t="str">
        <f t="shared" si="37"/>
        <v xml:space="preserve"> </v>
      </c>
      <c r="AX51" s="122"/>
      <c r="AY51" s="116"/>
      <c r="AZ51" s="116"/>
      <c r="BA51" s="97" t="str">
        <f t="shared" si="38"/>
        <v xml:space="preserve"> </v>
      </c>
      <c r="BB51" s="122"/>
      <c r="BC51" s="116"/>
      <c r="BD51" s="116"/>
      <c r="BE51" s="97" t="str">
        <f t="shared" si="39"/>
        <v xml:space="preserve"> </v>
      </c>
      <c r="BF51" s="122"/>
      <c r="BG51" s="116"/>
      <c r="BH51" s="116"/>
      <c r="BI51" s="97" t="str">
        <f t="shared" si="40"/>
        <v xml:space="preserve"> </v>
      </c>
      <c r="BJ51" s="122"/>
      <c r="BK51" s="116"/>
      <c r="BL51" s="116"/>
      <c r="BM51" s="97" t="str">
        <f t="shared" si="41"/>
        <v xml:space="preserve"> </v>
      </c>
      <c r="BN51" s="122"/>
      <c r="BO51" s="116"/>
      <c r="BP51" s="116"/>
      <c r="BQ51" s="97" t="str">
        <f t="shared" si="42"/>
        <v xml:space="preserve"> </v>
      </c>
      <c r="BR51" s="122"/>
      <c r="BS51" s="116"/>
      <c r="BT51" s="116"/>
      <c r="BU51" s="97" t="str">
        <f t="shared" si="43"/>
        <v xml:space="preserve"> </v>
      </c>
      <c r="BV51" s="100">
        <f t="shared" ref="BV51:BV66" si="47">IF(SUM(AC51,AG51,AK51,AO51,AS51,AW51,BA51,BE51,BI51,BM51,BQ51,BU51)=0," ",AVERAGE(AC51,AG51,AK51,AO51,AS51,AW51,BA51,BE51,BI51,BM51,BQ51,BU51))</f>
        <v>1</v>
      </c>
      <c r="BW51" s="100">
        <f t="shared" ref="BW51:BW63" si="48">IF(BV51=" ",BV51,BV51/T51)</f>
        <v>1</v>
      </c>
      <c r="BX51" s="100" t="str">
        <f t="shared" si="46"/>
        <v>CUMPLE</v>
      </c>
      <c r="BY51" s="55"/>
    </row>
    <row r="52" spans="1:77" ht="21" customHeight="1" outlineLevel="1">
      <c r="A52" s="149">
        <v>5</v>
      </c>
      <c r="B52" s="116" t="s">
        <v>142</v>
      </c>
      <c r="C52" s="150">
        <v>6</v>
      </c>
      <c r="D52" s="150" t="s">
        <v>170</v>
      </c>
      <c r="E52" s="116" t="s">
        <v>143</v>
      </c>
      <c r="F52" s="162" t="s">
        <v>433</v>
      </c>
      <c r="G52" s="116" t="s">
        <v>445</v>
      </c>
      <c r="H52" s="116" t="s">
        <v>425</v>
      </c>
      <c r="I52" s="102" t="s">
        <v>452</v>
      </c>
      <c r="J52" s="328" t="s">
        <v>48</v>
      </c>
      <c r="K52" s="118" t="s">
        <v>59</v>
      </c>
      <c r="L52" s="118" t="s">
        <v>453</v>
      </c>
      <c r="M52" s="118" t="s">
        <v>176</v>
      </c>
      <c r="N52" s="118" t="s">
        <v>454</v>
      </c>
      <c r="O52" s="118" t="s">
        <v>429</v>
      </c>
      <c r="P52" s="118" t="s">
        <v>455</v>
      </c>
      <c r="Q52" s="118" t="s">
        <v>60</v>
      </c>
      <c r="R52" s="118" t="s">
        <v>456</v>
      </c>
      <c r="S52" s="118" t="s">
        <v>87</v>
      </c>
      <c r="T52" s="119">
        <v>0</v>
      </c>
      <c r="U52" s="120">
        <v>2.0000000000000001E-4</v>
      </c>
      <c r="V52" s="118" t="s">
        <v>54</v>
      </c>
      <c r="W52" s="120">
        <v>0</v>
      </c>
      <c r="X52" s="120">
        <v>0</v>
      </c>
      <c r="Y52" s="154"/>
      <c r="Z52" s="122"/>
      <c r="AA52" s="116"/>
      <c r="AB52" s="116"/>
      <c r="AC52" s="97" t="str">
        <f t="shared" si="32"/>
        <v xml:space="preserve"> </v>
      </c>
      <c r="AD52" s="122"/>
      <c r="AE52" s="146"/>
      <c r="AF52" s="146"/>
      <c r="AG52" s="97" t="str">
        <f t="shared" si="33"/>
        <v xml:space="preserve"> </v>
      </c>
      <c r="AH52" s="155">
        <v>2</v>
      </c>
      <c r="AI52" s="156"/>
      <c r="AJ52" s="156"/>
      <c r="AK52" s="97" t="str">
        <f t="shared" si="34"/>
        <v xml:space="preserve"> </v>
      </c>
      <c r="AL52" s="122"/>
      <c r="AM52" s="146"/>
      <c r="AN52" s="146"/>
      <c r="AO52" s="97" t="str">
        <f t="shared" si="35"/>
        <v xml:space="preserve"> </v>
      </c>
      <c r="AP52" s="122"/>
      <c r="AQ52" s="146"/>
      <c r="AR52" s="146"/>
      <c r="AS52" s="97" t="str">
        <f t="shared" si="36"/>
        <v xml:space="preserve"> </v>
      </c>
      <c r="AT52" s="122"/>
      <c r="AU52" s="116"/>
      <c r="AV52" s="116"/>
      <c r="AW52" s="97" t="str">
        <f t="shared" si="37"/>
        <v xml:space="preserve"> </v>
      </c>
      <c r="AX52" s="122"/>
      <c r="AY52" s="96"/>
      <c r="AZ52" s="96"/>
      <c r="BA52" s="97" t="str">
        <f t="shared" si="38"/>
        <v xml:space="preserve"> </v>
      </c>
      <c r="BB52" s="122"/>
      <c r="BC52" s="97"/>
      <c r="BD52" s="97"/>
      <c r="BE52" s="97" t="str">
        <f t="shared" si="39"/>
        <v xml:space="preserve"> </v>
      </c>
      <c r="BF52" s="122"/>
      <c r="BG52" s="116"/>
      <c r="BH52" s="116"/>
      <c r="BI52" s="97" t="str">
        <f t="shared" si="40"/>
        <v xml:space="preserve"> </v>
      </c>
      <c r="BJ52" s="122"/>
      <c r="BK52" s="97"/>
      <c r="BL52" s="97"/>
      <c r="BM52" s="97" t="str">
        <f t="shared" si="41"/>
        <v xml:space="preserve"> </v>
      </c>
      <c r="BN52" s="122"/>
      <c r="BO52" s="97"/>
      <c r="BP52" s="97"/>
      <c r="BQ52" s="97" t="str">
        <f t="shared" si="42"/>
        <v xml:space="preserve"> </v>
      </c>
      <c r="BR52" s="122"/>
      <c r="BS52" s="116"/>
      <c r="BT52" s="116"/>
      <c r="BU52" s="97" t="str">
        <f t="shared" si="43"/>
        <v xml:space="preserve"> </v>
      </c>
      <c r="BV52" s="100" t="str">
        <f t="shared" si="47"/>
        <v xml:space="preserve"> </v>
      </c>
      <c r="BW52" s="100" t="str">
        <f t="shared" si="48"/>
        <v xml:space="preserve"> </v>
      </c>
      <c r="BX52" s="100" t="str">
        <f t="shared" si="46"/>
        <v>NO APLICA</v>
      </c>
      <c r="BY52" s="55"/>
    </row>
    <row r="53" spans="1:77" ht="21" customHeight="1" outlineLevel="1">
      <c r="A53" s="149">
        <v>6</v>
      </c>
      <c r="B53" s="116" t="s">
        <v>150</v>
      </c>
      <c r="C53" s="85">
        <v>7</v>
      </c>
      <c r="D53" s="85" t="s">
        <v>152</v>
      </c>
      <c r="E53" s="116" t="s">
        <v>151</v>
      </c>
      <c r="F53" s="115" t="s">
        <v>45</v>
      </c>
      <c r="G53" s="115" t="s">
        <v>457</v>
      </c>
      <c r="H53" s="116" t="s">
        <v>58</v>
      </c>
      <c r="I53" s="102" t="s">
        <v>458</v>
      </c>
      <c r="J53" s="328" t="s">
        <v>70</v>
      </c>
      <c r="K53" s="118" t="s">
        <v>49</v>
      </c>
      <c r="L53" s="118" t="s">
        <v>459</v>
      </c>
      <c r="M53" s="118" t="s">
        <v>176</v>
      </c>
      <c r="N53" s="118" t="s">
        <v>460</v>
      </c>
      <c r="O53" s="118" t="s">
        <v>461</v>
      </c>
      <c r="P53" s="118" t="s">
        <v>462</v>
      </c>
      <c r="Q53" s="118" t="s">
        <v>60</v>
      </c>
      <c r="R53" s="118" t="s">
        <v>463</v>
      </c>
      <c r="S53" s="118" t="s">
        <v>87</v>
      </c>
      <c r="T53" s="119">
        <v>0.75</v>
      </c>
      <c r="U53" s="120">
        <v>0.8</v>
      </c>
      <c r="V53" s="118" t="s">
        <v>74</v>
      </c>
      <c r="W53" s="120">
        <v>0.7</v>
      </c>
      <c r="X53" s="120">
        <v>1</v>
      </c>
      <c r="Y53" s="154" t="s">
        <v>464</v>
      </c>
      <c r="Z53" s="122"/>
      <c r="AA53" s="116"/>
      <c r="AB53" s="116"/>
      <c r="AC53" s="163" t="str">
        <f t="shared" si="32"/>
        <v xml:space="preserve"> </v>
      </c>
      <c r="AD53" s="164"/>
      <c r="AE53" s="163"/>
      <c r="AF53" s="163"/>
      <c r="AG53" s="163" t="str">
        <f t="shared" si="33"/>
        <v xml:space="preserve"> </v>
      </c>
      <c r="AH53" s="155">
        <v>1</v>
      </c>
      <c r="AI53" s="156">
        <v>234</v>
      </c>
      <c r="AJ53" s="156">
        <v>234</v>
      </c>
      <c r="AK53" s="97">
        <f t="shared" si="34"/>
        <v>1</v>
      </c>
      <c r="AL53" s="122"/>
      <c r="AM53" s="97"/>
      <c r="AN53" s="97"/>
      <c r="AO53" s="97" t="str">
        <f t="shared" si="35"/>
        <v xml:space="preserve"> </v>
      </c>
      <c r="AP53" s="122"/>
      <c r="AQ53" s="97"/>
      <c r="AR53" s="97"/>
      <c r="AS53" s="97" t="str">
        <f t="shared" si="36"/>
        <v xml:space="preserve"> </v>
      </c>
      <c r="AT53" s="122"/>
      <c r="AU53" s="146"/>
      <c r="AV53" s="146"/>
      <c r="AW53" s="97" t="str">
        <f t="shared" si="37"/>
        <v xml:space="preserve"> </v>
      </c>
      <c r="AX53" s="122"/>
      <c r="AY53" s="97"/>
      <c r="AZ53" s="97"/>
      <c r="BA53" s="97" t="str">
        <f t="shared" si="38"/>
        <v xml:space="preserve"> </v>
      </c>
      <c r="BB53" s="122"/>
      <c r="BC53" s="97"/>
      <c r="BD53" s="97"/>
      <c r="BE53" s="97" t="str">
        <f t="shared" si="39"/>
        <v xml:space="preserve"> </v>
      </c>
      <c r="BF53" s="122"/>
      <c r="BG53" s="146"/>
      <c r="BH53" s="146"/>
      <c r="BI53" s="97" t="str">
        <f t="shared" si="40"/>
        <v xml:space="preserve"> </v>
      </c>
      <c r="BJ53" s="122"/>
      <c r="BK53" s="97"/>
      <c r="BL53" s="97"/>
      <c r="BM53" s="97" t="str">
        <f t="shared" si="41"/>
        <v xml:space="preserve"> </v>
      </c>
      <c r="BN53" s="122"/>
      <c r="BO53" s="97"/>
      <c r="BP53" s="97"/>
      <c r="BQ53" s="97" t="str">
        <f t="shared" si="42"/>
        <v xml:space="preserve"> </v>
      </c>
      <c r="BR53" s="122"/>
      <c r="BS53" s="116"/>
      <c r="BT53" s="116"/>
      <c r="BU53" s="97" t="str">
        <f t="shared" si="43"/>
        <v xml:space="preserve"> </v>
      </c>
      <c r="BV53" s="100">
        <f t="shared" si="47"/>
        <v>1</v>
      </c>
      <c r="BW53" s="100">
        <f>IF(BV53=" ",BV53,IF(AND(BV53&gt;=W53,BV53&lt;=X53),100%,50%))</f>
        <v>1</v>
      </c>
      <c r="BX53" s="100" t="str">
        <f t="shared" si="46"/>
        <v>CUMPLE</v>
      </c>
      <c r="BY53" s="55"/>
    </row>
    <row r="54" spans="1:77" ht="21" customHeight="1" outlineLevel="1">
      <c r="A54" s="149">
        <v>7</v>
      </c>
      <c r="B54" s="116" t="s">
        <v>150</v>
      </c>
      <c r="C54" s="85">
        <v>7</v>
      </c>
      <c r="D54" s="85" t="s">
        <v>171</v>
      </c>
      <c r="E54" s="116" t="s">
        <v>151</v>
      </c>
      <c r="F54" s="115" t="s">
        <v>465</v>
      </c>
      <c r="G54" s="115" t="s">
        <v>466</v>
      </c>
      <c r="H54" s="116" t="s">
        <v>47</v>
      </c>
      <c r="I54" s="102" t="s">
        <v>467</v>
      </c>
      <c r="J54" s="328" t="s">
        <v>48</v>
      </c>
      <c r="K54" s="118" t="s">
        <v>59</v>
      </c>
      <c r="L54" s="166" t="s">
        <v>468</v>
      </c>
      <c r="M54" s="118" t="s">
        <v>176</v>
      </c>
      <c r="N54" s="118" t="s">
        <v>460</v>
      </c>
      <c r="O54" s="118" t="s">
        <v>461</v>
      </c>
      <c r="P54" s="118" t="s">
        <v>469</v>
      </c>
      <c r="Q54" s="118" t="s">
        <v>60</v>
      </c>
      <c r="R54" s="118" t="s">
        <v>470</v>
      </c>
      <c r="S54" s="118" t="s">
        <v>471</v>
      </c>
      <c r="T54" s="119">
        <v>0.6</v>
      </c>
      <c r="U54" s="118" t="s">
        <v>246</v>
      </c>
      <c r="V54" s="118" t="s">
        <v>74</v>
      </c>
      <c r="W54" s="120">
        <v>0.5</v>
      </c>
      <c r="X54" s="120">
        <v>1</v>
      </c>
      <c r="Y54" s="121"/>
      <c r="Z54" s="122"/>
      <c r="AA54" s="167"/>
      <c r="AB54" s="167"/>
      <c r="AC54" s="97" t="str">
        <f t="shared" si="32"/>
        <v xml:space="preserve"> </v>
      </c>
      <c r="AD54" s="122"/>
      <c r="AE54" s="97"/>
      <c r="AF54" s="97"/>
      <c r="AG54" s="97" t="str">
        <f t="shared" si="33"/>
        <v xml:space="preserve"> </v>
      </c>
      <c r="AH54" s="122"/>
      <c r="AI54" s="97"/>
      <c r="AJ54" s="97"/>
      <c r="AK54" s="97" t="str">
        <f t="shared" si="34"/>
        <v xml:space="preserve"> </v>
      </c>
      <c r="AL54" s="122"/>
      <c r="AM54" s="97"/>
      <c r="AN54" s="97"/>
      <c r="AO54" s="97" t="str">
        <f t="shared" si="35"/>
        <v xml:space="preserve"> </v>
      </c>
      <c r="AP54" s="122"/>
      <c r="AQ54" s="97"/>
      <c r="AR54" s="97"/>
      <c r="AS54" s="97" t="str">
        <f t="shared" si="36"/>
        <v xml:space="preserve"> </v>
      </c>
      <c r="AT54" s="122"/>
      <c r="AU54" s="146"/>
      <c r="AV54" s="146"/>
      <c r="AW54" s="97" t="str">
        <f t="shared" si="37"/>
        <v xml:space="preserve"> </v>
      </c>
      <c r="AX54" s="122"/>
      <c r="AY54" s="97"/>
      <c r="AZ54" s="97"/>
      <c r="BA54" s="97" t="str">
        <f t="shared" si="38"/>
        <v xml:space="preserve"> </v>
      </c>
      <c r="BB54" s="122"/>
      <c r="BC54" s="97"/>
      <c r="BD54" s="97"/>
      <c r="BE54" s="97" t="str">
        <f t="shared" si="39"/>
        <v xml:space="preserve"> </v>
      </c>
      <c r="BF54" s="122"/>
      <c r="BG54" s="97"/>
      <c r="BH54" s="97"/>
      <c r="BI54" s="97" t="str">
        <f t="shared" si="40"/>
        <v xml:space="preserve"> </v>
      </c>
      <c r="BJ54" s="122"/>
      <c r="BK54" s="97"/>
      <c r="BL54" s="97"/>
      <c r="BM54" s="97" t="str">
        <f t="shared" si="41"/>
        <v xml:space="preserve"> </v>
      </c>
      <c r="BN54" s="122"/>
      <c r="BO54" s="97"/>
      <c r="BP54" s="97"/>
      <c r="BQ54" s="97" t="str">
        <f t="shared" si="42"/>
        <v xml:space="preserve"> </v>
      </c>
      <c r="BR54" s="122"/>
      <c r="BS54" s="116"/>
      <c r="BT54" s="116"/>
      <c r="BU54" s="97" t="str">
        <f t="shared" si="43"/>
        <v xml:space="preserve"> </v>
      </c>
      <c r="BV54" s="100" t="str">
        <f t="shared" si="47"/>
        <v xml:space="preserve"> </v>
      </c>
      <c r="BW54" s="100" t="str">
        <f t="shared" si="48"/>
        <v xml:space="preserve"> </v>
      </c>
      <c r="BX54" s="100" t="str">
        <f t="shared" si="46"/>
        <v>NO APLICA</v>
      </c>
      <c r="BY54" s="55"/>
    </row>
    <row r="55" spans="1:77" ht="21" customHeight="1" outlineLevel="1">
      <c r="A55" s="149">
        <v>8</v>
      </c>
      <c r="B55" s="116" t="s">
        <v>150</v>
      </c>
      <c r="C55" s="85">
        <v>7</v>
      </c>
      <c r="D55" s="85" t="s">
        <v>171</v>
      </c>
      <c r="E55" s="116" t="s">
        <v>151</v>
      </c>
      <c r="F55" s="115" t="s">
        <v>465</v>
      </c>
      <c r="G55" s="115" t="s">
        <v>466</v>
      </c>
      <c r="H55" s="116" t="s">
        <v>47</v>
      </c>
      <c r="I55" s="102" t="s">
        <v>472</v>
      </c>
      <c r="J55" s="328" t="s">
        <v>48</v>
      </c>
      <c r="K55" s="118" t="s">
        <v>59</v>
      </c>
      <c r="L55" s="166" t="s">
        <v>473</v>
      </c>
      <c r="M55" s="118" t="s">
        <v>176</v>
      </c>
      <c r="N55" s="118" t="s">
        <v>460</v>
      </c>
      <c r="O55" s="118" t="s">
        <v>461</v>
      </c>
      <c r="P55" s="118" t="s">
        <v>474</v>
      </c>
      <c r="Q55" s="118" t="s">
        <v>60</v>
      </c>
      <c r="R55" s="118" t="s">
        <v>475</v>
      </c>
      <c r="S55" s="118" t="s">
        <v>471</v>
      </c>
      <c r="T55" s="119">
        <v>0.65</v>
      </c>
      <c r="U55" s="118" t="s">
        <v>246</v>
      </c>
      <c r="V55" s="118" t="s">
        <v>74</v>
      </c>
      <c r="W55" s="120">
        <v>0.5</v>
      </c>
      <c r="X55" s="120">
        <v>1</v>
      </c>
      <c r="Y55" s="121"/>
      <c r="Z55" s="122"/>
      <c r="AA55" s="167"/>
      <c r="AB55" s="167"/>
      <c r="AC55" s="97" t="str">
        <f t="shared" si="32"/>
        <v xml:space="preserve"> </v>
      </c>
      <c r="AD55" s="122"/>
      <c r="AE55" s="97"/>
      <c r="AF55" s="97"/>
      <c r="AG55" s="97" t="str">
        <f t="shared" si="33"/>
        <v xml:space="preserve"> </v>
      </c>
      <c r="AH55" s="122"/>
      <c r="AI55" s="97"/>
      <c r="AJ55" s="97"/>
      <c r="AK55" s="97" t="str">
        <f t="shared" si="34"/>
        <v xml:space="preserve"> </v>
      </c>
      <c r="AL55" s="122"/>
      <c r="AM55" s="97"/>
      <c r="AN55" s="97"/>
      <c r="AO55" s="97" t="str">
        <f t="shared" si="35"/>
        <v xml:space="preserve"> </v>
      </c>
      <c r="AP55" s="122"/>
      <c r="AQ55" s="97"/>
      <c r="AR55" s="97"/>
      <c r="AS55" s="97" t="str">
        <f t="shared" si="36"/>
        <v xml:space="preserve"> </v>
      </c>
      <c r="AT55" s="122"/>
      <c r="AU55" s="146"/>
      <c r="AV55" s="146"/>
      <c r="AW55" s="97" t="str">
        <f t="shared" si="37"/>
        <v xml:space="preserve"> </v>
      </c>
      <c r="AX55" s="122"/>
      <c r="AY55" s="97"/>
      <c r="AZ55" s="97"/>
      <c r="BA55" s="97" t="str">
        <f t="shared" si="38"/>
        <v xml:space="preserve"> </v>
      </c>
      <c r="BB55" s="122"/>
      <c r="BC55" s="97"/>
      <c r="BD55" s="97"/>
      <c r="BE55" s="97" t="str">
        <f t="shared" si="39"/>
        <v xml:space="preserve"> </v>
      </c>
      <c r="BF55" s="122"/>
      <c r="BG55" s="97"/>
      <c r="BH55" s="97"/>
      <c r="BI55" s="97" t="str">
        <f t="shared" si="40"/>
        <v xml:space="preserve"> </v>
      </c>
      <c r="BJ55" s="122"/>
      <c r="BK55" s="97"/>
      <c r="BL55" s="97"/>
      <c r="BM55" s="97" t="str">
        <f t="shared" si="41"/>
        <v xml:space="preserve"> </v>
      </c>
      <c r="BN55" s="122"/>
      <c r="BO55" s="97"/>
      <c r="BP55" s="97"/>
      <c r="BQ55" s="97" t="str">
        <f t="shared" si="42"/>
        <v xml:space="preserve"> </v>
      </c>
      <c r="BR55" s="122"/>
      <c r="BS55" s="116"/>
      <c r="BT55" s="116"/>
      <c r="BU55" s="97" t="str">
        <f t="shared" si="43"/>
        <v xml:space="preserve"> </v>
      </c>
      <c r="BV55" s="100" t="str">
        <f t="shared" si="47"/>
        <v xml:space="preserve"> </v>
      </c>
      <c r="BW55" s="100" t="str">
        <f t="shared" si="48"/>
        <v xml:space="preserve"> </v>
      </c>
      <c r="BX55" s="100" t="str">
        <f t="shared" si="46"/>
        <v>NO APLICA</v>
      </c>
      <c r="BY55" s="55"/>
    </row>
    <row r="56" spans="1:77" ht="21" customHeight="1" outlineLevel="1">
      <c r="A56" s="149">
        <v>9</v>
      </c>
      <c r="B56" s="116" t="s">
        <v>150</v>
      </c>
      <c r="C56" s="85">
        <v>7</v>
      </c>
      <c r="D56" s="85" t="s">
        <v>171</v>
      </c>
      <c r="E56" s="116" t="s">
        <v>151</v>
      </c>
      <c r="F56" s="115" t="s">
        <v>465</v>
      </c>
      <c r="G56" s="115" t="s">
        <v>466</v>
      </c>
      <c r="H56" s="116" t="s">
        <v>47</v>
      </c>
      <c r="I56" s="102" t="s">
        <v>476</v>
      </c>
      <c r="J56" s="328" t="s">
        <v>48</v>
      </c>
      <c r="K56" s="118" t="s">
        <v>59</v>
      </c>
      <c r="L56" s="166" t="s">
        <v>477</v>
      </c>
      <c r="M56" s="118" t="s">
        <v>176</v>
      </c>
      <c r="N56" s="118" t="s">
        <v>460</v>
      </c>
      <c r="O56" s="118" t="s">
        <v>461</v>
      </c>
      <c r="P56" s="118" t="s">
        <v>478</v>
      </c>
      <c r="Q56" s="118" t="s">
        <v>60</v>
      </c>
      <c r="R56" s="118" t="s">
        <v>479</v>
      </c>
      <c r="S56" s="118" t="s">
        <v>471</v>
      </c>
      <c r="T56" s="119">
        <v>0.8</v>
      </c>
      <c r="U56" s="118" t="s">
        <v>246</v>
      </c>
      <c r="V56" s="118" t="s">
        <v>74</v>
      </c>
      <c r="W56" s="120">
        <v>0.7</v>
      </c>
      <c r="X56" s="120">
        <v>1</v>
      </c>
      <c r="Y56" s="121"/>
      <c r="Z56" s="122"/>
      <c r="AA56" s="167"/>
      <c r="AB56" s="167"/>
      <c r="AC56" s="97" t="str">
        <f t="shared" si="32"/>
        <v xml:space="preserve"> </v>
      </c>
      <c r="AD56" s="122"/>
      <c r="AE56" s="97"/>
      <c r="AF56" s="97"/>
      <c r="AG56" s="97" t="str">
        <f t="shared" si="33"/>
        <v xml:space="preserve"> </v>
      </c>
      <c r="AH56" s="122"/>
      <c r="AI56" s="97"/>
      <c r="AJ56" s="97"/>
      <c r="AK56" s="97" t="str">
        <f t="shared" si="34"/>
        <v xml:space="preserve"> </v>
      </c>
      <c r="AL56" s="122"/>
      <c r="AM56" s="97"/>
      <c r="AN56" s="97"/>
      <c r="AO56" s="97" t="str">
        <f t="shared" si="35"/>
        <v xml:space="preserve"> </v>
      </c>
      <c r="AP56" s="122"/>
      <c r="AQ56" s="97"/>
      <c r="AR56" s="97"/>
      <c r="AS56" s="97" t="str">
        <f t="shared" si="36"/>
        <v xml:space="preserve"> </v>
      </c>
      <c r="AT56" s="122"/>
      <c r="AU56" s="146"/>
      <c r="AV56" s="146"/>
      <c r="AW56" s="97" t="str">
        <f t="shared" si="37"/>
        <v xml:space="preserve"> </v>
      </c>
      <c r="AX56" s="122"/>
      <c r="AY56" s="97"/>
      <c r="AZ56" s="97"/>
      <c r="BA56" s="97" t="str">
        <f t="shared" si="38"/>
        <v xml:space="preserve"> </v>
      </c>
      <c r="BB56" s="122"/>
      <c r="BC56" s="97"/>
      <c r="BD56" s="97"/>
      <c r="BE56" s="97" t="str">
        <f t="shared" si="39"/>
        <v xml:space="preserve"> </v>
      </c>
      <c r="BF56" s="122"/>
      <c r="BG56" s="97"/>
      <c r="BH56" s="97"/>
      <c r="BI56" s="97" t="str">
        <f t="shared" si="40"/>
        <v xml:space="preserve"> </v>
      </c>
      <c r="BJ56" s="122"/>
      <c r="BK56" s="97"/>
      <c r="BL56" s="97"/>
      <c r="BM56" s="97" t="str">
        <f t="shared" si="41"/>
        <v xml:space="preserve"> </v>
      </c>
      <c r="BN56" s="122"/>
      <c r="BO56" s="97"/>
      <c r="BP56" s="97"/>
      <c r="BQ56" s="97" t="str">
        <f t="shared" si="42"/>
        <v xml:space="preserve"> </v>
      </c>
      <c r="BR56" s="122"/>
      <c r="BS56" s="116"/>
      <c r="BT56" s="116"/>
      <c r="BU56" s="97" t="str">
        <f t="shared" si="43"/>
        <v xml:space="preserve"> </v>
      </c>
      <c r="BV56" s="100" t="str">
        <f t="shared" si="47"/>
        <v xml:space="preserve"> </v>
      </c>
      <c r="BW56" s="100" t="str">
        <f t="shared" si="48"/>
        <v xml:space="preserve"> </v>
      </c>
      <c r="BX56" s="100" t="str">
        <f t="shared" si="46"/>
        <v>NO APLICA</v>
      </c>
      <c r="BY56" s="55"/>
    </row>
    <row r="57" spans="1:77" ht="21" customHeight="1" outlineLevel="1">
      <c r="A57" s="149">
        <v>10</v>
      </c>
      <c r="B57" s="116" t="s">
        <v>75</v>
      </c>
      <c r="C57" s="85">
        <v>8</v>
      </c>
      <c r="D57" s="85" t="s">
        <v>76</v>
      </c>
      <c r="E57" s="116" t="s">
        <v>77</v>
      </c>
      <c r="F57" s="115" t="s">
        <v>78</v>
      </c>
      <c r="G57" s="115" t="s">
        <v>79</v>
      </c>
      <c r="H57" s="116" t="s">
        <v>80</v>
      </c>
      <c r="I57" s="102" t="s">
        <v>480</v>
      </c>
      <c r="J57" s="328" t="s">
        <v>70</v>
      </c>
      <c r="K57" s="118" t="s">
        <v>81</v>
      </c>
      <c r="L57" s="166" t="s">
        <v>82</v>
      </c>
      <c r="M57" s="118" t="s">
        <v>50</v>
      </c>
      <c r="N57" s="118" t="s">
        <v>83</v>
      </c>
      <c r="O57" s="118" t="s">
        <v>84</v>
      </c>
      <c r="P57" s="118" t="s">
        <v>85</v>
      </c>
      <c r="Q57" s="118" t="s">
        <v>60</v>
      </c>
      <c r="R57" s="118" t="s">
        <v>86</v>
      </c>
      <c r="S57" s="118" t="s">
        <v>87</v>
      </c>
      <c r="T57" s="119">
        <v>1</v>
      </c>
      <c r="U57" s="118" t="s">
        <v>88</v>
      </c>
      <c r="V57" s="118" t="s">
        <v>74</v>
      </c>
      <c r="W57" s="120">
        <v>0.9</v>
      </c>
      <c r="X57" s="120">
        <v>1</v>
      </c>
      <c r="Y57" s="121" t="s">
        <v>89</v>
      </c>
      <c r="Z57" s="122"/>
      <c r="AA57" s="167"/>
      <c r="AB57" s="167"/>
      <c r="AC57" s="97" t="str">
        <f t="shared" si="32"/>
        <v xml:space="preserve"> </v>
      </c>
      <c r="AD57" s="122"/>
      <c r="AE57" s="97"/>
      <c r="AF57" s="97"/>
      <c r="AG57" s="97" t="str">
        <f t="shared" si="33"/>
        <v xml:space="preserve"> </v>
      </c>
      <c r="AH57" s="155">
        <v>2</v>
      </c>
      <c r="AI57" s="116"/>
      <c r="AJ57" s="116"/>
      <c r="AK57" s="97" t="str">
        <f t="shared" si="34"/>
        <v xml:space="preserve"> </v>
      </c>
      <c r="AL57" s="122"/>
      <c r="AM57" s="97"/>
      <c r="AN57" s="97"/>
      <c r="AO57" s="97" t="str">
        <f t="shared" si="35"/>
        <v xml:space="preserve"> </v>
      </c>
      <c r="AP57" s="122"/>
      <c r="AQ57" s="97"/>
      <c r="AR57" s="97"/>
      <c r="AS57" s="97" t="str">
        <f t="shared" si="36"/>
        <v xml:space="preserve"> </v>
      </c>
      <c r="AT57" s="122"/>
      <c r="AU57" s="116"/>
      <c r="AV57" s="116"/>
      <c r="AW57" s="97" t="str">
        <f t="shared" si="37"/>
        <v xml:space="preserve"> </v>
      </c>
      <c r="AX57" s="122"/>
      <c r="AY57" s="97"/>
      <c r="AZ57" s="97"/>
      <c r="BA57" s="97" t="str">
        <f t="shared" si="38"/>
        <v xml:space="preserve"> </v>
      </c>
      <c r="BB57" s="122"/>
      <c r="BC57" s="97"/>
      <c r="BD57" s="97"/>
      <c r="BE57" s="97" t="str">
        <f t="shared" si="39"/>
        <v xml:space="preserve"> </v>
      </c>
      <c r="BF57" s="122"/>
      <c r="BG57" s="146"/>
      <c r="BH57" s="146"/>
      <c r="BI57" s="97" t="str">
        <f t="shared" si="40"/>
        <v xml:space="preserve"> </v>
      </c>
      <c r="BJ57" s="122"/>
      <c r="BK57" s="97"/>
      <c r="BL57" s="97"/>
      <c r="BM57" s="97" t="str">
        <f t="shared" si="41"/>
        <v xml:space="preserve"> </v>
      </c>
      <c r="BN57" s="122"/>
      <c r="BO57" s="97"/>
      <c r="BP57" s="97"/>
      <c r="BQ57" s="97" t="str">
        <f t="shared" si="42"/>
        <v xml:space="preserve"> </v>
      </c>
      <c r="BR57" s="122"/>
      <c r="BS57" s="146"/>
      <c r="BT57" s="146"/>
      <c r="BU57" s="97" t="str">
        <f t="shared" si="43"/>
        <v xml:space="preserve"> </v>
      </c>
      <c r="BV57" s="100" t="str">
        <f t="shared" si="47"/>
        <v xml:space="preserve"> </v>
      </c>
      <c r="BW57" s="100" t="str">
        <f t="shared" si="48"/>
        <v xml:space="preserve"> </v>
      </c>
      <c r="BX57" s="100" t="str">
        <f t="shared" si="46"/>
        <v>NO APLICA</v>
      </c>
      <c r="BY57" s="55"/>
    </row>
    <row r="58" spans="1:77" ht="21" customHeight="1" outlineLevel="1">
      <c r="A58" s="149">
        <v>11</v>
      </c>
      <c r="B58" s="116" t="s">
        <v>75</v>
      </c>
      <c r="C58" s="85">
        <v>8</v>
      </c>
      <c r="D58" s="85" t="s">
        <v>76</v>
      </c>
      <c r="E58" s="116" t="s">
        <v>77</v>
      </c>
      <c r="F58" s="115" t="s">
        <v>78</v>
      </c>
      <c r="G58" s="115" t="s">
        <v>79</v>
      </c>
      <c r="H58" s="116" t="s">
        <v>80</v>
      </c>
      <c r="I58" s="102" t="s">
        <v>481</v>
      </c>
      <c r="J58" s="328" t="s">
        <v>70</v>
      </c>
      <c r="K58" s="118" t="s">
        <v>81</v>
      </c>
      <c r="L58" s="166" t="s">
        <v>82</v>
      </c>
      <c r="M58" s="118" t="s">
        <v>50</v>
      </c>
      <c r="N58" s="118" t="s">
        <v>83</v>
      </c>
      <c r="O58" s="118" t="s">
        <v>84</v>
      </c>
      <c r="P58" s="118" t="s">
        <v>482</v>
      </c>
      <c r="Q58" s="118" t="s">
        <v>60</v>
      </c>
      <c r="R58" s="118" t="s">
        <v>86</v>
      </c>
      <c r="S58" s="118" t="s">
        <v>87</v>
      </c>
      <c r="T58" s="119">
        <v>1</v>
      </c>
      <c r="U58" s="118" t="s">
        <v>88</v>
      </c>
      <c r="V58" s="118" t="s">
        <v>74</v>
      </c>
      <c r="W58" s="120">
        <v>0.9</v>
      </c>
      <c r="X58" s="120">
        <v>1</v>
      </c>
      <c r="Y58" s="121" t="s">
        <v>89</v>
      </c>
      <c r="Z58" s="122"/>
      <c r="AA58" s="167"/>
      <c r="AB58" s="167"/>
      <c r="AC58" s="97" t="str">
        <f t="shared" si="32"/>
        <v xml:space="preserve"> </v>
      </c>
      <c r="AD58" s="122"/>
      <c r="AE58" s="97"/>
      <c r="AF58" s="97"/>
      <c r="AG58" s="97" t="str">
        <f t="shared" si="33"/>
        <v xml:space="preserve"> </v>
      </c>
      <c r="AH58" s="155">
        <v>2</v>
      </c>
      <c r="AI58" s="161"/>
      <c r="AJ58" s="161"/>
      <c r="AK58" s="97" t="str">
        <f t="shared" si="34"/>
        <v xml:space="preserve"> </v>
      </c>
      <c r="AL58" s="122"/>
      <c r="AM58" s="97"/>
      <c r="AN58" s="97"/>
      <c r="AO58" s="97" t="str">
        <f t="shared" si="35"/>
        <v xml:space="preserve"> </v>
      </c>
      <c r="AP58" s="122"/>
      <c r="AQ58" s="97"/>
      <c r="AR58" s="97"/>
      <c r="AS58" s="97" t="str">
        <f t="shared" si="36"/>
        <v xml:space="preserve"> </v>
      </c>
      <c r="AT58" s="122"/>
      <c r="AU58" s="116"/>
      <c r="AV58" s="116"/>
      <c r="AW58" s="97" t="str">
        <f t="shared" si="37"/>
        <v xml:space="preserve"> </v>
      </c>
      <c r="AX58" s="122"/>
      <c r="AY58" s="97"/>
      <c r="AZ58" s="97"/>
      <c r="BA58" s="97" t="str">
        <f t="shared" si="38"/>
        <v xml:space="preserve"> </v>
      </c>
      <c r="BB58" s="122"/>
      <c r="BC58" s="97"/>
      <c r="BD58" s="97"/>
      <c r="BE58" s="97" t="str">
        <f t="shared" si="39"/>
        <v xml:space="preserve"> </v>
      </c>
      <c r="BF58" s="122"/>
      <c r="BG58" s="146"/>
      <c r="BH58" s="146"/>
      <c r="BI58" s="97" t="str">
        <f t="shared" si="40"/>
        <v xml:space="preserve"> </v>
      </c>
      <c r="BJ58" s="122"/>
      <c r="BK58" s="97"/>
      <c r="BL58" s="97"/>
      <c r="BM58" s="97" t="str">
        <f t="shared" si="41"/>
        <v xml:space="preserve"> </v>
      </c>
      <c r="BN58" s="122"/>
      <c r="BO58" s="97"/>
      <c r="BP58" s="97"/>
      <c r="BQ58" s="97" t="str">
        <f t="shared" si="42"/>
        <v xml:space="preserve"> </v>
      </c>
      <c r="BR58" s="122"/>
      <c r="BS58" s="146"/>
      <c r="BT58" s="146"/>
      <c r="BU58" s="97" t="str">
        <f t="shared" si="43"/>
        <v xml:space="preserve"> </v>
      </c>
      <c r="BV58" s="100" t="str">
        <f t="shared" si="47"/>
        <v xml:space="preserve"> </v>
      </c>
      <c r="BW58" s="100" t="str">
        <f t="shared" si="48"/>
        <v xml:space="preserve"> </v>
      </c>
      <c r="BX58" s="100" t="str">
        <f t="shared" si="46"/>
        <v>NO APLICA</v>
      </c>
      <c r="BY58" s="55"/>
    </row>
    <row r="59" spans="1:77" ht="21" customHeight="1" outlineLevel="1">
      <c r="A59" s="149">
        <v>12</v>
      </c>
      <c r="B59" s="116" t="s">
        <v>75</v>
      </c>
      <c r="C59" s="85">
        <v>8</v>
      </c>
      <c r="D59" s="85" t="s">
        <v>76</v>
      </c>
      <c r="E59" s="116" t="s">
        <v>77</v>
      </c>
      <c r="F59" s="115" t="s">
        <v>78</v>
      </c>
      <c r="G59" s="115" t="s">
        <v>79</v>
      </c>
      <c r="H59" s="116" t="s">
        <v>80</v>
      </c>
      <c r="I59" s="102" t="s">
        <v>483</v>
      </c>
      <c r="J59" s="328" t="s">
        <v>70</v>
      </c>
      <c r="K59" s="118" t="s">
        <v>59</v>
      </c>
      <c r="L59" s="166" t="s">
        <v>90</v>
      </c>
      <c r="M59" s="118" t="s">
        <v>50</v>
      </c>
      <c r="N59" s="118" t="s">
        <v>83</v>
      </c>
      <c r="O59" s="118" t="s">
        <v>84</v>
      </c>
      <c r="P59" s="118" t="s">
        <v>91</v>
      </c>
      <c r="Q59" s="118" t="s">
        <v>60</v>
      </c>
      <c r="R59" s="118" t="s">
        <v>92</v>
      </c>
      <c r="S59" s="118" t="s">
        <v>87</v>
      </c>
      <c r="T59" s="119">
        <v>0.6</v>
      </c>
      <c r="U59" s="118" t="s">
        <v>88</v>
      </c>
      <c r="V59" s="118" t="s">
        <v>54</v>
      </c>
      <c r="W59" s="168">
        <v>0.4</v>
      </c>
      <c r="X59" s="168">
        <v>1</v>
      </c>
      <c r="Y59" s="154" t="s">
        <v>93</v>
      </c>
      <c r="Z59" s="122"/>
      <c r="AA59" s="116"/>
      <c r="AB59" s="116"/>
      <c r="AC59" s="97" t="str">
        <f t="shared" si="32"/>
        <v xml:space="preserve"> </v>
      </c>
      <c r="AD59" s="122"/>
      <c r="AE59" s="97"/>
      <c r="AF59" s="97"/>
      <c r="AG59" s="97" t="str">
        <f t="shared" si="33"/>
        <v xml:space="preserve"> </v>
      </c>
      <c r="AH59" s="155">
        <v>1</v>
      </c>
      <c r="AI59" s="161">
        <v>91</v>
      </c>
      <c r="AJ59" s="161">
        <v>192.9</v>
      </c>
      <c r="AK59" s="97">
        <f t="shared" si="34"/>
        <v>0.47174701918092277</v>
      </c>
      <c r="AL59" s="122"/>
      <c r="AM59" s="97"/>
      <c r="AN59" s="97"/>
      <c r="AO59" s="97" t="str">
        <f t="shared" si="35"/>
        <v xml:space="preserve"> </v>
      </c>
      <c r="AP59" s="122"/>
      <c r="AQ59" s="97"/>
      <c r="AR59" s="97"/>
      <c r="AS59" s="97" t="str">
        <f t="shared" si="36"/>
        <v xml:space="preserve"> </v>
      </c>
      <c r="AT59" s="122"/>
      <c r="AU59" s="116"/>
      <c r="AV59" s="116"/>
      <c r="AW59" s="97" t="str">
        <f t="shared" si="37"/>
        <v xml:space="preserve"> </v>
      </c>
      <c r="AX59" s="122"/>
      <c r="AY59" s="97"/>
      <c r="AZ59" s="97"/>
      <c r="BA59" s="97" t="str">
        <f t="shared" si="38"/>
        <v xml:space="preserve"> </v>
      </c>
      <c r="BB59" s="122"/>
      <c r="BC59" s="97"/>
      <c r="BD59" s="97"/>
      <c r="BE59" s="97" t="str">
        <f t="shared" si="39"/>
        <v xml:space="preserve"> </v>
      </c>
      <c r="BF59" s="122"/>
      <c r="BG59" s="97"/>
      <c r="BH59" s="97"/>
      <c r="BI59" s="97" t="str">
        <f t="shared" si="40"/>
        <v xml:space="preserve"> </v>
      </c>
      <c r="BJ59" s="122"/>
      <c r="BK59" s="97"/>
      <c r="BL59" s="97"/>
      <c r="BM59" s="97" t="str">
        <f t="shared" si="41"/>
        <v xml:space="preserve"> </v>
      </c>
      <c r="BN59" s="122"/>
      <c r="BO59" s="97"/>
      <c r="BP59" s="97"/>
      <c r="BQ59" s="97" t="str">
        <f t="shared" si="42"/>
        <v xml:space="preserve"> </v>
      </c>
      <c r="BR59" s="122"/>
      <c r="BS59" s="116"/>
      <c r="BT59" s="116"/>
      <c r="BU59" s="97" t="str">
        <f t="shared" si="43"/>
        <v xml:space="preserve"> </v>
      </c>
      <c r="BV59" s="100">
        <f t="shared" si="47"/>
        <v>0.47174701918092277</v>
      </c>
      <c r="BW59" s="100">
        <f t="shared" si="48"/>
        <v>0.78624503196820461</v>
      </c>
      <c r="BX59" s="100" t="str">
        <f t="shared" si="46"/>
        <v>CUMPLE</v>
      </c>
      <c r="BY59" s="55"/>
    </row>
    <row r="60" spans="1:77" ht="21" customHeight="1" outlineLevel="1">
      <c r="A60" s="149">
        <v>13</v>
      </c>
      <c r="B60" s="116" t="s">
        <v>75</v>
      </c>
      <c r="C60" s="85">
        <v>8</v>
      </c>
      <c r="D60" s="85" t="s">
        <v>94</v>
      </c>
      <c r="E60" s="116" t="s">
        <v>77</v>
      </c>
      <c r="F60" s="115" t="s">
        <v>78</v>
      </c>
      <c r="G60" s="115" t="s">
        <v>79</v>
      </c>
      <c r="H60" s="116" t="s">
        <v>80</v>
      </c>
      <c r="I60" s="126" t="s">
        <v>484</v>
      </c>
      <c r="J60" s="329" t="s">
        <v>48</v>
      </c>
      <c r="K60" s="118" t="s">
        <v>59</v>
      </c>
      <c r="L60" s="166" t="s">
        <v>95</v>
      </c>
      <c r="M60" s="118" t="s">
        <v>50</v>
      </c>
      <c r="N60" s="118" t="s">
        <v>96</v>
      </c>
      <c r="O60" s="118" t="s">
        <v>84</v>
      </c>
      <c r="P60" s="118" t="s">
        <v>97</v>
      </c>
      <c r="Q60" s="118" t="s">
        <v>60</v>
      </c>
      <c r="R60" s="118" t="s">
        <v>98</v>
      </c>
      <c r="S60" s="118" t="s">
        <v>87</v>
      </c>
      <c r="T60" s="119">
        <v>1</v>
      </c>
      <c r="U60" s="120">
        <v>0.95</v>
      </c>
      <c r="V60" s="118" t="s">
        <v>74</v>
      </c>
      <c r="W60" s="120">
        <v>0.9</v>
      </c>
      <c r="X60" s="120">
        <v>1</v>
      </c>
      <c r="Y60" s="154" t="s">
        <v>99</v>
      </c>
      <c r="Z60" s="122"/>
      <c r="AA60" s="116"/>
      <c r="AB60" s="116"/>
      <c r="AC60" s="97" t="str">
        <f t="shared" si="32"/>
        <v xml:space="preserve"> </v>
      </c>
      <c r="AD60" s="122"/>
      <c r="AE60" s="97"/>
      <c r="AF60" s="97"/>
      <c r="AG60" s="97" t="str">
        <f t="shared" si="33"/>
        <v xml:space="preserve"> </v>
      </c>
      <c r="AH60" s="155">
        <v>2</v>
      </c>
      <c r="AI60" s="169"/>
      <c r="AJ60" s="169"/>
      <c r="AK60" s="97" t="str">
        <f t="shared" si="34"/>
        <v xml:space="preserve"> </v>
      </c>
      <c r="AL60" s="122"/>
      <c r="AM60" s="97"/>
      <c r="AN60" s="97"/>
      <c r="AO60" s="97" t="str">
        <f t="shared" si="35"/>
        <v xml:space="preserve"> </v>
      </c>
      <c r="AP60" s="122"/>
      <c r="AQ60" s="97"/>
      <c r="AR60" s="97"/>
      <c r="AS60" s="97" t="str">
        <f t="shared" si="36"/>
        <v xml:space="preserve"> </v>
      </c>
      <c r="AT60" s="122"/>
      <c r="AU60" s="97"/>
      <c r="AV60" s="97"/>
      <c r="AW60" s="97" t="str">
        <f t="shared" si="37"/>
        <v xml:space="preserve"> </v>
      </c>
      <c r="AX60" s="122"/>
      <c r="AY60" s="97"/>
      <c r="AZ60" s="97"/>
      <c r="BA60" s="97" t="str">
        <f t="shared" si="38"/>
        <v xml:space="preserve"> </v>
      </c>
      <c r="BB60" s="122"/>
      <c r="BC60" s="97"/>
      <c r="BD60" s="97"/>
      <c r="BE60" s="97" t="str">
        <f t="shared" si="39"/>
        <v xml:space="preserve"> </v>
      </c>
      <c r="BF60" s="122"/>
      <c r="BG60" s="146"/>
      <c r="BH60" s="146"/>
      <c r="BI60" s="97" t="str">
        <f t="shared" si="40"/>
        <v xml:space="preserve"> </v>
      </c>
      <c r="BJ60" s="122"/>
      <c r="BK60" s="97"/>
      <c r="BL60" s="97"/>
      <c r="BM60" s="97" t="str">
        <f t="shared" si="41"/>
        <v xml:space="preserve"> </v>
      </c>
      <c r="BN60" s="122"/>
      <c r="BO60" s="97"/>
      <c r="BP60" s="97"/>
      <c r="BQ60" s="97" t="str">
        <f t="shared" si="42"/>
        <v xml:space="preserve"> </v>
      </c>
      <c r="BR60" s="122"/>
      <c r="BS60" s="146"/>
      <c r="BT60" s="146"/>
      <c r="BU60" s="97" t="str">
        <f t="shared" si="43"/>
        <v xml:space="preserve"> </v>
      </c>
      <c r="BV60" s="100" t="str">
        <f t="shared" si="47"/>
        <v xml:space="preserve"> </v>
      </c>
      <c r="BW60" s="100" t="str">
        <f t="shared" si="48"/>
        <v xml:space="preserve"> </v>
      </c>
      <c r="BX60" s="100" t="str">
        <f t="shared" si="46"/>
        <v>NO APLICA</v>
      </c>
      <c r="BY60" s="55"/>
    </row>
    <row r="61" spans="1:77" ht="21" customHeight="1" outlineLevel="1">
      <c r="A61" s="149">
        <v>14</v>
      </c>
      <c r="B61" s="116" t="s">
        <v>159</v>
      </c>
      <c r="C61" s="85">
        <v>9</v>
      </c>
      <c r="D61" s="85" t="s">
        <v>161</v>
      </c>
      <c r="E61" s="116" t="s">
        <v>160</v>
      </c>
      <c r="F61" s="115" t="s">
        <v>227</v>
      </c>
      <c r="G61" s="115" t="s">
        <v>485</v>
      </c>
      <c r="H61" s="116" t="s">
        <v>486</v>
      </c>
      <c r="I61" s="102" t="s">
        <v>487</v>
      </c>
      <c r="J61" s="328" t="s">
        <v>70</v>
      </c>
      <c r="K61" s="118" t="s">
        <v>49</v>
      </c>
      <c r="L61" s="151" t="s">
        <v>488</v>
      </c>
      <c r="M61" s="118" t="s">
        <v>176</v>
      </c>
      <c r="N61" s="118" t="s">
        <v>489</v>
      </c>
      <c r="O61" s="118" t="s">
        <v>429</v>
      </c>
      <c r="P61" s="118" t="s">
        <v>490</v>
      </c>
      <c r="Q61" s="118" t="s">
        <v>60</v>
      </c>
      <c r="R61" s="118" t="s">
        <v>491</v>
      </c>
      <c r="S61" s="118" t="s">
        <v>295</v>
      </c>
      <c r="T61" s="119">
        <v>0.95</v>
      </c>
      <c r="U61" s="120">
        <v>0.87</v>
      </c>
      <c r="V61" s="118" t="s">
        <v>74</v>
      </c>
      <c r="W61" s="120">
        <v>0.87</v>
      </c>
      <c r="X61" s="120">
        <v>1</v>
      </c>
      <c r="Y61" s="154" t="s">
        <v>492</v>
      </c>
      <c r="Z61" s="122"/>
      <c r="AA61" s="116"/>
      <c r="AB61" s="116"/>
      <c r="AC61" s="97" t="str">
        <f t="shared" si="32"/>
        <v xml:space="preserve"> </v>
      </c>
      <c r="AD61" s="122"/>
      <c r="AE61" s="97"/>
      <c r="AF61" s="97"/>
      <c r="AG61" s="97" t="str">
        <f t="shared" si="33"/>
        <v xml:space="preserve"> </v>
      </c>
      <c r="AH61" s="122"/>
      <c r="AI61" s="97"/>
      <c r="AJ61" s="97"/>
      <c r="AK61" s="97" t="str">
        <f t="shared" si="34"/>
        <v xml:space="preserve"> </v>
      </c>
      <c r="AL61" s="122"/>
      <c r="AM61" s="97"/>
      <c r="AN61" s="97"/>
      <c r="AO61" s="97" t="str">
        <f t="shared" si="35"/>
        <v xml:space="preserve"> </v>
      </c>
      <c r="AP61" s="122"/>
      <c r="AQ61" s="97"/>
      <c r="AR61" s="97"/>
      <c r="AS61" s="97" t="str">
        <f t="shared" si="36"/>
        <v xml:space="preserve"> </v>
      </c>
      <c r="AT61" s="122"/>
      <c r="AU61" s="97"/>
      <c r="AV61" s="97"/>
      <c r="AW61" s="97" t="str">
        <f t="shared" si="37"/>
        <v xml:space="preserve"> </v>
      </c>
      <c r="AX61" s="122"/>
      <c r="AY61" s="97"/>
      <c r="AZ61" s="97"/>
      <c r="BA61" s="97" t="str">
        <f t="shared" si="38"/>
        <v xml:space="preserve"> </v>
      </c>
      <c r="BB61" s="122"/>
      <c r="BC61" s="146"/>
      <c r="BD61" s="146"/>
      <c r="BE61" s="97" t="str">
        <f t="shared" si="39"/>
        <v xml:space="preserve"> </v>
      </c>
      <c r="BF61" s="122"/>
      <c r="BG61" s="146"/>
      <c r="BH61" s="146"/>
      <c r="BI61" s="97" t="str">
        <f t="shared" si="40"/>
        <v xml:space="preserve"> </v>
      </c>
      <c r="BJ61" s="122"/>
      <c r="BK61" s="97"/>
      <c r="BL61" s="97"/>
      <c r="BM61" s="97" t="str">
        <f t="shared" si="41"/>
        <v xml:space="preserve"> </v>
      </c>
      <c r="BN61" s="122"/>
      <c r="BO61" s="97"/>
      <c r="BP61" s="97"/>
      <c r="BQ61" s="97" t="str">
        <f t="shared" si="42"/>
        <v xml:space="preserve"> </v>
      </c>
      <c r="BR61" s="122"/>
      <c r="BS61" s="97"/>
      <c r="BT61" s="97"/>
      <c r="BU61" s="97" t="str">
        <f t="shared" si="43"/>
        <v xml:space="preserve"> </v>
      </c>
      <c r="BV61" s="100" t="str">
        <f t="shared" si="47"/>
        <v xml:space="preserve"> </v>
      </c>
      <c r="BW61" s="100" t="str">
        <f t="shared" si="48"/>
        <v xml:space="preserve"> </v>
      </c>
      <c r="BX61" s="100" t="str">
        <f t="shared" si="46"/>
        <v>NO APLICA</v>
      </c>
      <c r="BY61" s="55"/>
    </row>
    <row r="62" spans="1:77" ht="21" customHeight="1" outlineLevel="1">
      <c r="A62" s="149">
        <v>15</v>
      </c>
      <c r="B62" s="116" t="s">
        <v>159</v>
      </c>
      <c r="C62" s="85">
        <v>9</v>
      </c>
      <c r="D62" s="85" t="s">
        <v>172</v>
      </c>
      <c r="E62" s="116" t="s">
        <v>160</v>
      </c>
      <c r="F62" s="115" t="s">
        <v>227</v>
      </c>
      <c r="G62" s="115" t="s">
        <v>493</v>
      </c>
      <c r="H62" s="116" t="s">
        <v>486</v>
      </c>
      <c r="I62" s="102" t="s">
        <v>494</v>
      </c>
      <c r="J62" s="328" t="s">
        <v>48</v>
      </c>
      <c r="K62" s="118" t="s">
        <v>59</v>
      </c>
      <c r="L62" s="151" t="s">
        <v>495</v>
      </c>
      <c r="M62" s="118" t="s">
        <v>176</v>
      </c>
      <c r="N62" s="118" t="s">
        <v>489</v>
      </c>
      <c r="O62" s="118" t="s">
        <v>496</v>
      </c>
      <c r="P62" s="118" t="s">
        <v>497</v>
      </c>
      <c r="Q62" s="118" t="s">
        <v>60</v>
      </c>
      <c r="R62" s="118" t="s">
        <v>498</v>
      </c>
      <c r="S62" s="118" t="s">
        <v>87</v>
      </c>
      <c r="T62" s="119">
        <v>0.95</v>
      </c>
      <c r="U62" s="120">
        <v>1</v>
      </c>
      <c r="V62" s="118" t="s">
        <v>74</v>
      </c>
      <c r="W62" s="120">
        <v>0.9</v>
      </c>
      <c r="X62" s="120">
        <v>1</v>
      </c>
      <c r="Y62" s="154" t="s">
        <v>499</v>
      </c>
      <c r="Z62" s="122"/>
      <c r="AA62" s="116"/>
      <c r="AB62" s="116"/>
      <c r="AC62" s="97" t="str">
        <f t="shared" si="32"/>
        <v xml:space="preserve"> </v>
      </c>
      <c r="AD62" s="122"/>
      <c r="AE62" s="97"/>
      <c r="AF62" s="97"/>
      <c r="AG62" s="97" t="str">
        <f t="shared" si="33"/>
        <v xml:space="preserve"> </v>
      </c>
      <c r="AH62" s="155">
        <v>2</v>
      </c>
      <c r="AI62" s="116"/>
      <c r="AJ62" s="116"/>
      <c r="AK62" s="97" t="str">
        <f t="shared" si="34"/>
        <v xml:space="preserve"> </v>
      </c>
      <c r="AL62" s="122"/>
      <c r="AM62" s="97"/>
      <c r="AN62" s="97"/>
      <c r="AO62" s="97" t="str">
        <f t="shared" si="35"/>
        <v xml:space="preserve"> </v>
      </c>
      <c r="AP62" s="122"/>
      <c r="AQ62" s="97"/>
      <c r="AR62" s="97"/>
      <c r="AS62" s="97" t="str">
        <f t="shared" si="36"/>
        <v xml:space="preserve"> </v>
      </c>
      <c r="AT62" s="122"/>
      <c r="AU62" s="116"/>
      <c r="AV62" s="116"/>
      <c r="AW62" s="97" t="str">
        <f t="shared" si="37"/>
        <v xml:space="preserve"> </v>
      </c>
      <c r="AX62" s="122"/>
      <c r="AY62" s="97"/>
      <c r="AZ62" s="97"/>
      <c r="BA62" s="97" t="str">
        <f t="shared" si="38"/>
        <v xml:space="preserve"> </v>
      </c>
      <c r="BB62" s="122"/>
      <c r="BC62" s="97"/>
      <c r="BD62" s="97"/>
      <c r="BE62" s="97" t="str">
        <f t="shared" si="39"/>
        <v xml:space="preserve"> </v>
      </c>
      <c r="BF62" s="122"/>
      <c r="BG62" s="116"/>
      <c r="BH62" s="116"/>
      <c r="BI62" s="97" t="str">
        <f t="shared" si="40"/>
        <v xml:space="preserve"> </v>
      </c>
      <c r="BJ62" s="122"/>
      <c r="BK62" s="97"/>
      <c r="BL62" s="97"/>
      <c r="BM62" s="97" t="str">
        <f t="shared" si="41"/>
        <v xml:space="preserve"> </v>
      </c>
      <c r="BN62" s="122"/>
      <c r="BO62" s="97"/>
      <c r="BP62" s="97"/>
      <c r="BQ62" s="97" t="str">
        <f t="shared" si="42"/>
        <v xml:space="preserve"> </v>
      </c>
      <c r="BR62" s="122"/>
      <c r="BS62" s="116"/>
      <c r="BT62" s="116"/>
      <c r="BU62" s="97" t="str">
        <f t="shared" si="43"/>
        <v xml:space="preserve"> </v>
      </c>
      <c r="BV62" s="100" t="str">
        <f t="shared" si="47"/>
        <v xml:space="preserve"> </v>
      </c>
      <c r="BW62" s="100" t="str">
        <f t="shared" si="48"/>
        <v xml:space="preserve"> </v>
      </c>
      <c r="BX62" s="100" t="str">
        <f t="shared" si="46"/>
        <v>NO APLICA</v>
      </c>
      <c r="BY62" s="55"/>
    </row>
    <row r="63" spans="1:77" ht="21" customHeight="1" outlineLevel="1">
      <c r="A63" s="149">
        <v>16</v>
      </c>
      <c r="B63" s="116" t="s">
        <v>159</v>
      </c>
      <c r="C63" s="85">
        <v>9</v>
      </c>
      <c r="D63" s="85" t="s">
        <v>172</v>
      </c>
      <c r="E63" s="116" t="s">
        <v>160</v>
      </c>
      <c r="F63" s="115" t="s">
        <v>227</v>
      </c>
      <c r="G63" s="115" t="s">
        <v>500</v>
      </c>
      <c r="H63" s="116" t="s">
        <v>486</v>
      </c>
      <c r="I63" s="102" t="s">
        <v>501</v>
      </c>
      <c r="J63" s="328" t="s">
        <v>48</v>
      </c>
      <c r="K63" s="118" t="s">
        <v>59</v>
      </c>
      <c r="L63" s="151" t="s">
        <v>502</v>
      </c>
      <c r="M63" s="118" t="s">
        <v>176</v>
      </c>
      <c r="N63" s="118" t="s">
        <v>489</v>
      </c>
      <c r="O63" s="118" t="s">
        <v>496</v>
      </c>
      <c r="P63" s="118" t="s">
        <v>503</v>
      </c>
      <c r="Q63" s="118" t="s">
        <v>60</v>
      </c>
      <c r="R63" s="118" t="s">
        <v>504</v>
      </c>
      <c r="S63" s="118" t="s">
        <v>61</v>
      </c>
      <c r="T63" s="119">
        <v>1</v>
      </c>
      <c r="U63" s="120">
        <v>1</v>
      </c>
      <c r="V63" s="118" t="s">
        <v>74</v>
      </c>
      <c r="W63" s="120">
        <v>0.9</v>
      </c>
      <c r="X63" s="120">
        <v>1</v>
      </c>
      <c r="Y63" s="121" t="s">
        <v>505</v>
      </c>
      <c r="Z63" s="122"/>
      <c r="AA63" s="167"/>
      <c r="AB63" s="167"/>
      <c r="AC63" s="97" t="str">
        <f t="shared" si="32"/>
        <v xml:space="preserve"> </v>
      </c>
      <c r="AD63" s="122"/>
      <c r="AE63" s="97"/>
      <c r="AF63" s="97"/>
      <c r="AG63" s="97" t="str">
        <f t="shared" si="33"/>
        <v xml:space="preserve"> </v>
      </c>
      <c r="AH63" s="122"/>
      <c r="AI63" s="97"/>
      <c r="AJ63" s="97"/>
      <c r="AK63" s="97" t="str">
        <f t="shared" si="34"/>
        <v xml:space="preserve"> </v>
      </c>
      <c r="AL63" s="122"/>
      <c r="AM63" s="97"/>
      <c r="AN63" s="97"/>
      <c r="AO63" s="97" t="str">
        <f t="shared" si="35"/>
        <v xml:space="preserve"> </v>
      </c>
      <c r="AP63" s="122"/>
      <c r="AQ63" s="97"/>
      <c r="AR63" s="97"/>
      <c r="AS63" s="97" t="str">
        <f t="shared" si="36"/>
        <v xml:space="preserve"> </v>
      </c>
      <c r="AT63" s="122"/>
      <c r="AU63" s="116"/>
      <c r="AV63" s="116"/>
      <c r="AW63" s="97" t="str">
        <f t="shared" si="37"/>
        <v xml:space="preserve"> </v>
      </c>
      <c r="AX63" s="122"/>
      <c r="AY63" s="97"/>
      <c r="AZ63" s="97"/>
      <c r="BA63" s="97" t="str">
        <f t="shared" si="38"/>
        <v xml:space="preserve"> </v>
      </c>
      <c r="BB63" s="122"/>
      <c r="BC63" s="97"/>
      <c r="BD63" s="97"/>
      <c r="BE63" s="97" t="str">
        <f t="shared" si="39"/>
        <v xml:space="preserve"> </v>
      </c>
      <c r="BF63" s="122"/>
      <c r="BG63" s="97"/>
      <c r="BH63" s="97"/>
      <c r="BI63" s="97" t="str">
        <f t="shared" si="40"/>
        <v xml:space="preserve"> </v>
      </c>
      <c r="BJ63" s="122"/>
      <c r="BK63" s="97"/>
      <c r="BL63" s="97"/>
      <c r="BM63" s="97" t="str">
        <f t="shared" si="41"/>
        <v xml:space="preserve"> </v>
      </c>
      <c r="BN63" s="122"/>
      <c r="BO63" s="97"/>
      <c r="BP63" s="97"/>
      <c r="BQ63" s="97" t="str">
        <f t="shared" si="42"/>
        <v xml:space="preserve"> </v>
      </c>
      <c r="BR63" s="122"/>
      <c r="BS63" s="116"/>
      <c r="BT63" s="116"/>
      <c r="BU63" s="97" t="str">
        <f t="shared" si="43"/>
        <v xml:space="preserve"> </v>
      </c>
      <c r="BV63" s="100" t="str">
        <f t="shared" si="47"/>
        <v xml:space="preserve"> </v>
      </c>
      <c r="BW63" s="100" t="str">
        <f t="shared" si="48"/>
        <v xml:space="preserve"> </v>
      </c>
      <c r="BX63" s="100" t="str">
        <f t="shared" si="46"/>
        <v>NO APLICA</v>
      </c>
      <c r="BY63" s="55"/>
    </row>
    <row r="64" spans="1:77" ht="21" customHeight="1" outlineLevel="1">
      <c r="A64" s="149">
        <v>17</v>
      </c>
      <c r="B64" s="116" t="s">
        <v>159</v>
      </c>
      <c r="C64" s="85">
        <v>9</v>
      </c>
      <c r="D64" s="85" t="s">
        <v>172</v>
      </c>
      <c r="E64" s="116" t="s">
        <v>160</v>
      </c>
      <c r="F64" s="115" t="s">
        <v>227</v>
      </c>
      <c r="G64" s="115" t="s">
        <v>506</v>
      </c>
      <c r="H64" s="116" t="s">
        <v>486</v>
      </c>
      <c r="I64" s="102" t="s">
        <v>507</v>
      </c>
      <c r="J64" s="328" t="s">
        <v>48</v>
      </c>
      <c r="K64" s="118" t="s">
        <v>71</v>
      </c>
      <c r="L64" s="118" t="s">
        <v>508</v>
      </c>
      <c r="M64" s="118" t="s">
        <v>176</v>
      </c>
      <c r="N64" s="118" t="s">
        <v>509</v>
      </c>
      <c r="O64" s="118" t="s">
        <v>510</v>
      </c>
      <c r="P64" s="118" t="s">
        <v>511</v>
      </c>
      <c r="Q64" s="118" t="s">
        <v>60</v>
      </c>
      <c r="R64" s="118" t="s">
        <v>512</v>
      </c>
      <c r="S64" s="118" t="s">
        <v>106</v>
      </c>
      <c r="T64" s="119">
        <v>0.02</v>
      </c>
      <c r="U64" s="120">
        <v>0.02</v>
      </c>
      <c r="V64" s="118" t="s">
        <v>54</v>
      </c>
      <c r="W64" s="120">
        <v>0.01</v>
      </c>
      <c r="X64" s="120">
        <v>0.04</v>
      </c>
      <c r="Y64" s="154" t="s">
        <v>513</v>
      </c>
      <c r="Z64" s="122">
        <v>1</v>
      </c>
      <c r="AA64" s="116">
        <v>45</v>
      </c>
      <c r="AB64" s="116">
        <v>2814</v>
      </c>
      <c r="AC64" s="97">
        <f t="shared" si="32"/>
        <v>1.5991471215351813E-2</v>
      </c>
      <c r="AD64" s="122">
        <v>1</v>
      </c>
      <c r="AE64" s="116">
        <v>130</v>
      </c>
      <c r="AF64" s="116">
        <v>2660</v>
      </c>
      <c r="AG64" s="97">
        <f t="shared" si="33"/>
        <v>4.8872180451127817E-2</v>
      </c>
      <c r="AH64" s="155">
        <v>2</v>
      </c>
      <c r="AI64" s="161"/>
      <c r="AJ64" s="161"/>
      <c r="AK64" s="97" t="str">
        <f t="shared" si="34"/>
        <v xml:space="preserve"> </v>
      </c>
      <c r="AL64" s="122"/>
      <c r="AM64" s="116"/>
      <c r="AN64" s="116"/>
      <c r="AO64" s="97" t="str">
        <f t="shared" si="35"/>
        <v xml:space="preserve"> </v>
      </c>
      <c r="AP64" s="122"/>
      <c r="AQ64" s="116"/>
      <c r="AR64" s="116"/>
      <c r="AS64" s="97" t="str">
        <f t="shared" si="36"/>
        <v xml:space="preserve"> </v>
      </c>
      <c r="AT64" s="122"/>
      <c r="AU64" s="116"/>
      <c r="AV64" s="116"/>
      <c r="AW64" s="97" t="str">
        <f t="shared" si="37"/>
        <v xml:space="preserve"> </v>
      </c>
      <c r="AX64" s="122"/>
      <c r="AY64" s="116"/>
      <c r="AZ64" s="116"/>
      <c r="BA64" s="97" t="str">
        <f t="shared" si="38"/>
        <v xml:space="preserve"> </v>
      </c>
      <c r="BB64" s="122"/>
      <c r="BC64" s="116"/>
      <c r="BD64" s="116"/>
      <c r="BE64" s="97" t="str">
        <f t="shared" si="39"/>
        <v xml:space="preserve"> </v>
      </c>
      <c r="BF64" s="122"/>
      <c r="BG64" s="116"/>
      <c r="BH64" s="116"/>
      <c r="BI64" s="97" t="str">
        <f t="shared" si="40"/>
        <v xml:space="preserve"> </v>
      </c>
      <c r="BJ64" s="122"/>
      <c r="BK64" s="97"/>
      <c r="BL64" s="97"/>
      <c r="BM64" s="97" t="str">
        <f t="shared" si="41"/>
        <v xml:space="preserve"> </v>
      </c>
      <c r="BN64" s="122"/>
      <c r="BO64" s="97"/>
      <c r="BP64" s="97"/>
      <c r="BQ64" s="97" t="str">
        <f t="shared" si="42"/>
        <v xml:space="preserve"> </v>
      </c>
      <c r="BR64" s="122"/>
      <c r="BS64" s="116"/>
      <c r="BT64" s="116"/>
      <c r="BU64" s="97" t="str">
        <f t="shared" si="43"/>
        <v xml:space="preserve"> </v>
      </c>
      <c r="BV64" s="100">
        <f t="shared" si="47"/>
        <v>3.2431825833239815E-2</v>
      </c>
      <c r="BW64" s="100">
        <f>IF(BV64=" ",BV64,IF(AND(BV64&gt;=W64,BV64&lt;=X64),100%,50%))</f>
        <v>1</v>
      </c>
      <c r="BX64" s="100" t="str">
        <f t="shared" si="46"/>
        <v>CUMPLE</v>
      </c>
      <c r="BY64" s="55"/>
    </row>
    <row r="65" spans="1:77" ht="21" customHeight="1" outlineLevel="1">
      <c r="A65" s="149">
        <v>18</v>
      </c>
      <c r="B65" s="116" t="s">
        <v>159</v>
      </c>
      <c r="C65" s="85">
        <v>9</v>
      </c>
      <c r="D65" s="85" t="s">
        <v>172</v>
      </c>
      <c r="E65" s="116" t="s">
        <v>160</v>
      </c>
      <c r="F65" s="115" t="s">
        <v>227</v>
      </c>
      <c r="G65" s="115" t="s">
        <v>506</v>
      </c>
      <c r="H65" s="116" t="s">
        <v>486</v>
      </c>
      <c r="I65" s="102" t="s">
        <v>514</v>
      </c>
      <c r="J65" s="328" t="s">
        <v>48</v>
      </c>
      <c r="K65" s="118" t="s">
        <v>59</v>
      </c>
      <c r="L65" s="118" t="s">
        <v>515</v>
      </c>
      <c r="M65" s="118" t="s">
        <v>176</v>
      </c>
      <c r="N65" s="118" t="s">
        <v>509</v>
      </c>
      <c r="O65" s="118" t="s">
        <v>510</v>
      </c>
      <c r="P65" s="118" t="s">
        <v>516</v>
      </c>
      <c r="Q65" s="118" t="s">
        <v>60</v>
      </c>
      <c r="R65" s="118" t="s">
        <v>517</v>
      </c>
      <c r="S65" s="118" t="s">
        <v>61</v>
      </c>
      <c r="T65" s="119">
        <v>1</v>
      </c>
      <c r="U65" s="120">
        <v>0.98</v>
      </c>
      <c r="V65" s="118" t="s">
        <v>74</v>
      </c>
      <c r="W65" s="120">
        <v>0.98</v>
      </c>
      <c r="X65" s="120">
        <v>1</v>
      </c>
      <c r="Y65" s="154" t="s">
        <v>518</v>
      </c>
      <c r="Z65" s="122"/>
      <c r="AA65" s="116"/>
      <c r="AB65" s="116"/>
      <c r="AC65" s="97" t="str">
        <f t="shared" si="32"/>
        <v xml:space="preserve"> </v>
      </c>
      <c r="AD65" s="122"/>
      <c r="AE65" s="97"/>
      <c r="AF65" s="97"/>
      <c r="AG65" s="97" t="str">
        <f t="shared" si="33"/>
        <v xml:space="preserve"> </v>
      </c>
      <c r="AH65" s="122"/>
      <c r="AI65" s="97"/>
      <c r="AJ65" s="97"/>
      <c r="AK65" s="97" t="str">
        <f t="shared" si="34"/>
        <v xml:space="preserve"> </v>
      </c>
      <c r="AL65" s="122"/>
      <c r="AM65" s="97"/>
      <c r="AN65" s="97"/>
      <c r="AO65" s="97" t="str">
        <f t="shared" si="35"/>
        <v xml:space="preserve"> </v>
      </c>
      <c r="AP65" s="122"/>
      <c r="AQ65" s="97"/>
      <c r="AR65" s="97"/>
      <c r="AS65" s="97" t="str">
        <f t="shared" si="36"/>
        <v xml:space="preserve"> </v>
      </c>
      <c r="AT65" s="122"/>
      <c r="AU65" s="116"/>
      <c r="AV65" s="116"/>
      <c r="AW65" s="97" t="str">
        <f t="shared" si="37"/>
        <v xml:space="preserve"> </v>
      </c>
      <c r="AX65" s="122"/>
      <c r="AY65" s="97"/>
      <c r="AZ65" s="97"/>
      <c r="BA65" s="97" t="str">
        <f t="shared" si="38"/>
        <v xml:space="preserve"> </v>
      </c>
      <c r="BB65" s="122"/>
      <c r="BC65" s="97"/>
      <c r="BD65" s="97"/>
      <c r="BE65" s="97" t="str">
        <f t="shared" si="39"/>
        <v xml:space="preserve"> </v>
      </c>
      <c r="BF65" s="122"/>
      <c r="BG65" s="97"/>
      <c r="BH65" s="97"/>
      <c r="BI65" s="97" t="str">
        <f t="shared" si="40"/>
        <v xml:space="preserve"> </v>
      </c>
      <c r="BJ65" s="122"/>
      <c r="BK65" s="97"/>
      <c r="BL65" s="97"/>
      <c r="BM65" s="97" t="str">
        <f t="shared" si="41"/>
        <v xml:space="preserve"> </v>
      </c>
      <c r="BN65" s="122"/>
      <c r="BO65" s="97"/>
      <c r="BP65" s="97"/>
      <c r="BQ65" s="97" t="str">
        <f t="shared" si="42"/>
        <v xml:space="preserve"> </v>
      </c>
      <c r="BR65" s="122"/>
      <c r="BS65" s="116"/>
      <c r="BT65" s="116"/>
      <c r="BU65" s="97" t="str">
        <f t="shared" si="43"/>
        <v xml:space="preserve"> </v>
      </c>
      <c r="BV65" s="100" t="str">
        <f t="shared" si="47"/>
        <v xml:space="preserve"> </v>
      </c>
      <c r="BW65" s="100" t="str">
        <f t="shared" ref="BW65:BW66" si="49">IF(BV65=" ",BV65,BV65/T65)</f>
        <v xml:space="preserve"> </v>
      </c>
      <c r="BX65" s="100" t="str">
        <f t="shared" si="46"/>
        <v>NO APLICA</v>
      </c>
      <c r="BY65" s="55"/>
    </row>
    <row r="66" spans="1:77" ht="21" customHeight="1" outlineLevel="1">
      <c r="A66" s="149">
        <v>19</v>
      </c>
      <c r="B66" s="116" t="s">
        <v>159</v>
      </c>
      <c r="C66" s="85">
        <v>9</v>
      </c>
      <c r="D66" s="85" t="s">
        <v>172</v>
      </c>
      <c r="E66" s="116" t="s">
        <v>160</v>
      </c>
      <c r="F66" s="115" t="s">
        <v>227</v>
      </c>
      <c r="G66" s="115" t="s">
        <v>506</v>
      </c>
      <c r="H66" s="116" t="s">
        <v>519</v>
      </c>
      <c r="I66" s="102" t="s">
        <v>520</v>
      </c>
      <c r="J66" s="328" t="s">
        <v>48</v>
      </c>
      <c r="K66" s="118" t="s">
        <v>521</v>
      </c>
      <c r="L66" s="118" t="s">
        <v>522</v>
      </c>
      <c r="M66" s="118" t="s">
        <v>176</v>
      </c>
      <c r="N66" s="118" t="s">
        <v>509</v>
      </c>
      <c r="O66" s="118" t="s">
        <v>523</v>
      </c>
      <c r="P66" s="118" t="s">
        <v>524</v>
      </c>
      <c r="Q66" s="118" t="s">
        <v>253</v>
      </c>
      <c r="R66" s="118" t="s">
        <v>525</v>
      </c>
      <c r="S66" s="118" t="s">
        <v>87</v>
      </c>
      <c r="T66" s="119">
        <v>0.9</v>
      </c>
      <c r="U66" s="118" t="s">
        <v>246</v>
      </c>
      <c r="V66" s="118" t="s">
        <v>74</v>
      </c>
      <c r="W66" s="120">
        <v>0.8</v>
      </c>
      <c r="X66" s="120">
        <v>1</v>
      </c>
      <c r="Y66" s="154"/>
      <c r="Z66" s="122"/>
      <c r="AA66" s="116"/>
      <c r="AB66" s="116"/>
      <c r="AC66" s="97" t="str">
        <f t="shared" si="32"/>
        <v xml:space="preserve"> </v>
      </c>
      <c r="AD66" s="122"/>
      <c r="AE66" s="97"/>
      <c r="AF66" s="97"/>
      <c r="AG66" s="97" t="str">
        <f t="shared" si="33"/>
        <v xml:space="preserve"> </v>
      </c>
      <c r="AH66" s="155">
        <v>2</v>
      </c>
      <c r="AI66" s="161"/>
      <c r="AJ66" s="161"/>
      <c r="AK66" s="97" t="str">
        <f t="shared" si="34"/>
        <v xml:space="preserve"> </v>
      </c>
      <c r="AL66" s="122"/>
      <c r="AM66" s="97"/>
      <c r="AN66" s="97"/>
      <c r="AO66" s="97" t="str">
        <f t="shared" si="35"/>
        <v xml:space="preserve"> </v>
      </c>
      <c r="AP66" s="122"/>
      <c r="AQ66" s="97"/>
      <c r="AR66" s="97"/>
      <c r="AS66" s="97" t="str">
        <f t="shared" si="36"/>
        <v xml:space="preserve"> </v>
      </c>
      <c r="AT66" s="122"/>
      <c r="AU66" s="116"/>
      <c r="AV66" s="116"/>
      <c r="AW66" s="97" t="str">
        <f t="shared" si="37"/>
        <v xml:space="preserve"> </v>
      </c>
      <c r="AX66" s="122"/>
      <c r="AY66" s="97"/>
      <c r="AZ66" s="97"/>
      <c r="BA66" s="97" t="str">
        <f t="shared" si="38"/>
        <v xml:space="preserve"> </v>
      </c>
      <c r="BB66" s="122"/>
      <c r="BC66" s="97"/>
      <c r="BD66" s="97"/>
      <c r="BE66" s="97" t="str">
        <f t="shared" si="39"/>
        <v xml:space="preserve"> </v>
      </c>
      <c r="BF66" s="122"/>
      <c r="BG66" s="116"/>
      <c r="BH66" s="116"/>
      <c r="BI66" s="97" t="str">
        <f t="shared" si="40"/>
        <v xml:space="preserve"> </v>
      </c>
      <c r="BJ66" s="122"/>
      <c r="BK66" s="97"/>
      <c r="BL66" s="97"/>
      <c r="BM66" s="97" t="str">
        <f t="shared" si="41"/>
        <v xml:space="preserve"> </v>
      </c>
      <c r="BN66" s="122"/>
      <c r="BO66" s="97"/>
      <c r="BP66" s="97"/>
      <c r="BQ66" s="97" t="str">
        <f t="shared" si="42"/>
        <v xml:space="preserve"> </v>
      </c>
      <c r="BR66" s="122"/>
      <c r="BS66" s="116"/>
      <c r="BT66" s="116"/>
      <c r="BU66" s="97" t="str">
        <f t="shared" si="43"/>
        <v xml:space="preserve"> </v>
      </c>
      <c r="BV66" s="100" t="str">
        <f t="shared" si="47"/>
        <v xml:space="preserve"> </v>
      </c>
      <c r="BW66" s="100" t="str">
        <f t="shared" si="49"/>
        <v xml:space="preserve"> </v>
      </c>
      <c r="BX66" s="100" t="str">
        <f t="shared" si="46"/>
        <v>NO APLICA</v>
      </c>
      <c r="BY66" s="55"/>
    </row>
    <row r="67" spans="1:77" ht="21" customHeight="1" outlineLevel="1">
      <c r="A67" s="149">
        <v>20</v>
      </c>
      <c r="B67" s="116" t="s">
        <v>159</v>
      </c>
      <c r="C67" s="85">
        <v>9</v>
      </c>
      <c r="D67" s="85" t="s">
        <v>172</v>
      </c>
      <c r="E67" s="116" t="s">
        <v>160</v>
      </c>
      <c r="F67" s="115" t="s">
        <v>227</v>
      </c>
      <c r="G67" s="115" t="s">
        <v>506</v>
      </c>
      <c r="H67" s="116" t="s">
        <v>519</v>
      </c>
      <c r="I67" s="102" t="s">
        <v>526</v>
      </c>
      <c r="J67" s="328" t="s">
        <v>48</v>
      </c>
      <c r="K67" s="118" t="s">
        <v>59</v>
      </c>
      <c r="L67" s="118" t="s">
        <v>527</v>
      </c>
      <c r="M67" s="118" t="s">
        <v>176</v>
      </c>
      <c r="N67" s="118" t="s">
        <v>509</v>
      </c>
      <c r="O67" s="118" t="s">
        <v>510</v>
      </c>
      <c r="P67" s="118" t="s">
        <v>528</v>
      </c>
      <c r="Q67" s="118" t="s">
        <v>60</v>
      </c>
      <c r="R67" s="118" t="s">
        <v>529</v>
      </c>
      <c r="S67" s="118" t="s">
        <v>295</v>
      </c>
      <c r="T67" s="119">
        <v>1</v>
      </c>
      <c r="U67" s="120">
        <v>0.9</v>
      </c>
      <c r="V67" s="118" t="s">
        <v>74</v>
      </c>
      <c r="W67" s="120">
        <v>0.9</v>
      </c>
      <c r="X67" s="120">
        <v>1</v>
      </c>
      <c r="Y67" s="154" t="s">
        <v>530</v>
      </c>
      <c r="Z67" s="122"/>
      <c r="AA67" s="116"/>
      <c r="AB67" s="116"/>
      <c r="AC67" s="97" t="str">
        <f t="shared" si="32"/>
        <v xml:space="preserve"> </v>
      </c>
      <c r="AD67" s="122"/>
      <c r="AE67" s="97"/>
      <c r="AF67" s="97"/>
      <c r="AG67" s="97" t="str">
        <f t="shared" si="33"/>
        <v xml:space="preserve"> </v>
      </c>
      <c r="AH67" s="122"/>
      <c r="AI67" s="97"/>
      <c r="AJ67" s="97"/>
      <c r="AK67" s="97" t="str">
        <f t="shared" si="34"/>
        <v xml:space="preserve"> </v>
      </c>
      <c r="AL67" s="122"/>
      <c r="AM67" s="97"/>
      <c r="AN67" s="97"/>
      <c r="AO67" s="97" t="str">
        <f t="shared" si="35"/>
        <v xml:space="preserve"> </v>
      </c>
      <c r="AP67" s="122"/>
      <c r="AQ67" s="97"/>
      <c r="AR67" s="97"/>
      <c r="AS67" s="97" t="str">
        <f t="shared" si="36"/>
        <v xml:space="preserve"> </v>
      </c>
      <c r="AT67" s="122"/>
      <c r="AU67" s="97"/>
      <c r="AV67" s="97"/>
      <c r="AW67" s="97" t="str">
        <f t="shared" si="37"/>
        <v xml:space="preserve"> </v>
      </c>
      <c r="AX67" s="122"/>
      <c r="AY67" s="97"/>
      <c r="AZ67" s="97"/>
      <c r="BA67" s="97" t="str">
        <f t="shared" si="38"/>
        <v xml:space="preserve"> </v>
      </c>
      <c r="BB67" s="122"/>
      <c r="BC67" s="97"/>
      <c r="BD67" s="97"/>
      <c r="BE67" s="97" t="str">
        <f t="shared" si="39"/>
        <v xml:space="preserve"> </v>
      </c>
      <c r="BF67" s="122"/>
      <c r="BG67" s="97"/>
      <c r="BH67" s="97"/>
      <c r="BI67" s="97" t="str">
        <f t="shared" si="40"/>
        <v xml:space="preserve"> </v>
      </c>
      <c r="BJ67" s="122"/>
      <c r="BK67" s="97"/>
      <c r="BL67" s="97"/>
      <c r="BM67" s="97" t="str">
        <f t="shared" si="41"/>
        <v xml:space="preserve"> </v>
      </c>
      <c r="BN67" s="122"/>
      <c r="BO67" s="97"/>
      <c r="BP67" s="97"/>
      <c r="BQ67" s="97" t="str">
        <f t="shared" si="42"/>
        <v xml:space="preserve"> </v>
      </c>
      <c r="BR67" s="122"/>
      <c r="BS67" s="116"/>
      <c r="BT67" s="116"/>
      <c r="BU67" s="97" t="str">
        <f t="shared" si="43"/>
        <v xml:space="preserve"> </v>
      </c>
      <c r="BV67" s="100" t="str">
        <f t="shared" ref="BV67:BV69" si="50">IF(IF(SUM(AC67,AG67,AK67,AO67,AS67,AW67,BA67,BE67,BI67,BM67,BQ67,BU67)=0,0,AVERAGE(AC67,AG67,AK67,AO67,AS67,AW67,BA67,BE67,BI67,BM67,BQ67,BU67))=0," ",IF(SUM(AC67,AG67,AK67,AO67,AS67,AW67,BA67,BE67,BI67,BM67,BQ67,BU67)=0,0,AVERAGE(AC67,AG67,AK67,AO67,AS67,AW67,BA67,BE67,BI67,BM67,BQ67,BU67)))</f>
        <v xml:space="preserve"> </v>
      </c>
      <c r="BW67" s="100" t="str">
        <f t="shared" ref="BW67:BW69" si="51">IFERROR(IF(X67=0,BV67,BV67/T67)," ")</f>
        <v xml:space="preserve"> </v>
      </c>
      <c r="BX67" s="100" t="str">
        <f t="shared" si="46"/>
        <v>NO APLICA</v>
      </c>
      <c r="BY67" s="55"/>
    </row>
    <row r="68" spans="1:77" ht="21" customHeight="1" outlineLevel="1">
      <c r="A68" s="149">
        <v>21</v>
      </c>
      <c r="B68" s="116" t="s">
        <v>159</v>
      </c>
      <c r="C68" s="85">
        <v>9</v>
      </c>
      <c r="D68" s="85" t="s">
        <v>172</v>
      </c>
      <c r="E68" s="116" t="s">
        <v>160</v>
      </c>
      <c r="F68" s="115" t="s">
        <v>227</v>
      </c>
      <c r="G68" s="115" t="s">
        <v>506</v>
      </c>
      <c r="H68" s="116" t="s">
        <v>531</v>
      </c>
      <c r="I68" s="102" t="s">
        <v>532</v>
      </c>
      <c r="J68" s="328" t="s">
        <v>48</v>
      </c>
      <c r="K68" s="118" t="s">
        <v>59</v>
      </c>
      <c r="L68" s="118" t="s">
        <v>533</v>
      </c>
      <c r="M68" s="118" t="s">
        <v>176</v>
      </c>
      <c r="N68" s="118" t="s">
        <v>509</v>
      </c>
      <c r="O68" s="118" t="s">
        <v>510</v>
      </c>
      <c r="P68" s="118" t="s">
        <v>534</v>
      </c>
      <c r="Q68" s="118" t="s">
        <v>60</v>
      </c>
      <c r="R68" s="118" t="s">
        <v>535</v>
      </c>
      <c r="S68" s="118" t="s">
        <v>295</v>
      </c>
      <c r="T68" s="119">
        <v>1</v>
      </c>
      <c r="U68" s="120">
        <v>0.85</v>
      </c>
      <c r="V68" s="118" t="s">
        <v>74</v>
      </c>
      <c r="W68" s="120">
        <v>0.85</v>
      </c>
      <c r="X68" s="120">
        <v>1</v>
      </c>
      <c r="Y68" s="154" t="s">
        <v>536</v>
      </c>
      <c r="Z68" s="122"/>
      <c r="AA68" s="116"/>
      <c r="AB68" s="116"/>
      <c r="AC68" s="97" t="str">
        <f t="shared" si="32"/>
        <v xml:space="preserve"> </v>
      </c>
      <c r="AD68" s="122"/>
      <c r="AE68" s="97"/>
      <c r="AF68" s="97"/>
      <c r="AG68" s="97" t="str">
        <f t="shared" si="33"/>
        <v xml:space="preserve"> </v>
      </c>
      <c r="AH68" s="122"/>
      <c r="AI68" s="97"/>
      <c r="AJ68" s="97"/>
      <c r="AK68" s="97" t="str">
        <f t="shared" si="34"/>
        <v xml:space="preserve"> </v>
      </c>
      <c r="AL68" s="122"/>
      <c r="AM68" s="97"/>
      <c r="AN68" s="97"/>
      <c r="AO68" s="97" t="str">
        <f t="shared" si="35"/>
        <v xml:space="preserve"> </v>
      </c>
      <c r="AP68" s="122"/>
      <c r="AQ68" s="97"/>
      <c r="AR68" s="97"/>
      <c r="AS68" s="97" t="str">
        <f t="shared" si="36"/>
        <v xml:space="preserve"> </v>
      </c>
      <c r="AT68" s="122"/>
      <c r="AU68" s="97"/>
      <c r="AV68" s="97"/>
      <c r="AW68" s="97" t="str">
        <f t="shared" si="37"/>
        <v xml:space="preserve"> </v>
      </c>
      <c r="AX68" s="122"/>
      <c r="AY68" s="97"/>
      <c r="AZ68" s="97"/>
      <c r="BA68" s="97" t="str">
        <f t="shared" si="38"/>
        <v xml:space="preserve"> </v>
      </c>
      <c r="BB68" s="122"/>
      <c r="BC68" s="97"/>
      <c r="BD68" s="97"/>
      <c r="BE68" s="97" t="str">
        <f t="shared" si="39"/>
        <v xml:space="preserve"> </v>
      </c>
      <c r="BF68" s="122"/>
      <c r="BG68" s="97"/>
      <c r="BH68" s="97"/>
      <c r="BI68" s="97" t="str">
        <f t="shared" si="40"/>
        <v xml:space="preserve"> </v>
      </c>
      <c r="BJ68" s="122"/>
      <c r="BK68" s="97"/>
      <c r="BL68" s="97"/>
      <c r="BM68" s="97" t="str">
        <f t="shared" si="41"/>
        <v xml:space="preserve"> </v>
      </c>
      <c r="BN68" s="122"/>
      <c r="BO68" s="97"/>
      <c r="BP68" s="97"/>
      <c r="BQ68" s="97" t="str">
        <f t="shared" si="42"/>
        <v xml:space="preserve"> </v>
      </c>
      <c r="BR68" s="122"/>
      <c r="BS68" s="116"/>
      <c r="BT68" s="116"/>
      <c r="BU68" s="97" t="str">
        <f t="shared" si="43"/>
        <v xml:space="preserve"> </v>
      </c>
      <c r="BV68" s="100" t="str">
        <f t="shared" si="50"/>
        <v xml:space="preserve"> </v>
      </c>
      <c r="BW68" s="100" t="str">
        <f t="shared" si="51"/>
        <v xml:space="preserve"> </v>
      </c>
      <c r="BX68" s="100" t="str">
        <f t="shared" si="46"/>
        <v>NO APLICA</v>
      </c>
      <c r="BY68" s="55"/>
    </row>
    <row r="69" spans="1:77" ht="21" customHeight="1" outlineLevel="1">
      <c r="A69" s="149">
        <v>22</v>
      </c>
      <c r="B69" s="116" t="s">
        <v>159</v>
      </c>
      <c r="C69" s="85">
        <v>9</v>
      </c>
      <c r="D69" s="85" t="s">
        <v>172</v>
      </c>
      <c r="E69" s="116" t="s">
        <v>160</v>
      </c>
      <c r="F69" s="115" t="s">
        <v>227</v>
      </c>
      <c r="G69" s="115" t="s">
        <v>506</v>
      </c>
      <c r="H69" s="116" t="s">
        <v>486</v>
      </c>
      <c r="I69" s="102" t="s">
        <v>537</v>
      </c>
      <c r="J69" s="328" t="s">
        <v>48</v>
      </c>
      <c r="K69" s="118" t="s">
        <v>59</v>
      </c>
      <c r="L69" s="118" t="s">
        <v>538</v>
      </c>
      <c r="M69" s="118" t="s">
        <v>176</v>
      </c>
      <c r="N69" s="118" t="s">
        <v>509</v>
      </c>
      <c r="O69" s="118" t="s">
        <v>510</v>
      </c>
      <c r="P69" s="118" t="s">
        <v>539</v>
      </c>
      <c r="Q69" s="118" t="s">
        <v>53</v>
      </c>
      <c r="R69" s="118" t="s">
        <v>540</v>
      </c>
      <c r="S69" s="118" t="s">
        <v>295</v>
      </c>
      <c r="T69" s="119">
        <v>1</v>
      </c>
      <c r="U69" s="120">
        <v>1</v>
      </c>
      <c r="V69" s="118" t="s">
        <v>74</v>
      </c>
      <c r="W69" s="120">
        <v>1</v>
      </c>
      <c r="X69" s="120">
        <v>1</v>
      </c>
      <c r="Y69" s="154" t="s">
        <v>541</v>
      </c>
      <c r="Z69" s="122"/>
      <c r="AA69" s="116"/>
      <c r="AB69" s="116"/>
      <c r="AC69" s="97" t="str">
        <f t="shared" si="32"/>
        <v xml:space="preserve"> </v>
      </c>
      <c r="AD69" s="122"/>
      <c r="AE69" s="97"/>
      <c r="AF69" s="97"/>
      <c r="AG69" s="97" t="str">
        <f t="shared" si="33"/>
        <v xml:space="preserve"> </v>
      </c>
      <c r="AH69" s="122"/>
      <c r="AI69" s="97"/>
      <c r="AJ69" s="97"/>
      <c r="AK69" s="97" t="str">
        <f t="shared" si="34"/>
        <v xml:space="preserve"> </v>
      </c>
      <c r="AL69" s="122"/>
      <c r="AM69" s="97"/>
      <c r="AN69" s="97"/>
      <c r="AO69" s="97" t="str">
        <f t="shared" si="35"/>
        <v xml:space="preserve"> </v>
      </c>
      <c r="AP69" s="122"/>
      <c r="AQ69" s="97"/>
      <c r="AR69" s="97"/>
      <c r="AS69" s="97" t="str">
        <f t="shared" si="36"/>
        <v xml:space="preserve"> </v>
      </c>
      <c r="AT69" s="122"/>
      <c r="AU69" s="97"/>
      <c r="AV69" s="97"/>
      <c r="AW69" s="97" t="str">
        <f t="shared" si="37"/>
        <v xml:space="preserve"> </v>
      </c>
      <c r="AX69" s="122"/>
      <c r="AY69" s="97"/>
      <c r="AZ69" s="97"/>
      <c r="BA69" s="97" t="str">
        <f t="shared" si="38"/>
        <v xml:space="preserve"> </v>
      </c>
      <c r="BB69" s="122"/>
      <c r="BC69" s="97"/>
      <c r="BD69" s="97"/>
      <c r="BE69" s="97" t="str">
        <f t="shared" si="39"/>
        <v xml:space="preserve"> </v>
      </c>
      <c r="BF69" s="122"/>
      <c r="BG69" s="97"/>
      <c r="BH69" s="97"/>
      <c r="BI69" s="97" t="str">
        <f t="shared" si="40"/>
        <v xml:space="preserve"> </v>
      </c>
      <c r="BJ69" s="122"/>
      <c r="BK69" s="97"/>
      <c r="BL69" s="97"/>
      <c r="BM69" s="97" t="str">
        <f t="shared" si="41"/>
        <v xml:space="preserve"> </v>
      </c>
      <c r="BN69" s="122"/>
      <c r="BO69" s="97"/>
      <c r="BP69" s="97"/>
      <c r="BQ69" s="97" t="str">
        <f t="shared" si="42"/>
        <v xml:space="preserve"> </v>
      </c>
      <c r="BR69" s="122"/>
      <c r="BS69" s="116"/>
      <c r="BT69" s="116"/>
      <c r="BU69" s="97" t="str">
        <f t="shared" si="43"/>
        <v xml:space="preserve"> </v>
      </c>
      <c r="BV69" s="100" t="str">
        <f t="shared" si="50"/>
        <v xml:space="preserve"> </v>
      </c>
      <c r="BW69" s="100" t="str">
        <f t="shared" si="51"/>
        <v xml:space="preserve"> </v>
      </c>
      <c r="BX69" s="100" t="str">
        <f t="shared" si="46"/>
        <v>NO APLICA</v>
      </c>
      <c r="BY69" s="55"/>
    </row>
    <row r="70" spans="1:77" ht="21" customHeight="1" outlineLevel="1">
      <c r="A70" s="149">
        <v>23</v>
      </c>
      <c r="B70" s="116" t="s">
        <v>159</v>
      </c>
      <c r="C70" s="85">
        <v>9</v>
      </c>
      <c r="D70" s="85" t="s">
        <v>172</v>
      </c>
      <c r="E70" s="116" t="s">
        <v>160</v>
      </c>
      <c r="F70" s="115" t="s">
        <v>227</v>
      </c>
      <c r="G70" s="115" t="s">
        <v>506</v>
      </c>
      <c r="H70" s="116" t="s">
        <v>519</v>
      </c>
      <c r="I70" s="102" t="s">
        <v>542</v>
      </c>
      <c r="J70" s="328" t="s">
        <v>543</v>
      </c>
      <c r="K70" s="118" t="s">
        <v>59</v>
      </c>
      <c r="L70" s="118" t="s">
        <v>544</v>
      </c>
      <c r="M70" s="118" t="s">
        <v>176</v>
      </c>
      <c r="N70" s="118" t="s">
        <v>509</v>
      </c>
      <c r="O70" s="118" t="s">
        <v>523</v>
      </c>
      <c r="P70" s="118" t="s">
        <v>545</v>
      </c>
      <c r="Q70" s="118" t="s">
        <v>253</v>
      </c>
      <c r="R70" s="118" t="s">
        <v>546</v>
      </c>
      <c r="S70" s="118" t="s">
        <v>87</v>
      </c>
      <c r="T70" s="119">
        <v>0.8</v>
      </c>
      <c r="U70" s="118" t="s">
        <v>246</v>
      </c>
      <c r="V70" s="118" t="s">
        <v>74</v>
      </c>
      <c r="W70" s="120">
        <v>1</v>
      </c>
      <c r="X70" s="120">
        <v>0.7</v>
      </c>
      <c r="Y70" s="154"/>
      <c r="Z70" s="122"/>
      <c r="AA70" s="116"/>
      <c r="AB70" s="116"/>
      <c r="AC70" s="97" t="str">
        <f t="shared" si="32"/>
        <v xml:space="preserve"> </v>
      </c>
      <c r="AD70" s="122"/>
      <c r="AE70" s="97"/>
      <c r="AF70" s="97"/>
      <c r="AG70" s="97" t="str">
        <f t="shared" si="33"/>
        <v xml:space="preserve"> </v>
      </c>
      <c r="AH70" s="155">
        <v>2</v>
      </c>
      <c r="AI70" s="161"/>
      <c r="AJ70" s="161"/>
      <c r="AK70" s="97" t="str">
        <f t="shared" si="34"/>
        <v xml:space="preserve"> </v>
      </c>
      <c r="AL70" s="122"/>
      <c r="AM70" s="97"/>
      <c r="AN70" s="97"/>
      <c r="AO70" s="97" t="str">
        <f t="shared" si="35"/>
        <v xml:space="preserve"> </v>
      </c>
      <c r="AP70" s="122"/>
      <c r="AQ70" s="97"/>
      <c r="AR70" s="97"/>
      <c r="AS70" s="97" t="str">
        <f t="shared" si="36"/>
        <v xml:space="preserve"> </v>
      </c>
      <c r="AT70" s="122"/>
      <c r="AU70" s="116"/>
      <c r="AV70" s="116"/>
      <c r="AW70" s="97" t="str">
        <f t="shared" si="37"/>
        <v xml:space="preserve"> </v>
      </c>
      <c r="AX70" s="122"/>
      <c r="AY70" s="97"/>
      <c r="AZ70" s="97"/>
      <c r="BA70" s="97" t="str">
        <f t="shared" si="38"/>
        <v xml:space="preserve"> </v>
      </c>
      <c r="BB70" s="122"/>
      <c r="BC70" s="97"/>
      <c r="BD70" s="97"/>
      <c r="BE70" s="97" t="str">
        <f t="shared" si="39"/>
        <v xml:space="preserve"> </v>
      </c>
      <c r="BF70" s="122"/>
      <c r="BG70" s="116"/>
      <c r="BH70" s="116"/>
      <c r="BI70" s="97" t="str">
        <f t="shared" si="40"/>
        <v xml:space="preserve"> </v>
      </c>
      <c r="BJ70" s="122"/>
      <c r="BK70" s="97"/>
      <c r="BL70" s="97"/>
      <c r="BM70" s="97" t="str">
        <f t="shared" si="41"/>
        <v xml:space="preserve"> </v>
      </c>
      <c r="BN70" s="122"/>
      <c r="BO70" s="97"/>
      <c r="BP70" s="97"/>
      <c r="BQ70" s="97" t="str">
        <f t="shared" si="42"/>
        <v xml:space="preserve"> </v>
      </c>
      <c r="BR70" s="122"/>
      <c r="BS70" s="116"/>
      <c r="BT70" s="116"/>
      <c r="BU70" s="97" t="str">
        <f t="shared" si="43"/>
        <v xml:space="preserve"> </v>
      </c>
      <c r="BV70" s="100" t="str">
        <f t="shared" ref="BV70:BV76" si="52">IF(SUM(AC70,AG70,AK70,AO70,AS70,AW70,BA70,BE70,BI70,BM70,BQ70,BU70)=0," ",AVERAGE(AC70,AG70,AK70,AO70,AS70,AW70,BA70,BE70,BI70,BM70,BQ70,BU70))</f>
        <v xml:space="preserve"> </v>
      </c>
      <c r="BW70" s="100" t="str">
        <f t="shared" ref="BW70:BW76" si="53">IF(BV70=" ",BV70,BV70/T70)</f>
        <v xml:space="preserve"> </v>
      </c>
      <c r="BX70" s="100" t="str">
        <f t="shared" si="46"/>
        <v>NO APLICA</v>
      </c>
      <c r="BY70" s="55"/>
    </row>
    <row r="71" spans="1:77" ht="21" customHeight="1" outlineLevel="1">
      <c r="A71" s="149">
        <v>24</v>
      </c>
      <c r="B71" s="116" t="s">
        <v>159</v>
      </c>
      <c r="C71" s="85">
        <v>9</v>
      </c>
      <c r="D71" s="85" t="s">
        <v>172</v>
      </c>
      <c r="E71" s="116" t="s">
        <v>160</v>
      </c>
      <c r="F71" s="115" t="s">
        <v>227</v>
      </c>
      <c r="G71" s="115" t="s">
        <v>506</v>
      </c>
      <c r="H71" s="116" t="s">
        <v>519</v>
      </c>
      <c r="I71" s="102" t="s">
        <v>547</v>
      </c>
      <c r="J71" s="328" t="s">
        <v>48</v>
      </c>
      <c r="K71" s="118" t="s">
        <v>521</v>
      </c>
      <c r="L71" s="118" t="s">
        <v>548</v>
      </c>
      <c r="M71" s="118" t="s">
        <v>176</v>
      </c>
      <c r="N71" s="118" t="s">
        <v>509</v>
      </c>
      <c r="O71" s="118" t="s">
        <v>429</v>
      </c>
      <c r="P71" s="118" t="s">
        <v>549</v>
      </c>
      <c r="Q71" s="118" t="s">
        <v>60</v>
      </c>
      <c r="R71" s="118" t="s">
        <v>550</v>
      </c>
      <c r="S71" s="118" t="s">
        <v>61</v>
      </c>
      <c r="T71" s="119">
        <v>0.8</v>
      </c>
      <c r="U71" s="118" t="s">
        <v>246</v>
      </c>
      <c r="V71" s="118" t="s">
        <v>74</v>
      </c>
      <c r="W71" s="120">
        <v>0.7</v>
      </c>
      <c r="X71" s="120">
        <v>0.9</v>
      </c>
      <c r="Y71" s="154"/>
      <c r="Z71" s="122"/>
      <c r="AA71" s="116"/>
      <c r="AB71" s="116"/>
      <c r="AC71" s="97" t="str">
        <f t="shared" si="32"/>
        <v xml:space="preserve"> </v>
      </c>
      <c r="AD71" s="122"/>
      <c r="AE71" s="97"/>
      <c r="AF71" s="97"/>
      <c r="AG71" s="97" t="str">
        <f t="shared" si="33"/>
        <v xml:space="preserve"> </v>
      </c>
      <c r="AH71" s="122"/>
      <c r="AI71" s="97"/>
      <c r="AJ71" s="97"/>
      <c r="AK71" s="97" t="str">
        <f t="shared" si="34"/>
        <v xml:space="preserve"> </v>
      </c>
      <c r="AL71" s="122"/>
      <c r="AM71" s="97"/>
      <c r="AN71" s="97"/>
      <c r="AO71" s="97" t="str">
        <f t="shared" si="35"/>
        <v xml:space="preserve"> </v>
      </c>
      <c r="AP71" s="122"/>
      <c r="AQ71" s="97"/>
      <c r="AR71" s="97"/>
      <c r="AS71" s="97" t="str">
        <f t="shared" si="36"/>
        <v xml:space="preserve"> </v>
      </c>
      <c r="AT71" s="122"/>
      <c r="AU71" s="116"/>
      <c r="AV71" s="116"/>
      <c r="AW71" s="97" t="str">
        <f t="shared" si="37"/>
        <v xml:space="preserve"> </v>
      </c>
      <c r="AX71" s="122"/>
      <c r="AY71" s="97"/>
      <c r="AZ71" s="97"/>
      <c r="BA71" s="97" t="str">
        <f t="shared" si="38"/>
        <v xml:space="preserve"> </v>
      </c>
      <c r="BB71" s="122"/>
      <c r="BC71" s="97"/>
      <c r="BD71" s="97"/>
      <c r="BE71" s="97" t="str">
        <f t="shared" si="39"/>
        <v xml:space="preserve"> </v>
      </c>
      <c r="BF71" s="122"/>
      <c r="BG71" s="97"/>
      <c r="BH71" s="97"/>
      <c r="BI71" s="97" t="str">
        <f t="shared" si="40"/>
        <v xml:space="preserve"> </v>
      </c>
      <c r="BJ71" s="122"/>
      <c r="BK71" s="97"/>
      <c r="BL71" s="97"/>
      <c r="BM71" s="97" t="str">
        <f t="shared" si="41"/>
        <v xml:space="preserve"> </v>
      </c>
      <c r="BN71" s="122"/>
      <c r="BO71" s="97"/>
      <c r="BP71" s="97"/>
      <c r="BQ71" s="97" t="str">
        <f t="shared" si="42"/>
        <v xml:space="preserve"> </v>
      </c>
      <c r="BR71" s="122"/>
      <c r="BS71" s="97"/>
      <c r="BT71" s="97"/>
      <c r="BU71" s="97" t="str">
        <f t="shared" si="43"/>
        <v xml:space="preserve"> </v>
      </c>
      <c r="BV71" s="100" t="str">
        <f t="shared" si="52"/>
        <v xml:space="preserve"> </v>
      </c>
      <c r="BW71" s="100" t="str">
        <f t="shared" si="53"/>
        <v xml:space="preserve"> </v>
      </c>
      <c r="BX71" s="100" t="str">
        <f t="shared" si="46"/>
        <v>NO APLICA</v>
      </c>
      <c r="BY71" s="55"/>
    </row>
    <row r="72" spans="1:77" ht="21" customHeight="1" outlineLevel="1">
      <c r="A72" s="149">
        <v>25</v>
      </c>
      <c r="B72" s="116" t="s">
        <v>159</v>
      </c>
      <c r="C72" s="85">
        <v>9</v>
      </c>
      <c r="D72" s="85" t="s">
        <v>172</v>
      </c>
      <c r="E72" s="116" t="s">
        <v>160</v>
      </c>
      <c r="F72" s="115" t="s">
        <v>227</v>
      </c>
      <c r="G72" s="115" t="s">
        <v>506</v>
      </c>
      <c r="H72" s="116" t="s">
        <v>519</v>
      </c>
      <c r="I72" s="102" t="s">
        <v>551</v>
      </c>
      <c r="J72" s="328" t="s">
        <v>543</v>
      </c>
      <c r="K72" s="118" t="s">
        <v>521</v>
      </c>
      <c r="L72" s="118" t="s">
        <v>552</v>
      </c>
      <c r="M72" s="118" t="s">
        <v>176</v>
      </c>
      <c r="N72" s="118" t="s">
        <v>509</v>
      </c>
      <c r="O72" s="118" t="s">
        <v>523</v>
      </c>
      <c r="P72" s="118" t="s">
        <v>553</v>
      </c>
      <c r="Q72" s="118" t="s">
        <v>253</v>
      </c>
      <c r="R72" s="118" t="s">
        <v>554</v>
      </c>
      <c r="S72" s="118" t="s">
        <v>61</v>
      </c>
      <c r="T72" s="119">
        <v>0.8</v>
      </c>
      <c r="U72" s="118" t="s">
        <v>246</v>
      </c>
      <c r="V72" s="118" t="s">
        <v>74</v>
      </c>
      <c r="W72" s="120">
        <v>0.7</v>
      </c>
      <c r="X72" s="120">
        <v>0.9</v>
      </c>
      <c r="Y72" s="154"/>
      <c r="Z72" s="122"/>
      <c r="AA72" s="116"/>
      <c r="AB72" s="116"/>
      <c r="AC72" s="97" t="str">
        <f t="shared" si="32"/>
        <v xml:space="preserve"> </v>
      </c>
      <c r="AD72" s="122"/>
      <c r="AE72" s="97"/>
      <c r="AF72" s="97"/>
      <c r="AG72" s="97" t="str">
        <f t="shared" si="33"/>
        <v xml:space="preserve"> </v>
      </c>
      <c r="AH72" s="122"/>
      <c r="AI72" s="97"/>
      <c r="AJ72" s="97"/>
      <c r="AK72" s="97" t="str">
        <f t="shared" si="34"/>
        <v xml:space="preserve"> </v>
      </c>
      <c r="AL72" s="122"/>
      <c r="AM72" s="97"/>
      <c r="AN72" s="97"/>
      <c r="AO72" s="97" t="str">
        <f t="shared" si="35"/>
        <v xml:space="preserve"> </v>
      </c>
      <c r="AP72" s="122"/>
      <c r="AQ72" s="97"/>
      <c r="AR72" s="97"/>
      <c r="AS72" s="97" t="str">
        <f t="shared" si="36"/>
        <v xml:space="preserve"> </v>
      </c>
      <c r="AT72" s="122"/>
      <c r="AU72" s="116"/>
      <c r="AV72" s="116"/>
      <c r="AW72" s="97" t="str">
        <f t="shared" si="37"/>
        <v xml:space="preserve"> </v>
      </c>
      <c r="AX72" s="122"/>
      <c r="AY72" s="97"/>
      <c r="AZ72" s="97"/>
      <c r="BA72" s="97" t="str">
        <f t="shared" si="38"/>
        <v xml:space="preserve"> </v>
      </c>
      <c r="BB72" s="122"/>
      <c r="BC72" s="97"/>
      <c r="BD72" s="97"/>
      <c r="BE72" s="97" t="str">
        <f t="shared" si="39"/>
        <v xml:space="preserve"> </v>
      </c>
      <c r="BF72" s="122"/>
      <c r="BG72" s="97"/>
      <c r="BH72" s="97"/>
      <c r="BI72" s="97" t="str">
        <f t="shared" si="40"/>
        <v xml:space="preserve"> </v>
      </c>
      <c r="BJ72" s="122"/>
      <c r="BK72" s="97"/>
      <c r="BL72" s="97"/>
      <c r="BM72" s="97" t="str">
        <f t="shared" si="41"/>
        <v xml:space="preserve"> </v>
      </c>
      <c r="BN72" s="122"/>
      <c r="BO72" s="97"/>
      <c r="BP72" s="97"/>
      <c r="BQ72" s="97" t="str">
        <f t="shared" si="42"/>
        <v xml:space="preserve"> </v>
      </c>
      <c r="BR72" s="122"/>
      <c r="BS72" s="116"/>
      <c r="BT72" s="116"/>
      <c r="BU72" s="97" t="str">
        <f t="shared" si="43"/>
        <v xml:space="preserve"> </v>
      </c>
      <c r="BV72" s="100" t="str">
        <f t="shared" si="52"/>
        <v xml:space="preserve"> </v>
      </c>
      <c r="BW72" s="100" t="str">
        <f t="shared" si="53"/>
        <v xml:space="preserve"> </v>
      </c>
      <c r="BX72" s="100" t="str">
        <f t="shared" si="46"/>
        <v>NO APLICA</v>
      </c>
      <c r="BY72" s="55"/>
    </row>
    <row r="73" spans="1:77" ht="21" customHeight="1" outlineLevel="1">
      <c r="A73" s="149">
        <v>26</v>
      </c>
      <c r="B73" s="116" t="s">
        <v>159</v>
      </c>
      <c r="C73" s="85">
        <v>9</v>
      </c>
      <c r="D73" s="85" t="s">
        <v>172</v>
      </c>
      <c r="E73" s="116" t="s">
        <v>160</v>
      </c>
      <c r="F73" s="115" t="s">
        <v>227</v>
      </c>
      <c r="G73" s="115" t="s">
        <v>506</v>
      </c>
      <c r="H73" s="116" t="s">
        <v>519</v>
      </c>
      <c r="I73" s="102" t="s">
        <v>555</v>
      </c>
      <c r="J73" s="328" t="s">
        <v>48</v>
      </c>
      <c r="K73" s="118" t="s">
        <v>59</v>
      </c>
      <c r="L73" s="118" t="s">
        <v>556</v>
      </c>
      <c r="M73" s="118" t="s">
        <v>176</v>
      </c>
      <c r="N73" s="118" t="s">
        <v>509</v>
      </c>
      <c r="O73" s="118" t="s">
        <v>523</v>
      </c>
      <c r="P73" s="118" t="s">
        <v>545</v>
      </c>
      <c r="Q73" s="118" t="s">
        <v>253</v>
      </c>
      <c r="R73" s="118" t="s">
        <v>557</v>
      </c>
      <c r="S73" s="118" t="s">
        <v>558</v>
      </c>
      <c r="T73" s="119">
        <v>0.8</v>
      </c>
      <c r="U73" s="118" t="s">
        <v>559</v>
      </c>
      <c r="V73" s="118" t="s">
        <v>74</v>
      </c>
      <c r="W73" s="120">
        <v>0.7</v>
      </c>
      <c r="X73" s="120">
        <v>1</v>
      </c>
      <c r="Y73" s="154"/>
      <c r="Z73" s="122"/>
      <c r="AA73" s="116"/>
      <c r="AB73" s="116"/>
      <c r="AC73" s="97" t="str">
        <f t="shared" si="32"/>
        <v xml:space="preserve"> </v>
      </c>
      <c r="AD73" s="122"/>
      <c r="AE73" s="97"/>
      <c r="AF73" s="97"/>
      <c r="AG73" s="97" t="str">
        <f t="shared" si="33"/>
        <v xml:space="preserve"> </v>
      </c>
      <c r="AH73" s="122"/>
      <c r="AI73" s="97"/>
      <c r="AJ73" s="97"/>
      <c r="AK73" s="97" t="str">
        <f t="shared" si="34"/>
        <v xml:space="preserve"> </v>
      </c>
      <c r="AL73" s="122"/>
      <c r="AM73" s="97"/>
      <c r="AN73" s="97"/>
      <c r="AO73" s="97" t="str">
        <f t="shared" si="35"/>
        <v xml:space="preserve"> </v>
      </c>
      <c r="AP73" s="122"/>
      <c r="AQ73" s="97"/>
      <c r="AR73" s="97"/>
      <c r="AS73" s="97" t="str">
        <f t="shared" si="36"/>
        <v xml:space="preserve"> </v>
      </c>
      <c r="AT73" s="122"/>
      <c r="AU73" s="97"/>
      <c r="AV73" s="97"/>
      <c r="AW73" s="97" t="str">
        <f t="shared" si="37"/>
        <v xml:space="preserve"> </v>
      </c>
      <c r="AX73" s="122"/>
      <c r="AY73" s="97"/>
      <c r="AZ73" s="97"/>
      <c r="BA73" s="97" t="str">
        <f t="shared" si="38"/>
        <v xml:space="preserve"> </v>
      </c>
      <c r="BB73" s="122"/>
      <c r="BC73" s="97"/>
      <c r="BD73" s="97"/>
      <c r="BE73" s="97" t="str">
        <f t="shared" si="39"/>
        <v xml:space="preserve"> </v>
      </c>
      <c r="BF73" s="122"/>
      <c r="BG73" s="116"/>
      <c r="BH73" s="116"/>
      <c r="BI73" s="97" t="str">
        <f t="shared" si="40"/>
        <v xml:space="preserve"> </v>
      </c>
      <c r="BJ73" s="122"/>
      <c r="BK73" s="116"/>
      <c r="BL73" s="116"/>
      <c r="BM73" s="97" t="str">
        <f t="shared" si="41"/>
        <v xml:space="preserve"> </v>
      </c>
      <c r="BN73" s="122"/>
      <c r="BO73" s="97"/>
      <c r="BP73" s="97"/>
      <c r="BQ73" s="97" t="str">
        <f t="shared" si="42"/>
        <v xml:space="preserve"> </v>
      </c>
      <c r="BR73" s="122"/>
      <c r="BS73" s="97"/>
      <c r="BT73" s="97"/>
      <c r="BU73" s="97" t="str">
        <f t="shared" si="43"/>
        <v xml:space="preserve"> </v>
      </c>
      <c r="BV73" s="100" t="str">
        <f t="shared" si="52"/>
        <v xml:space="preserve"> </v>
      </c>
      <c r="BW73" s="100" t="str">
        <f t="shared" si="53"/>
        <v xml:space="preserve"> </v>
      </c>
      <c r="BX73" s="100" t="str">
        <f t="shared" si="46"/>
        <v>NO APLICA</v>
      </c>
      <c r="BY73" s="55"/>
    </row>
    <row r="74" spans="1:77" ht="21" customHeight="1" outlineLevel="1">
      <c r="A74" s="149">
        <v>27</v>
      </c>
      <c r="B74" s="116" t="s">
        <v>159</v>
      </c>
      <c r="C74" s="85">
        <v>9</v>
      </c>
      <c r="D74" s="85" t="s">
        <v>172</v>
      </c>
      <c r="E74" s="116" t="s">
        <v>160</v>
      </c>
      <c r="F74" s="115" t="s">
        <v>227</v>
      </c>
      <c r="G74" s="115" t="s">
        <v>506</v>
      </c>
      <c r="H74" s="116" t="s">
        <v>486</v>
      </c>
      <c r="I74" s="102" t="s">
        <v>560</v>
      </c>
      <c r="J74" s="328" t="s">
        <v>48</v>
      </c>
      <c r="K74" s="118" t="s">
        <v>59</v>
      </c>
      <c r="L74" s="118" t="s">
        <v>561</v>
      </c>
      <c r="M74" s="118" t="s">
        <v>176</v>
      </c>
      <c r="N74" s="118" t="s">
        <v>509</v>
      </c>
      <c r="O74" s="118" t="s">
        <v>510</v>
      </c>
      <c r="P74" s="118" t="s">
        <v>562</v>
      </c>
      <c r="Q74" s="118" t="s">
        <v>60</v>
      </c>
      <c r="R74" s="118" t="s">
        <v>563</v>
      </c>
      <c r="S74" s="118" t="s">
        <v>87</v>
      </c>
      <c r="T74" s="119">
        <v>1</v>
      </c>
      <c r="U74" s="120">
        <v>0.9</v>
      </c>
      <c r="V74" s="118" t="s">
        <v>74</v>
      </c>
      <c r="W74" s="120">
        <v>0.9</v>
      </c>
      <c r="X74" s="120">
        <v>1</v>
      </c>
      <c r="Y74" s="154" t="s">
        <v>564</v>
      </c>
      <c r="Z74" s="122"/>
      <c r="AA74" s="116"/>
      <c r="AB74" s="116"/>
      <c r="AC74" s="97" t="str">
        <f t="shared" si="32"/>
        <v xml:space="preserve"> </v>
      </c>
      <c r="AD74" s="122"/>
      <c r="AE74" s="97"/>
      <c r="AF74" s="97"/>
      <c r="AG74" s="97" t="str">
        <f t="shared" si="33"/>
        <v xml:space="preserve"> </v>
      </c>
      <c r="AH74" s="155">
        <v>2</v>
      </c>
      <c r="AI74" s="161"/>
      <c r="AJ74" s="161"/>
      <c r="AK74" s="97" t="str">
        <f t="shared" si="34"/>
        <v xml:space="preserve"> </v>
      </c>
      <c r="AL74" s="122"/>
      <c r="AM74" s="97"/>
      <c r="AN74" s="97"/>
      <c r="AO74" s="97" t="str">
        <f t="shared" si="35"/>
        <v xml:space="preserve"> </v>
      </c>
      <c r="AP74" s="122"/>
      <c r="AQ74" s="97"/>
      <c r="AR74" s="97"/>
      <c r="AS74" s="97" t="str">
        <f t="shared" si="36"/>
        <v xml:space="preserve"> </v>
      </c>
      <c r="AT74" s="122"/>
      <c r="AU74" s="116"/>
      <c r="AV74" s="116"/>
      <c r="AW74" s="97" t="str">
        <f t="shared" si="37"/>
        <v xml:space="preserve"> </v>
      </c>
      <c r="AX74" s="122"/>
      <c r="AY74" s="97"/>
      <c r="AZ74" s="97"/>
      <c r="BA74" s="97" t="str">
        <f t="shared" si="38"/>
        <v xml:space="preserve"> </v>
      </c>
      <c r="BB74" s="122"/>
      <c r="BC74" s="97"/>
      <c r="BD74" s="97"/>
      <c r="BE74" s="97" t="str">
        <f t="shared" si="39"/>
        <v xml:space="preserve"> </v>
      </c>
      <c r="BF74" s="122"/>
      <c r="BG74" s="116"/>
      <c r="BH74" s="116"/>
      <c r="BI74" s="97" t="str">
        <f t="shared" si="40"/>
        <v xml:space="preserve"> </v>
      </c>
      <c r="BJ74" s="122"/>
      <c r="BK74" s="97"/>
      <c r="BL74" s="97"/>
      <c r="BM74" s="97" t="str">
        <f t="shared" si="41"/>
        <v xml:space="preserve"> </v>
      </c>
      <c r="BN74" s="122"/>
      <c r="BO74" s="97"/>
      <c r="BP74" s="97"/>
      <c r="BQ74" s="97" t="str">
        <f t="shared" si="42"/>
        <v xml:space="preserve"> </v>
      </c>
      <c r="BR74" s="122"/>
      <c r="BS74" s="116"/>
      <c r="BT74" s="116"/>
      <c r="BU74" s="97" t="str">
        <f t="shared" si="43"/>
        <v xml:space="preserve"> </v>
      </c>
      <c r="BV74" s="100" t="str">
        <f t="shared" si="52"/>
        <v xml:space="preserve"> </v>
      </c>
      <c r="BW74" s="100" t="str">
        <f t="shared" si="53"/>
        <v xml:space="preserve"> </v>
      </c>
      <c r="BX74" s="100" t="str">
        <f t="shared" si="46"/>
        <v>NO APLICA</v>
      </c>
      <c r="BY74" s="55"/>
    </row>
    <row r="75" spans="1:77" ht="21" customHeight="1" outlineLevel="1">
      <c r="A75" s="149">
        <v>28</v>
      </c>
      <c r="B75" s="116" t="s">
        <v>159</v>
      </c>
      <c r="C75" s="85">
        <v>9</v>
      </c>
      <c r="D75" s="85" t="s">
        <v>172</v>
      </c>
      <c r="E75" s="116" t="s">
        <v>160</v>
      </c>
      <c r="F75" s="115" t="s">
        <v>227</v>
      </c>
      <c r="G75" s="115" t="s">
        <v>506</v>
      </c>
      <c r="H75" s="116" t="s">
        <v>519</v>
      </c>
      <c r="I75" s="170" t="s">
        <v>565</v>
      </c>
      <c r="J75" s="328" t="s">
        <v>48</v>
      </c>
      <c r="K75" s="118" t="s">
        <v>521</v>
      </c>
      <c r="L75" s="118" t="s">
        <v>566</v>
      </c>
      <c r="M75" s="118" t="s">
        <v>176</v>
      </c>
      <c r="N75" s="118" t="s">
        <v>509</v>
      </c>
      <c r="O75" s="118" t="s">
        <v>523</v>
      </c>
      <c r="P75" s="118" t="s">
        <v>567</v>
      </c>
      <c r="Q75" s="118" t="s">
        <v>253</v>
      </c>
      <c r="R75" s="118" t="s">
        <v>568</v>
      </c>
      <c r="S75" s="118" t="s">
        <v>87</v>
      </c>
      <c r="T75" s="119">
        <v>0.9</v>
      </c>
      <c r="U75" s="118" t="s">
        <v>246</v>
      </c>
      <c r="V75" s="118" t="s">
        <v>74</v>
      </c>
      <c r="W75" s="120">
        <v>0.85</v>
      </c>
      <c r="X75" s="120">
        <v>1</v>
      </c>
      <c r="Y75" s="154"/>
      <c r="Z75" s="122"/>
      <c r="AA75" s="116"/>
      <c r="AB75" s="116"/>
      <c r="AC75" s="97" t="str">
        <f t="shared" si="32"/>
        <v xml:space="preserve"> </v>
      </c>
      <c r="AD75" s="122"/>
      <c r="AE75" s="97"/>
      <c r="AF75" s="97"/>
      <c r="AG75" s="97" t="str">
        <f t="shared" si="33"/>
        <v xml:space="preserve"> </v>
      </c>
      <c r="AH75" s="155">
        <v>2</v>
      </c>
      <c r="AI75" s="161"/>
      <c r="AJ75" s="161"/>
      <c r="AK75" s="97" t="str">
        <f t="shared" si="34"/>
        <v xml:space="preserve"> </v>
      </c>
      <c r="AL75" s="122"/>
      <c r="AM75" s="97"/>
      <c r="AN75" s="97"/>
      <c r="AO75" s="97" t="str">
        <f t="shared" si="35"/>
        <v xml:space="preserve"> </v>
      </c>
      <c r="AP75" s="122"/>
      <c r="AQ75" s="97"/>
      <c r="AR75" s="97"/>
      <c r="AS75" s="97" t="str">
        <f t="shared" si="36"/>
        <v xml:space="preserve"> </v>
      </c>
      <c r="AT75" s="122"/>
      <c r="AU75" s="116"/>
      <c r="AV75" s="116"/>
      <c r="AW75" s="97" t="str">
        <f t="shared" si="37"/>
        <v xml:space="preserve"> </v>
      </c>
      <c r="AX75" s="122"/>
      <c r="AY75" s="97"/>
      <c r="AZ75" s="97"/>
      <c r="BA75" s="97" t="str">
        <f t="shared" si="38"/>
        <v xml:space="preserve"> </v>
      </c>
      <c r="BB75" s="122"/>
      <c r="BC75" s="97"/>
      <c r="BD75" s="97"/>
      <c r="BE75" s="97" t="str">
        <f t="shared" si="39"/>
        <v xml:space="preserve"> </v>
      </c>
      <c r="BF75" s="122"/>
      <c r="BG75" s="116"/>
      <c r="BH75" s="116"/>
      <c r="BI75" s="97" t="str">
        <f t="shared" si="40"/>
        <v xml:space="preserve"> </v>
      </c>
      <c r="BJ75" s="122"/>
      <c r="BK75" s="97"/>
      <c r="BL75" s="97"/>
      <c r="BM75" s="97" t="str">
        <f t="shared" si="41"/>
        <v xml:space="preserve"> </v>
      </c>
      <c r="BN75" s="122"/>
      <c r="BO75" s="97"/>
      <c r="BP75" s="97"/>
      <c r="BQ75" s="97" t="str">
        <f t="shared" si="42"/>
        <v xml:space="preserve"> </v>
      </c>
      <c r="BR75" s="122"/>
      <c r="BS75" s="116"/>
      <c r="BT75" s="116"/>
      <c r="BU75" s="97" t="str">
        <f t="shared" si="43"/>
        <v xml:space="preserve"> </v>
      </c>
      <c r="BV75" s="100" t="str">
        <f t="shared" si="52"/>
        <v xml:space="preserve"> </v>
      </c>
      <c r="BW75" s="100" t="str">
        <f t="shared" si="53"/>
        <v xml:space="preserve"> </v>
      </c>
      <c r="BX75" s="100" t="str">
        <f t="shared" si="46"/>
        <v>NO APLICA</v>
      </c>
      <c r="BY75" s="55"/>
    </row>
    <row r="76" spans="1:77" ht="21" customHeight="1" outlineLevel="1">
      <c r="A76" s="149">
        <v>29</v>
      </c>
      <c r="B76" s="116" t="s">
        <v>159</v>
      </c>
      <c r="C76" s="85">
        <v>9</v>
      </c>
      <c r="D76" s="85" t="s">
        <v>172</v>
      </c>
      <c r="E76" s="116" t="s">
        <v>160</v>
      </c>
      <c r="F76" s="115" t="s">
        <v>227</v>
      </c>
      <c r="G76" s="115" t="s">
        <v>506</v>
      </c>
      <c r="H76" s="116" t="s">
        <v>486</v>
      </c>
      <c r="I76" s="102" t="s">
        <v>569</v>
      </c>
      <c r="J76" s="328" t="s">
        <v>70</v>
      </c>
      <c r="K76" s="118" t="s">
        <v>59</v>
      </c>
      <c r="L76" s="118" t="s">
        <v>570</v>
      </c>
      <c r="M76" s="118" t="s">
        <v>176</v>
      </c>
      <c r="N76" s="118" t="s">
        <v>509</v>
      </c>
      <c r="O76" s="118" t="s">
        <v>510</v>
      </c>
      <c r="P76" s="118" t="s">
        <v>571</v>
      </c>
      <c r="Q76" s="118" t="s">
        <v>60</v>
      </c>
      <c r="R76" s="118" t="s">
        <v>535</v>
      </c>
      <c r="S76" s="118" t="s">
        <v>572</v>
      </c>
      <c r="T76" s="119">
        <v>1</v>
      </c>
      <c r="U76" s="120">
        <v>0.85</v>
      </c>
      <c r="V76" s="118" t="s">
        <v>74</v>
      </c>
      <c r="W76" s="120">
        <v>0.85</v>
      </c>
      <c r="X76" s="120">
        <v>1</v>
      </c>
      <c r="Y76" s="154" t="s">
        <v>573</v>
      </c>
      <c r="Z76" s="122"/>
      <c r="AA76" s="116"/>
      <c r="AB76" s="116"/>
      <c r="AC76" s="97" t="str">
        <f t="shared" si="32"/>
        <v xml:space="preserve"> </v>
      </c>
      <c r="AD76" s="122"/>
      <c r="AE76" s="97"/>
      <c r="AF76" s="97"/>
      <c r="AG76" s="97" t="str">
        <f t="shared" si="33"/>
        <v xml:space="preserve"> </v>
      </c>
      <c r="AH76" s="122"/>
      <c r="AI76" s="97"/>
      <c r="AJ76" s="97"/>
      <c r="AK76" s="97" t="str">
        <f t="shared" si="34"/>
        <v xml:space="preserve"> </v>
      </c>
      <c r="AL76" s="122"/>
      <c r="AM76" s="97"/>
      <c r="AN76" s="97"/>
      <c r="AO76" s="97" t="str">
        <f t="shared" si="35"/>
        <v xml:space="preserve"> </v>
      </c>
      <c r="AP76" s="122"/>
      <c r="AQ76" s="97"/>
      <c r="AR76" s="97"/>
      <c r="AS76" s="97" t="str">
        <f t="shared" si="36"/>
        <v xml:space="preserve"> </v>
      </c>
      <c r="AT76" s="122"/>
      <c r="AU76" s="97"/>
      <c r="AV76" s="97"/>
      <c r="AW76" s="97" t="str">
        <f t="shared" si="37"/>
        <v xml:space="preserve"> </v>
      </c>
      <c r="AX76" s="122"/>
      <c r="AY76" s="97"/>
      <c r="AZ76" s="97"/>
      <c r="BA76" s="97" t="str">
        <f t="shared" si="38"/>
        <v xml:space="preserve"> </v>
      </c>
      <c r="BB76" s="122"/>
      <c r="BC76" s="97"/>
      <c r="BD76" s="97"/>
      <c r="BE76" s="97" t="str">
        <f t="shared" si="39"/>
        <v xml:space="preserve"> </v>
      </c>
      <c r="BF76" s="122"/>
      <c r="BG76" s="97"/>
      <c r="BH76" s="97"/>
      <c r="BI76" s="97" t="str">
        <f t="shared" si="40"/>
        <v xml:space="preserve"> </v>
      </c>
      <c r="BJ76" s="122"/>
      <c r="BK76" s="97"/>
      <c r="BL76" s="97"/>
      <c r="BM76" s="97" t="str">
        <f t="shared" si="41"/>
        <v xml:space="preserve"> </v>
      </c>
      <c r="BN76" s="122"/>
      <c r="BO76" s="97"/>
      <c r="BP76" s="97"/>
      <c r="BQ76" s="97" t="str">
        <f t="shared" si="42"/>
        <v xml:space="preserve"> </v>
      </c>
      <c r="BR76" s="122"/>
      <c r="BS76" s="97"/>
      <c r="BT76" s="97"/>
      <c r="BU76" s="97" t="str">
        <f t="shared" si="43"/>
        <v xml:space="preserve"> </v>
      </c>
      <c r="BV76" s="100" t="str">
        <f t="shared" si="52"/>
        <v xml:space="preserve"> </v>
      </c>
      <c r="BW76" s="100" t="str">
        <f t="shared" si="53"/>
        <v xml:space="preserve"> </v>
      </c>
      <c r="BX76" s="100" t="str">
        <f t="shared" si="46"/>
        <v>NO APLICA</v>
      </c>
      <c r="BY76" s="55"/>
    </row>
    <row r="77" spans="1:77" ht="21" customHeight="1" outlineLevel="1">
      <c r="A77" s="149">
        <v>30</v>
      </c>
      <c r="B77" s="116" t="s">
        <v>159</v>
      </c>
      <c r="C77" s="85">
        <v>9</v>
      </c>
      <c r="D77" s="85" t="s">
        <v>172</v>
      </c>
      <c r="E77" s="116" t="s">
        <v>160</v>
      </c>
      <c r="F77" s="115" t="s">
        <v>227</v>
      </c>
      <c r="G77" s="115" t="s">
        <v>506</v>
      </c>
      <c r="H77" s="171" t="s">
        <v>486</v>
      </c>
      <c r="I77" s="102" t="s">
        <v>574</v>
      </c>
      <c r="J77" s="328" t="s">
        <v>48</v>
      </c>
      <c r="K77" s="118" t="s">
        <v>71</v>
      </c>
      <c r="L77" s="118" t="s">
        <v>575</v>
      </c>
      <c r="M77" s="118" t="s">
        <v>176</v>
      </c>
      <c r="N77" s="118" t="s">
        <v>509</v>
      </c>
      <c r="O77" s="118" t="s">
        <v>510</v>
      </c>
      <c r="P77" s="118" t="s">
        <v>576</v>
      </c>
      <c r="Q77" s="118" t="s">
        <v>60</v>
      </c>
      <c r="R77" s="118" t="s">
        <v>577</v>
      </c>
      <c r="S77" s="118" t="s">
        <v>106</v>
      </c>
      <c r="T77" s="119">
        <v>0</v>
      </c>
      <c r="U77" s="120">
        <v>0.02</v>
      </c>
      <c r="V77" s="118" t="s">
        <v>54</v>
      </c>
      <c r="W77" s="120">
        <v>0</v>
      </c>
      <c r="X77" s="120">
        <v>0.02</v>
      </c>
      <c r="Y77" s="154" t="s">
        <v>578</v>
      </c>
      <c r="Z77" s="122">
        <v>1</v>
      </c>
      <c r="AA77" s="116">
        <v>0</v>
      </c>
      <c r="AB77" s="116">
        <v>134</v>
      </c>
      <c r="AC77" s="97">
        <f t="shared" si="32"/>
        <v>0</v>
      </c>
      <c r="AD77" s="122">
        <v>1</v>
      </c>
      <c r="AE77" s="116">
        <v>0</v>
      </c>
      <c r="AF77" s="116">
        <v>133</v>
      </c>
      <c r="AG77" s="97">
        <f t="shared" si="33"/>
        <v>0</v>
      </c>
      <c r="AH77" s="155">
        <v>2</v>
      </c>
      <c r="AI77" s="161"/>
      <c r="AJ77" s="161"/>
      <c r="AK77" s="97" t="str">
        <f t="shared" si="34"/>
        <v xml:space="preserve"> </v>
      </c>
      <c r="AL77" s="122"/>
      <c r="AM77" s="116"/>
      <c r="AN77" s="116"/>
      <c r="AO77" s="97" t="str">
        <f t="shared" si="35"/>
        <v xml:space="preserve"> </v>
      </c>
      <c r="AP77" s="122"/>
      <c r="AQ77" s="116"/>
      <c r="AR77" s="116"/>
      <c r="AS77" s="97" t="str">
        <f t="shared" si="36"/>
        <v xml:space="preserve"> </v>
      </c>
      <c r="AT77" s="122"/>
      <c r="AU77" s="116"/>
      <c r="AV77" s="116"/>
      <c r="AW77" s="97" t="str">
        <f t="shared" si="37"/>
        <v xml:space="preserve"> </v>
      </c>
      <c r="AX77" s="122"/>
      <c r="AY77" s="116"/>
      <c r="AZ77" s="116"/>
      <c r="BA77" s="97" t="str">
        <f t="shared" si="38"/>
        <v xml:space="preserve"> </v>
      </c>
      <c r="BB77" s="122"/>
      <c r="BC77" s="116"/>
      <c r="BD77" s="116"/>
      <c r="BE77" s="97" t="str">
        <f t="shared" si="39"/>
        <v xml:space="preserve"> </v>
      </c>
      <c r="BF77" s="122"/>
      <c r="BG77" s="116"/>
      <c r="BH77" s="116"/>
      <c r="BI77" s="97" t="str">
        <f t="shared" si="40"/>
        <v xml:space="preserve"> </v>
      </c>
      <c r="BJ77" s="122"/>
      <c r="BK77" s="116"/>
      <c r="BL77" s="116"/>
      <c r="BM77" s="97" t="str">
        <f t="shared" si="41"/>
        <v xml:space="preserve"> </v>
      </c>
      <c r="BN77" s="122"/>
      <c r="BO77" s="116"/>
      <c r="BP77" s="116"/>
      <c r="BQ77" s="97" t="str">
        <f t="shared" si="42"/>
        <v xml:space="preserve"> </v>
      </c>
      <c r="BR77" s="122"/>
      <c r="BS77" s="116"/>
      <c r="BT77" s="116"/>
      <c r="BU77" s="97" t="str">
        <f t="shared" si="43"/>
        <v xml:space="preserve"> </v>
      </c>
      <c r="BV77" s="100">
        <f>IF(SUM(AC77,AG77,AK77,AO77,AS77,AW77,BA77,BE77,BI77,BM77,BQ77,BU77)=0,0%,AVERAGE(AC77,AG77,AK77,AO77,AS77,AW77,BA77,BE77,BI77,BM77,BQ77,BU77))</f>
        <v>0</v>
      </c>
      <c r="BW77" s="100">
        <f>IF(AND(BV77&gt;=W77,BV77&lt;=X77),100%,50%)</f>
        <v>1</v>
      </c>
      <c r="BX77" s="100" t="str">
        <f t="shared" si="46"/>
        <v>CUMPLE</v>
      </c>
      <c r="BY77" s="55"/>
    </row>
    <row r="78" spans="1:77" ht="21" customHeight="1" outlineLevel="1">
      <c r="A78" s="149">
        <v>31</v>
      </c>
      <c r="B78" s="116" t="s">
        <v>159</v>
      </c>
      <c r="C78" s="85">
        <v>9</v>
      </c>
      <c r="D78" s="85" t="s">
        <v>172</v>
      </c>
      <c r="E78" s="116" t="s">
        <v>160</v>
      </c>
      <c r="F78" s="115" t="s">
        <v>227</v>
      </c>
      <c r="G78" s="115" t="s">
        <v>506</v>
      </c>
      <c r="H78" s="116" t="s">
        <v>486</v>
      </c>
      <c r="I78" s="102" t="s">
        <v>579</v>
      </c>
      <c r="J78" s="328" t="s">
        <v>48</v>
      </c>
      <c r="K78" s="118" t="s">
        <v>71</v>
      </c>
      <c r="L78" s="118" t="s">
        <v>580</v>
      </c>
      <c r="M78" s="118" t="s">
        <v>176</v>
      </c>
      <c r="N78" s="118" t="s">
        <v>509</v>
      </c>
      <c r="O78" s="118" t="s">
        <v>510</v>
      </c>
      <c r="P78" s="118" t="s">
        <v>581</v>
      </c>
      <c r="Q78" s="118" t="s">
        <v>53</v>
      </c>
      <c r="R78" s="118" t="s">
        <v>582</v>
      </c>
      <c r="S78" s="118" t="s">
        <v>295</v>
      </c>
      <c r="T78" s="119">
        <v>0</v>
      </c>
      <c r="U78" s="172">
        <v>0</v>
      </c>
      <c r="V78" s="118" t="s">
        <v>54</v>
      </c>
      <c r="W78" s="172">
        <v>0</v>
      </c>
      <c r="X78" s="172">
        <v>0</v>
      </c>
      <c r="Y78" s="154" t="s">
        <v>518</v>
      </c>
      <c r="Z78" s="122"/>
      <c r="AA78" s="116"/>
      <c r="AB78" s="116"/>
      <c r="AC78" s="97" t="str">
        <f t="shared" si="32"/>
        <v xml:space="preserve"> </v>
      </c>
      <c r="AD78" s="122"/>
      <c r="AE78" s="97"/>
      <c r="AF78" s="97"/>
      <c r="AG78" s="97" t="str">
        <f t="shared" si="33"/>
        <v xml:space="preserve"> </v>
      </c>
      <c r="AH78" s="122"/>
      <c r="AI78" s="97"/>
      <c r="AJ78" s="97"/>
      <c r="AK78" s="97" t="str">
        <f t="shared" si="34"/>
        <v xml:space="preserve"> </v>
      </c>
      <c r="AL78" s="122"/>
      <c r="AM78" s="97"/>
      <c r="AN78" s="97"/>
      <c r="AO78" s="97" t="str">
        <f t="shared" si="35"/>
        <v xml:space="preserve"> </v>
      </c>
      <c r="AP78" s="122"/>
      <c r="AQ78" s="97"/>
      <c r="AR78" s="97"/>
      <c r="AS78" s="97" t="str">
        <f t="shared" si="36"/>
        <v xml:space="preserve"> </v>
      </c>
      <c r="AT78" s="122"/>
      <c r="AU78" s="97"/>
      <c r="AV78" s="97"/>
      <c r="AW78" s="97" t="str">
        <f t="shared" si="37"/>
        <v xml:space="preserve"> </v>
      </c>
      <c r="AX78" s="122"/>
      <c r="AY78" s="97"/>
      <c r="AZ78" s="97"/>
      <c r="BA78" s="97" t="str">
        <f t="shared" si="38"/>
        <v xml:space="preserve"> </v>
      </c>
      <c r="BB78" s="122"/>
      <c r="BC78" s="97"/>
      <c r="BD78" s="97"/>
      <c r="BE78" s="97" t="str">
        <f t="shared" si="39"/>
        <v xml:space="preserve"> </v>
      </c>
      <c r="BF78" s="122"/>
      <c r="BG78" s="97"/>
      <c r="BH78" s="97"/>
      <c r="BI78" s="97" t="str">
        <f t="shared" si="40"/>
        <v xml:space="preserve"> </v>
      </c>
      <c r="BJ78" s="122"/>
      <c r="BK78" s="97"/>
      <c r="BL78" s="97"/>
      <c r="BM78" s="97" t="str">
        <f t="shared" si="41"/>
        <v xml:space="preserve"> </v>
      </c>
      <c r="BN78" s="122"/>
      <c r="BO78" s="97"/>
      <c r="BP78" s="97"/>
      <c r="BQ78" s="97" t="str">
        <f t="shared" si="42"/>
        <v xml:space="preserve"> </v>
      </c>
      <c r="BR78" s="122"/>
      <c r="BS78" s="116"/>
      <c r="BT78" s="116"/>
      <c r="BU78" s="97" t="str">
        <f t="shared" si="43"/>
        <v xml:space="preserve"> </v>
      </c>
      <c r="BV78" s="100" t="str">
        <f t="shared" ref="BV78:BV82" si="54">IF(SUM(AC78,AG78,AK78,AO78,AS78,AW78,BA78,BE78,BI78,BM78,BQ78,BU78)=0," ",AVERAGE(AC78,AG78,AK78,AO78,AS78,AW78,BA78,BE78,BI78,BM78,BQ78,BU78))</f>
        <v xml:space="preserve"> </v>
      </c>
      <c r="BW78" s="100" t="str">
        <f t="shared" ref="BW78:BW82" si="55">IF(BV78=" ",BV78,BV78/T78)</f>
        <v xml:space="preserve"> </v>
      </c>
      <c r="BX78" s="100" t="str">
        <f t="shared" si="46"/>
        <v>NO APLICA</v>
      </c>
      <c r="BY78" s="55"/>
    </row>
    <row r="79" spans="1:77" ht="21" customHeight="1" outlineLevel="1">
      <c r="A79" s="149">
        <v>32</v>
      </c>
      <c r="B79" s="116" t="s">
        <v>159</v>
      </c>
      <c r="C79" s="85">
        <v>9</v>
      </c>
      <c r="D79" s="85" t="s">
        <v>172</v>
      </c>
      <c r="E79" s="116" t="s">
        <v>160</v>
      </c>
      <c r="F79" s="115" t="s">
        <v>227</v>
      </c>
      <c r="G79" s="115" t="s">
        <v>506</v>
      </c>
      <c r="H79" s="116" t="s">
        <v>519</v>
      </c>
      <c r="I79" s="102" t="s">
        <v>583</v>
      </c>
      <c r="J79" s="328" t="s">
        <v>48</v>
      </c>
      <c r="K79" s="118" t="s">
        <v>584</v>
      </c>
      <c r="L79" s="118" t="s">
        <v>585</v>
      </c>
      <c r="M79" s="118" t="s">
        <v>176</v>
      </c>
      <c r="N79" s="118" t="s">
        <v>509</v>
      </c>
      <c r="O79" s="118" t="s">
        <v>429</v>
      </c>
      <c r="P79" s="118" t="s">
        <v>586</v>
      </c>
      <c r="Q79" s="118" t="s">
        <v>60</v>
      </c>
      <c r="R79" s="118" t="s">
        <v>587</v>
      </c>
      <c r="S79" s="118" t="s">
        <v>61</v>
      </c>
      <c r="T79" s="119">
        <v>0.8</v>
      </c>
      <c r="U79" s="118" t="s">
        <v>246</v>
      </c>
      <c r="V79" s="118" t="s">
        <v>74</v>
      </c>
      <c r="W79" s="120">
        <v>0.7</v>
      </c>
      <c r="X79" s="120">
        <v>1</v>
      </c>
      <c r="Y79" s="154"/>
      <c r="Z79" s="122"/>
      <c r="AA79" s="116"/>
      <c r="AB79" s="116"/>
      <c r="AC79" s="97" t="str">
        <f t="shared" si="32"/>
        <v xml:space="preserve"> </v>
      </c>
      <c r="AD79" s="122"/>
      <c r="AE79" s="97"/>
      <c r="AF79" s="97"/>
      <c r="AG79" s="97" t="str">
        <f t="shared" si="33"/>
        <v xml:space="preserve"> </v>
      </c>
      <c r="AH79" s="122"/>
      <c r="AI79" s="97"/>
      <c r="AJ79" s="97"/>
      <c r="AK79" s="97" t="str">
        <f t="shared" si="34"/>
        <v xml:space="preserve"> </v>
      </c>
      <c r="AL79" s="122"/>
      <c r="AM79" s="97"/>
      <c r="AN79" s="97"/>
      <c r="AO79" s="97" t="str">
        <f t="shared" si="35"/>
        <v xml:space="preserve"> </v>
      </c>
      <c r="AP79" s="122"/>
      <c r="AQ79" s="97"/>
      <c r="AR79" s="97"/>
      <c r="AS79" s="97" t="str">
        <f t="shared" si="36"/>
        <v xml:space="preserve"> </v>
      </c>
      <c r="AT79" s="122"/>
      <c r="AU79" s="116"/>
      <c r="AV79" s="116"/>
      <c r="AW79" s="97" t="str">
        <f t="shared" si="37"/>
        <v xml:space="preserve"> </v>
      </c>
      <c r="AX79" s="122"/>
      <c r="AY79" s="97"/>
      <c r="AZ79" s="97"/>
      <c r="BA79" s="97" t="str">
        <f t="shared" si="38"/>
        <v xml:space="preserve"> </v>
      </c>
      <c r="BB79" s="122"/>
      <c r="BC79" s="97"/>
      <c r="BD79" s="97"/>
      <c r="BE79" s="97" t="str">
        <f t="shared" si="39"/>
        <v xml:space="preserve"> </v>
      </c>
      <c r="BF79" s="122"/>
      <c r="BG79" s="97"/>
      <c r="BH79" s="97"/>
      <c r="BI79" s="97" t="str">
        <f t="shared" si="40"/>
        <v xml:space="preserve"> </v>
      </c>
      <c r="BJ79" s="122"/>
      <c r="BK79" s="97"/>
      <c r="BL79" s="97"/>
      <c r="BM79" s="97" t="str">
        <f t="shared" si="41"/>
        <v xml:space="preserve"> </v>
      </c>
      <c r="BN79" s="122"/>
      <c r="BO79" s="97"/>
      <c r="BP79" s="97"/>
      <c r="BQ79" s="97" t="str">
        <f t="shared" si="42"/>
        <v xml:space="preserve"> </v>
      </c>
      <c r="BR79" s="122"/>
      <c r="BS79" s="116"/>
      <c r="BT79" s="116"/>
      <c r="BU79" s="97" t="str">
        <f t="shared" si="43"/>
        <v xml:space="preserve"> </v>
      </c>
      <c r="BV79" s="100" t="str">
        <f t="shared" si="54"/>
        <v xml:space="preserve"> </v>
      </c>
      <c r="BW79" s="100" t="str">
        <f t="shared" si="55"/>
        <v xml:space="preserve"> </v>
      </c>
      <c r="BX79" s="100" t="str">
        <f t="shared" si="46"/>
        <v>NO APLICA</v>
      </c>
      <c r="BY79" s="55"/>
    </row>
    <row r="80" spans="1:77" ht="21" customHeight="1" outlineLevel="1">
      <c r="A80" s="149">
        <v>33</v>
      </c>
      <c r="B80" s="116" t="s">
        <v>159</v>
      </c>
      <c r="C80" s="85">
        <v>9</v>
      </c>
      <c r="D80" s="85" t="s">
        <v>172</v>
      </c>
      <c r="E80" s="116" t="s">
        <v>160</v>
      </c>
      <c r="F80" s="115" t="s">
        <v>227</v>
      </c>
      <c r="G80" s="115" t="s">
        <v>506</v>
      </c>
      <c r="H80" s="116" t="s">
        <v>486</v>
      </c>
      <c r="I80" s="170" t="s">
        <v>588</v>
      </c>
      <c r="J80" s="328" t="s">
        <v>48</v>
      </c>
      <c r="K80" s="118" t="s">
        <v>71</v>
      </c>
      <c r="L80" s="118" t="s">
        <v>589</v>
      </c>
      <c r="M80" s="118" t="s">
        <v>176</v>
      </c>
      <c r="N80" s="118" t="s">
        <v>509</v>
      </c>
      <c r="O80" s="118" t="s">
        <v>510</v>
      </c>
      <c r="P80" s="118" t="s">
        <v>590</v>
      </c>
      <c r="Q80" s="118" t="s">
        <v>53</v>
      </c>
      <c r="R80" s="118" t="s">
        <v>591</v>
      </c>
      <c r="S80" s="118" t="s">
        <v>295</v>
      </c>
      <c r="T80" s="119">
        <v>0</v>
      </c>
      <c r="U80" s="120">
        <v>0</v>
      </c>
      <c r="V80" s="118" t="s">
        <v>54</v>
      </c>
      <c r="W80" s="172">
        <v>0</v>
      </c>
      <c r="X80" s="172">
        <v>0</v>
      </c>
      <c r="Y80" s="154" t="s">
        <v>518</v>
      </c>
      <c r="Z80" s="122"/>
      <c r="AA80" s="116"/>
      <c r="AB80" s="116"/>
      <c r="AC80" s="97" t="str">
        <f t="shared" si="32"/>
        <v xml:space="preserve"> </v>
      </c>
      <c r="AD80" s="122"/>
      <c r="AE80" s="97"/>
      <c r="AF80" s="97"/>
      <c r="AG80" s="97" t="str">
        <f t="shared" si="33"/>
        <v xml:space="preserve"> </v>
      </c>
      <c r="AH80" s="122"/>
      <c r="AI80" s="97"/>
      <c r="AJ80" s="97"/>
      <c r="AK80" s="97" t="str">
        <f t="shared" si="34"/>
        <v xml:space="preserve"> </v>
      </c>
      <c r="AL80" s="122"/>
      <c r="AM80" s="97"/>
      <c r="AN80" s="97"/>
      <c r="AO80" s="97" t="str">
        <f t="shared" si="35"/>
        <v xml:space="preserve"> </v>
      </c>
      <c r="AP80" s="122"/>
      <c r="AQ80" s="97"/>
      <c r="AR80" s="97"/>
      <c r="AS80" s="97" t="str">
        <f t="shared" si="36"/>
        <v xml:space="preserve"> </v>
      </c>
      <c r="AT80" s="122"/>
      <c r="AU80" s="97"/>
      <c r="AV80" s="97"/>
      <c r="AW80" s="97" t="str">
        <f t="shared" si="37"/>
        <v xml:space="preserve"> </v>
      </c>
      <c r="AX80" s="122"/>
      <c r="AY80" s="97"/>
      <c r="AZ80" s="97"/>
      <c r="BA80" s="97" t="str">
        <f t="shared" si="38"/>
        <v xml:space="preserve"> </v>
      </c>
      <c r="BB80" s="122"/>
      <c r="BC80" s="97"/>
      <c r="BD80" s="97"/>
      <c r="BE80" s="97" t="str">
        <f t="shared" si="39"/>
        <v xml:space="preserve"> </v>
      </c>
      <c r="BF80" s="122"/>
      <c r="BG80" s="97"/>
      <c r="BH80" s="97"/>
      <c r="BI80" s="97" t="str">
        <f t="shared" si="40"/>
        <v xml:space="preserve"> </v>
      </c>
      <c r="BJ80" s="122"/>
      <c r="BK80" s="97"/>
      <c r="BL80" s="97"/>
      <c r="BM80" s="97" t="str">
        <f t="shared" si="41"/>
        <v xml:space="preserve"> </v>
      </c>
      <c r="BN80" s="122"/>
      <c r="BO80" s="97"/>
      <c r="BP80" s="97"/>
      <c r="BQ80" s="97" t="str">
        <f t="shared" si="42"/>
        <v xml:space="preserve"> </v>
      </c>
      <c r="BR80" s="122"/>
      <c r="BS80" s="116"/>
      <c r="BT80" s="116"/>
      <c r="BU80" s="97" t="str">
        <f t="shared" si="43"/>
        <v xml:space="preserve"> </v>
      </c>
      <c r="BV80" s="100" t="str">
        <f t="shared" si="54"/>
        <v xml:space="preserve"> </v>
      </c>
      <c r="BW80" s="100" t="str">
        <f t="shared" si="55"/>
        <v xml:space="preserve"> </v>
      </c>
      <c r="BX80" s="100" t="str">
        <f t="shared" si="46"/>
        <v>NO APLICA</v>
      </c>
      <c r="BY80" s="55"/>
    </row>
    <row r="81" spans="1:77" ht="21" customHeight="1" outlineLevel="1">
      <c r="A81" s="149">
        <v>34</v>
      </c>
      <c r="B81" s="116" t="s">
        <v>159</v>
      </c>
      <c r="C81" s="85">
        <v>9</v>
      </c>
      <c r="D81" s="85" t="s">
        <v>172</v>
      </c>
      <c r="E81" s="116" t="s">
        <v>160</v>
      </c>
      <c r="F81" s="115" t="s">
        <v>227</v>
      </c>
      <c r="G81" s="115" t="s">
        <v>506</v>
      </c>
      <c r="H81" s="116" t="s">
        <v>486</v>
      </c>
      <c r="I81" s="102" t="s">
        <v>592</v>
      </c>
      <c r="J81" s="328" t="s">
        <v>48</v>
      </c>
      <c r="K81" s="118" t="s">
        <v>71</v>
      </c>
      <c r="L81" s="118" t="s">
        <v>593</v>
      </c>
      <c r="M81" s="118" t="s">
        <v>176</v>
      </c>
      <c r="N81" s="118" t="s">
        <v>509</v>
      </c>
      <c r="O81" s="118" t="s">
        <v>510</v>
      </c>
      <c r="P81" s="118" t="s">
        <v>594</v>
      </c>
      <c r="Q81" s="118" t="s">
        <v>60</v>
      </c>
      <c r="R81" s="118" t="s">
        <v>595</v>
      </c>
      <c r="S81" s="118" t="s">
        <v>295</v>
      </c>
      <c r="T81" s="119">
        <v>0</v>
      </c>
      <c r="U81" s="120">
        <v>0</v>
      </c>
      <c r="V81" s="118" t="s">
        <v>54</v>
      </c>
      <c r="W81" s="120">
        <v>0</v>
      </c>
      <c r="X81" s="120">
        <v>0</v>
      </c>
      <c r="Y81" s="154" t="s">
        <v>578</v>
      </c>
      <c r="Z81" s="122"/>
      <c r="AA81" s="116"/>
      <c r="AB81" s="116"/>
      <c r="AC81" s="97" t="str">
        <f t="shared" si="32"/>
        <v xml:space="preserve"> </v>
      </c>
      <c r="AD81" s="122"/>
      <c r="AE81" s="97"/>
      <c r="AF81" s="97"/>
      <c r="AG81" s="97" t="str">
        <f t="shared" si="33"/>
        <v xml:space="preserve"> </v>
      </c>
      <c r="AH81" s="122"/>
      <c r="AI81" s="97"/>
      <c r="AJ81" s="97"/>
      <c r="AK81" s="97" t="str">
        <f t="shared" si="34"/>
        <v xml:space="preserve"> </v>
      </c>
      <c r="AL81" s="122"/>
      <c r="AM81" s="97"/>
      <c r="AN81" s="97"/>
      <c r="AO81" s="97" t="str">
        <f t="shared" si="35"/>
        <v xml:space="preserve"> </v>
      </c>
      <c r="AP81" s="122"/>
      <c r="AQ81" s="97"/>
      <c r="AR81" s="97"/>
      <c r="AS81" s="97" t="str">
        <f t="shared" si="36"/>
        <v xml:space="preserve"> </v>
      </c>
      <c r="AT81" s="122"/>
      <c r="AU81" s="97"/>
      <c r="AV81" s="97"/>
      <c r="AW81" s="97" t="str">
        <f t="shared" si="37"/>
        <v xml:space="preserve"> </v>
      </c>
      <c r="AX81" s="122"/>
      <c r="AY81" s="97"/>
      <c r="AZ81" s="97"/>
      <c r="BA81" s="97" t="str">
        <f t="shared" si="38"/>
        <v xml:space="preserve"> </v>
      </c>
      <c r="BB81" s="122"/>
      <c r="BC81" s="97"/>
      <c r="BD81" s="97"/>
      <c r="BE81" s="97" t="str">
        <f t="shared" si="39"/>
        <v xml:space="preserve"> </v>
      </c>
      <c r="BF81" s="122"/>
      <c r="BG81" s="97"/>
      <c r="BH81" s="97"/>
      <c r="BI81" s="97" t="str">
        <f t="shared" si="40"/>
        <v xml:space="preserve"> </v>
      </c>
      <c r="BJ81" s="122"/>
      <c r="BK81" s="97"/>
      <c r="BL81" s="97"/>
      <c r="BM81" s="97" t="str">
        <f t="shared" si="41"/>
        <v xml:space="preserve"> </v>
      </c>
      <c r="BN81" s="122"/>
      <c r="BO81" s="97"/>
      <c r="BP81" s="97"/>
      <c r="BQ81" s="97" t="str">
        <f t="shared" si="42"/>
        <v xml:space="preserve"> </v>
      </c>
      <c r="BR81" s="122"/>
      <c r="BS81" s="116"/>
      <c r="BT81" s="116"/>
      <c r="BU81" s="97" t="str">
        <f t="shared" si="43"/>
        <v xml:space="preserve"> </v>
      </c>
      <c r="BV81" s="100" t="str">
        <f t="shared" si="54"/>
        <v xml:space="preserve"> </v>
      </c>
      <c r="BW81" s="100" t="str">
        <f t="shared" si="55"/>
        <v xml:space="preserve"> </v>
      </c>
      <c r="BX81" s="100" t="str">
        <f t="shared" si="46"/>
        <v>NO APLICA</v>
      </c>
      <c r="BY81" s="55"/>
    </row>
    <row r="82" spans="1:77" ht="21" customHeight="1" outlineLevel="1">
      <c r="A82" s="149">
        <v>35</v>
      </c>
      <c r="B82" s="116" t="s">
        <v>159</v>
      </c>
      <c r="C82" s="85">
        <v>9</v>
      </c>
      <c r="D82" s="85" t="s">
        <v>172</v>
      </c>
      <c r="E82" s="116" t="s">
        <v>160</v>
      </c>
      <c r="F82" s="115" t="s">
        <v>227</v>
      </c>
      <c r="G82" s="115" t="s">
        <v>506</v>
      </c>
      <c r="H82" s="116" t="s">
        <v>519</v>
      </c>
      <c r="I82" s="102" t="s">
        <v>596</v>
      </c>
      <c r="J82" s="328" t="s">
        <v>48</v>
      </c>
      <c r="K82" s="118" t="s">
        <v>59</v>
      </c>
      <c r="L82" s="118" t="s">
        <v>597</v>
      </c>
      <c r="M82" s="118" t="s">
        <v>176</v>
      </c>
      <c r="N82" s="118" t="s">
        <v>509</v>
      </c>
      <c r="O82" s="118" t="s">
        <v>523</v>
      </c>
      <c r="P82" s="118" t="s">
        <v>598</v>
      </c>
      <c r="Q82" s="118" t="s">
        <v>60</v>
      </c>
      <c r="R82" s="118" t="s">
        <v>599</v>
      </c>
      <c r="S82" s="118" t="s">
        <v>558</v>
      </c>
      <c r="T82" s="119">
        <v>1</v>
      </c>
      <c r="U82" s="120">
        <v>1</v>
      </c>
      <c r="V82" s="118" t="s">
        <v>74</v>
      </c>
      <c r="W82" s="120">
        <v>1</v>
      </c>
      <c r="X82" s="120">
        <v>1</v>
      </c>
      <c r="Y82" s="154"/>
      <c r="Z82" s="122"/>
      <c r="AA82" s="116"/>
      <c r="AB82" s="116"/>
      <c r="AC82" s="97" t="str">
        <f t="shared" si="32"/>
        <v xml:space="preserve"> </v>
      </c>
      <c r="AD82" s="122"/>
      <c r="AE82" s="97"/>
      <c r="AF82" s="97"/>
      <c r="AG82" s="97" t="str">
        <f t="shared" si="33"/>
        <v xml:space="preserve"> </v>
      </c>
      <c r="AH82" s="122"/>
      <c r="AI82" s="97"/>
      <c r="AJ82" s="97"/>
      <c r="AK82" s="97" t="str">
        <f t="shared" si="34"/>
        <v xml:space="preserve"> </v>
      </c>
      <c r="AL82" s="122"/>
      <c r="AM82" s="97"/>
      <c r="AN82" s="97"/>
      <c r="AO82" s="97" t="str">
        <f t="shared" si="35"/>
        <v xml:space="preserve"> </v>
      </c>
      <c r="AP82" s="122"/>
      <c r="AQ82" s="97"/>
      <c r="AR82" s="97"/>
      <c r="AS82" s="97" t="str">
        <f t="shared" si="36"/>
        <v xml:space="preserve"> </v>
      </c>
      <c r="AT82" s="122"/>
      <c r="AU82" s="97"/>
      <c r="AV82" s="97"/>
      <c r="AW82" s="97" t="str">
        <f t="shared" si="37"/>
        <v xml:space="preserve"> </v>
      </c>
      <c r="AX82" s="122"/>
      <c r="AY82" s="97"/>
      <c r="AZ82" s="97"/>
      <c r="BA82" s="97" t="str">
        <f t="shared" si="38"/>
        <v xml:space="preserve"> </v>
      </c>
      <c r="BB82" s="122"/>
      <c r="BC82" s="97"/>
      <c r="BD82" s="97"/>
      <c r="BE82" s="97" t="str">
        <f t="shared" si="39"/>
        <v xml:space="preserve"> </v>
      </c>
      <c r="BF82" s="122"/>
      <c r="BG82" s="97"/>
      <c r="BH82" s="97"/>
      <c r="BI82" s="97" t="str">
        <f t="shared" si="40"/>
        <v xml:space="preserve"> </v>
      </c>
      <c r="BJ82" s="122"/>
      <c r="BK82" s="97"/>
      <c r="BL82" s="97"/>
      <c r="BM82" s="97" t="str">
        <f t="shared" si="41"/>
        <v xml:space="preserve"> </v>
      </c>
      <c r="BN82" s="122"/>
      <c r="BO82" s="97"/>
      <c r="BP82" s="97"/>
      <c r="BQ82" s="97" t="str">
        <f t="shared" si="42"/>
        <v xml:space="preserve"> </v>
      </c>
      <c r="BR82" s="122"/>
      <c r="BS82" s="116"/>
      <c r="BT82" s="116"/>
      <c r="BU82" s="97" t="str">
        <f t="shared" si="43"/>
        <v xml:space="preserve"> </v>
      </c>
      <c r="BV82" s="100" t="str">
        <f t="shared" si="54"/>
        <v xml:space="preserve"> </v>
      </c>
      <c r="BW82" s="100" t="str">
        <f t="shared" si="55"/>
        <v xml:space="preserve"> </v>
      </c>
      <c r="BX82" s="100" t="str">
        <f t="shared" si="46"/>
        <v>NO APLICA</v>
      </c>
      <c r="BY82" s="55"/>
    </row>
    <row r="83" spans="1:77" ht="21" customHeight="1" outlineLevel="1">
      <c r="A83" s="149">
        <v>36</v>
      </c>
      <c r="B83" s="116" t="s">
        <v>159</v>
      </c>
      <c r="C83" s="85">
        <v>9</v>
      </c>
      <c r="D83" s="85" t="s">
        <v>172</v>
      </c>
      <c r="E83" s="116" t="s">
        <v>160</v>
      </c>
      <c r="F83" s="115" t="s">
        <v>227</v>
      </c>
      <c r="G83" s="115" t="s">
        <v>506</v>
      </c>
      <c r="H83" s="116" t="s">
        <v>486</v>
      </c>
      <c r="I83" s="102" t="s">
        <v>600</v>
      </c>
      <c r="J83" s="328" t="s">
        <v>48</v>
      </c>
      <c r="K83" s="118" t="s">
        <v>71</v>
      </c>
      <c r="L83" s="118" t="s">
        <v>601</v>
      </c>
      <c r="M83" s="118" t="s">
        <v>176</v>
      </c>
      <c r="N83" s="118" t="s">
        <v>509</v>
      </c>
      <c r="O83" s="118" t="s">
        <v>510</v>
      </c>
      <c r="P83" s="118" t="s">
        <v>602</v>
      </c>
      <c r="Q83" s="118" t="s">
        <v>60</v>
      </c>
      <c r="R83" s="118" t="s">
        <v>603</v>
      </c>
      <c r="S83" s="118" t="s">
        <v>106</v>
      </c>
      <c r="T83" s="119">
        <v>0</v>
      </c>
      <c r="U83" s="120">
        <v>0.09</v>
      </c>
      <c r="V83" s="118" t="s">
        <v>54</v>
      </c>
      <c r="W83" s="120">
        <v>0</v>
      </c>
      <c r="X83" s="120">
        <v>0.09</v>
      </c>
      <c r="Y83" s="154" t="s">
        <v>578</v>
      </c>
      <c r="Z83" s="122">
        <v>1</v>
      </c>
      <c r="AA83" s="116">
        <f>0+0</f>
        <v>0</v>
      </c>
      <c r="AB83" s="116">
        <v>134</v>
      </c>
      <c r="AC83" s="97">
        <f t="shared" si="32"/>
        <v>0</v>
      </c>
      <c r="AD83" s="122">
        <v>1</v>
      </c>
      <c r="AE83" s="116">
        <v>0</v>
      </c>
      <c r="AF83" s="116">
        <v>133</v>
      </c>
      <c r="AG83" s="97">
        <f t="shared" si="33"/>
        <v>0</v>
      </c>
      <c r="AH83" s="155">
        <v>2</v>
      </c>
      <c r="AI83" s="161"/>
      <c r="AJ83" s="161"/>
      <c r="AK83" s="97" t="str">
        <f t="shared" si="34"/>
        <v xml:space="preserve"> </v>
      </c>
      <c r="AL83" s="122"/>
      <c r="AM83" s="116"/>
      <c r="AN83" s="116"/>
      <c r="AO83" s="97" t="str">
        <f t="shared" si="35"/>
        <v xml:space="preserve"> </v>
      </c>
      <c r="AP83" s="122"/>
      <c r="AQ83" s="116"/>
      <c r="AR83" s="116"/>
      <c r="AS83" s="97" t="str">
        <f t="shared" si="36"/>
        <v xml:space="preserve"> </v>
      </c>
      <c r="AT83" s="122"/>
      <c r="AU83" s="116"/>
      <c r="AV83" s="116"/>
      <c r="AW83" s="97" t="str">
        <f t="shared" si="37"/>
        <v xml:space="preserve"> </v>
      </c>
      <c r="AX83" s="122"/>
      <c r="AY83" s="116"/>
      <c r="AZ83" s="116"/>
      <c r="BA83" s="97" t="str">
        <f t="shared" si="38"/>
        <v xml:space="preserve"> </v>
      </c>
      <c r="BB83" s="122"/>
      <c r="BC83" s="116"/>
      <c r="BD83" s="116"/>
      <c r="BE83" s="97" t="str">
        <f t="shared" si="39"/>
        <v xml:space="preserve"> </v>
      </c>
      <c r="BF83" s="122"/>
      <c r="BG83" s="116"/>
      <c r="BH83" s="116"/>
      <c r="BI83" s="97" t="str">
        <f t="shared" si="40"/>
        <v xml:space="preserve"> </v>
      </c>
      <c r="BJ83" s="122"/>
      <c r="BK83" s="116"/>
      <c r="BL83" s="116"/>
      <c r="BM83" s="97" t="str">
        <f t="shared" si="41"/>
        <v xml:space="preserve"> </v>
      </c>
      <c r="BN83" s="122"/>
      <c r="BO83" s="116"/>
      <c r="BP83" s="116"/>
      <c r="BQ83" s="97" t="str">
        <f t="shared" si="42"/>
        <v xml:space="preserve"> </v>
      </c>
      <c r="BR83" s="122"/>
      <c r="BS83" s="116"/>
      <c r="BT83" s="116"/>
      <c r="BU83" s="97" t="str">
        <f t="shared" si="43"/>
        <v xml:space="preserve"> </v>
      </c>
      <c r="BV83" s="100">
        <f>IF(SUM(AC83,AG83,AK83,AO83,AS83,AW83,BA83,BE83,BI83,BM83,BQ83,BU83)=0,0%,AVERAGE(AC83,AG83,AK83,AO83,AS83,AW83,BA83,BE83,BI83,BM83,BQ83,BU83))</f>
        <v>0</v>
      </c>
      <c r="BW83" s="100">
        <f>IF(AND(BV83&gt;=W83,BV83&lt;=X83),100%,50%)</f>
        <v>1</v>
      </c>
      <c r="BX83" s="100" t="str">
        <f t="shared" si="46"/>
        <v>CUMPLE</v>
      </c>
      <c r="BY83" s="55"/>
    </row>
    <row r="84" spans="1:77" ht="21" customHeight="1" outlineLevel="1">
      <c r="A84" s="149">
        <v>37</v>
      </c>
      <c r="B84" s="116" t="s">
        <v>121</v>
      </c>
      <c r="C84" s="85">
        <v>10</v>
      </c>
      <c r="D84" s="85" t="s">
        <v>120</v>
      </c>
      <c r="E84" s="116" t="s">
        <v>122</v>
      </c>
      <c r="F84" s="115" t="s">
        <v>604</v>
      </c>
      <c r="G84" s="115" t="s">
        <v>46</v>
      </c>
      <c r="H84" s="116" t="s">
        <v>58</v>
      </c>
      <c r="I84" s="102" t="s">
        <v>605</v>
      </c>
      <c r="J84" s="328" t="s">
        <v>70</v>
      </c>
      <c r="K84" s="118" t="s">
        <v>59</v>
      </c>
      <c r="L84" s="118" t="s">
        <v>606</v>
      </c>
      <c r="M84" s="118" t="s">
        <v>176</v>
      </c>
      <c r="N84" s="154" t="s">
        <v>607</v>
      </c>
      <c r="O84" s="118" t="s">
        <v>52</v>
      </c>
      <c r="P84" s="118" t="s">
        <v>608</v>
      </c>
      <c r="Q84" s="118" t="s">
        <v>60</v>
      </c>
      <c r="R84" s="118" t="s">
        <v>609</v>
      </c>
      <c r="S84" s="118" t="s">
        <v>87</v>
      </c>
      <c r="T84" s="119">
        <v>0.7</v>
      </c>
      <c r="U84" s="118" t="s">
        <v>88</v>
      </c>
      <c r="V84" s="118" t="s">
        <v>74</v>
      </c>
      <c r="W84" s="120">
        <v>0.6</v>
      </c>
      <c r="X84" s="120">
        <v>1</v>
      </c>
      <c r="Y84" s="154" t="s">
        <v>610</v>
      </c>
      <c r="Z84" s="122"/>
      <c r="AA84" s="116"/>
      <c r="AB84" s="116"/>
      <c r="AC84" s="97" t="str">
        <f t="shared" si="32"/>
        <v xml:space="preserve"> </v>
      </c>
      <c r="AD84" s="122"/>
      <c r="AE84" s="97"/>
      <c r="AF84" s="97"/>
      <c r="AG84" s="97" t="str">
        <f t="shared" si="33"/>
        <v xml:space="preserve"> </v>
      </c>
      <c r="AH84" s="155">
        <v>1</v>
      </c>
      <c r="AI84" s="161">
        <v>17</v>
      </c>
      <c r="AJ84" s="161">
        <v>17</v>
      </c>
      <c r="AK84" s="97">
        <f t="shared" si="34"/>
        <v>1</v>
      </c>
      <c r="AL84" s="122"/>
      <c r="AM84" s="97"/>
      <c r="AN84" s="97"/>
      <c r="AO84" s="97" t="str">
        <f t="shared" si="35"/>
        <v xml:space="preserve"> </v>
      </c>
      <c r="AP84" s="122"/>
      <c r="AQ84" s="97"/>
      <c r="AR84" s="97"/>
      <c r="AS84" s="97" t="str">
        <f t="shared" si="36"/>
        <v xml:space="preserve"> </v>
      </c>
      <c r="AT84" s="122"/>
      <c r="AU84" s="116"/>
      <c r="AV84" s="116"/>
      <c r="AW84" s="97" t="str">
        <f t="shared" si="37"/>
        <v xml:space="preserve"> </v>
      </c>
      <c r="AX84" s="122"/>
      <c r="AY84" s="97"/>
      <c r="AZ84" s="97"/>
      <c r="BA84" s="97" t="str">
        <f t="shared" si="38"/>
        <v xml:space="preserve"> </v>
      </c>
      <c r="BB84" s="122"/>
      <c r="BC84" s="97"/>
      <c r="BD84" s="97"/>
      <c r="BE84" s="97" t="str">
        <f t="shared" si="39"/>
        <v xml:space="preserve"> </v>
      </c>
      <c r="BF84" s="122"/>
      <c r="BG84" s="116"/>
      <c r="BH84" s="116"/>
      <c r="BI84" s="97" t="str">
        <f t="shared" si="40"/>
        <v xml:space="preserve"> </v>
      </c>
      <c r="BJ84" s="122"/>
      <c r="BK84" s="97"/>
      <c r="BL84" s="97"/>
      <c r="BM84" s="97" t="str">
        <f t="shared" si="41"/>
        <v xml:space="preserve"> </v>
      </c>
      <c r="BN84" s="122"/>
      <c r="BO84" s="97"/>
      <c r="BP84" s="97"/>
      <c r="BQ84" s="97" t="str">
        <f t="shared" si="42"/>
        <v xml:space="preserve"> </v>
      </c>
      <c r="BR84" s="122"/>
      <c r="BS84" s="116"/>
      <c r="BT84" s="116"/>
      <c r="BU84" s="97" t="str">
        <f t="shared" si="43"/>
        <v xml:space="preserve"> </v>
      </c>
      <c r="BV84" s="100">
        <f t="shared" ref="BV84:BV86" si="56">IF(SUM(AC84,AG84,AK84,AO84,AS84,AW84,BA84,BE84,BI84,BM84,BQ84,BU84)=0," ",AVERAGE(AC84,AG84,AK84,AO84,AS84,AW84,BA84,BE84,BI84,BM84,BQ84,BU84))</f>
        <v>1</v>
      </c>
      <c r="BW84" s="100">
        <f>IF(BV84=" ",BV84,BV84/X84)</f>
        <v>1</v>
      </c>
      <c r="BX84" s="100" t="str">
        <f t="shared" si="46"/>
        <v>CUMPLE</v>
      </c>
      <c r="BY84" s="55"/>
    </row>
    <row r="85" spans="1:77" ht="21" customHeight="1" outlineLevel="1">
      <c r="A85" s="149">
        <v>38</v>
      </c>
      <c r="B85" s="116" t="s">
        <v>121</v>
      </c>
      <c r="C85" s="85">
        <v>10</v>
      </c>
      <c r="D85" s="85" t="s">
        <v>120</v>
      </c>
      <c r="E85" s="116" t="s">
        <v>122</v>
      </c>
      <c r="F85" s="115" t="s">
        <v>45</v>
      </c>
      <c r="G85" s="115" t="s">
        <v>611</v>
      </c>
      <c r="H85" s="116" t="s">
        <v>58</v>
      </c>
      <c r="I85" s="102" t="s">
        <v>612</v>
      </c>
      <c r="J85" s="328" t="s">
        <v>70</v>
      </c>
      <c r="K85" s="118" t="s">
        <v>59</v>
      </c>
      <c r="L85" s="118" t="s">
        <v>613</v>
      </c>
      <c r="M85" s="118" t="s">
        <v>176</v>
      </c>
      <c r="N85" s="118" t="s">
        <v>614</v>
      </c>
      <c r="O85" s="118" t="s">
        <v>52</v>
      </c>
      <c r="P85" s="118" t="s">
        <v>608</v>
      </c>
      <c r="Q85" s="118" t="s">
        <v>60</v>
      </c>
      <c r="R85" s="118" t="s">
        <v>609</v>
      </c>
      <c r="S85" s="118" t="s">
        <v>87</v>
      </c>
      <c r="T85" s="119">
        <v>0.7</v>
      </c>
      <c r="U85" s="118" t="s">
        <v>88</v>
      </c>
      <c r="V85" s="118" t="s">
        <v>74</v>
      </c>
      <c r="W85" s="120">
        <v>0.6</v>
      </c>
      <c r="X85" s="120">
        <v>1</v>
      </c>
      <c r="Y85" s="154" t="s">
        <v>610</v>
      </c>
      <c r="Z85" s="122"/>
      <c r="AA85" s="116"/>
      <c r="AB85" s="116"/>
      <c r="AC85" s="97" t="str">
        <f t="shared" si="32"/>
        <v xml:space="preserve"> </v>
      </c>
      <c r="AD85" s="122"/>
      <c r="AE85" s="97"/>
      <c r="AF85" s="97"/>
      <c r="AG85" s="97" t="str">
        <f t="shared" si="33"/>
        <v xml:space="preserve"> </v>
      </c>
      <c r="AH85" s="155">
        <v>1</v>
      </c>
      <c r="AI85" s="161">
        <v>9</v>
      </c>
      <c r="AJ85" s="161">
        <v>9</v>
      </c>
      <c r="AK85" s="97">
        <f t="shared" si="34"/>
        <v>1</v>
      </c>
      <c r="AL85" s="122"/>
      <c r="AM85" s="97"/>
      <c r="AN85" s="97"/>
      <c r="AO85" s="97" t="str">
        <f t="shared" si="35"/>
        <v xml:space="preserve"> </v>
      </c>
      <c r="AP85" s="122"/>
      <c r="AQ85" s="97"/>
      <c r="AR85" s="97"/>
      <c r="AS85" s="97" t="str">
        <f t="shared" si="36"/>
        <v xml:space="preserve"> </v>
      </c>
      <c r="AT85" s="122"/>
      <c r="AU85" s="116"/>
      <c r="AV85" s="116"/>
      <c r="AW85" s="97" t="str">
        <f t="shared" si="37"/>
        <v xml:space="preserve"> </v>
      </c>
      <c r="AX85" s="122"/>
      <c r="AY85" s="97"/>
      <c r="AZ85" s="97"/>
      <c r="BA85" s="97" t="str">
        <f t="shared" si="38"/>
        <v xml:space="preserve"> </v>
      </c>
      <c r="BB85" s="122"/>
      <c r="BC85" s="97"/>
      <c r="BD85" s="97"/>
      <c r="BE85" s="97" t="str">
        <f t="shared" si="39"/>
        <v xml:space="preserve"> </v>
      </c>
      <c r="BF85" s="122"/>
      <c r="BG85" s="116"/>
      <c r="BH85" s="116"/>
      <c r="BI85" s="97" t="str">
        <f t="shared" si="40"/>
        <v xml:space="preserve"> </v>
      </c>
      <c r="BJ85" s="122"/>
      <c r="BK85" s="97"/>
      <c r="BL85" s="97"/>
      <c r="BM85" s="97" t="str">
        <f t="shared" si="41"/>
        <v xml:space="preserve"> </v>
      </c>
      <c r="BN85" s="122"/>
      <c r="BO85" s="97"/>
      <c r="BP85" s="97"/>
      <c r="BQ85" s="97" t="str">
        <f t="shared" si="42"/>
        <v xml:space="preserve"> </v>
      </c>
      <c r="BR85" s="122"/>
      <c r="BS85" s="116"/>
      <c r="BT85" s="116"/>
      <c r="BU85" s="97" t="str">
        <f t="shared" si="43"/>
        <v xml:space="preserve"> </v>
      </c>
      <c r="BV85" s="100">
        <f t="shared" si="56"/>
        <v>1</v>
      </c>
      <c r="BW85" s="100">
        <f>IF(BV85=" ",BV85,BV85/X85)</f>
        <v>1</v>
      </c>
      <c r="BX85" s="100" t="str">
        <f t="shared" si="46"/>
        <v>CUMPLE</v>
      </c>
      <c r="BY85" s="55"/>
    </row>
    <row r="86" spans="1:77" ht="21" customHeight="1" outlineLevel="1">
      <c r="A86" s="149">
        <v>39</v>
      </c>
      <c r="B86" s="116" t="s">
        <v>121</v>
      </c>
      <c r="C86" s="85">
        <v>10</v>
      </c>
      <c r="D86" s="85" t="s">
        <v>120</v>
      </c>
      <c r="E86" s="116" t="s">
        <v>122</v>
      </c>
      <c r="F86" s="173" t="s">
        <v>615</v>
      </c>
      <c r="G86" s="115" t="s">
        <v>616</v>
      </c>
      <c r="H86" s="116" t="s">
        <v>617</v>
      </c>
      <c r="I86" s="102" t="s">
        <v>618</v>
      </c>
      <c r="J86" s="328" t="s">
        <v>70</v>
      </c>
      <c r="K86" s="118" t="s">
        <v>59</v>
      </c>
      <c r="L86" s="118" t="s">
        <v>619</v>
      </c>
      <c r="M86" s="118" t="s">
        <v>176</v>
      </c>
      <c r="N86" s="118" t="s">
        <v>620</v>
      </c>
      <c r="O86" s="118" t="s">
        <v>621</v>
      </c>
      <c r="P86" s="154" t="s">
        <v>622</v>
      </c>
      <c r="Q86" s="118" t="s">
        <v>60</v>
      </c>
      <c r="R86" s="154" t="s">
        <v>623</v>
      </c>
      <c r="S86" s="118" t="s">
        <v>106</v>
      </c>
      <c r="T86" s="119">
        <v>0.25</v>
      </c>
      <c r="U86" s="118" t="s">
        <v>624</v>
      </c>
      <c r="V86" s="118" t="s">
        <v>54</v>
      </c>
      <c r="W86" s="120">
        <v>0.01</v>
      </c>
      <c r="X86" s="120">
        <v>0.5</v>
      </c>
      <c r="Y86" s="154" t="s">
        <v>610</v>
      </c>
      <c r="Z86" s="122">
        <v>1</v>
      </c>
      <c r="AA86" s="116">
        <f>71-33</f>
        <v>38</v>
      </c>
      <c r="AB86" s="116">
        <v>71</v>
      </c>
      <c r="AC86" s="97">
        <f t="shared" si="32"/>
        <v>0.53521126760563376</v>
      </c>
      <c r="AD86" s="122">
        <v>1</v>
      </c>
      <c r="AE86" s="116">
        <f>71-44</f>
        <v>27</v>
      </c>
      <c r="AF86" s="116">
        <v>71</v>
      </c>
      <c r="AG86" s="97">
        <f t="shared" si="33"/>
        <v>0.38028169014084506</v>
      </c>
      <c r="AH86" s="155">
        <v>1</v>
      </c>
      <c r="AI86" s="116">
        <f>71-41</f>
        <v>30</v>
      </c>
      <c r="AJ86" s="161">
        <v>71</v>
      </c>
      <c r="AK86" s="97">
        <f t="shared" si="34"/>
        <v>0.42253521126760563</v>
      </c>
      <c r="AL86" s="122"/>
      <c r="AM86" s="116"/>
      <c r="AN86" s="116"/>
      <c r="AO86" s="97" t="str">
        <f t="shared" si="35"/>
        <v xml:space="preserve"> </v>
      </c>
      <c r="AP86" s="122"/>
      <c r="AQ86" s="116"/>
      <c r="AR86" s="116"/>
      <c r="AS86" s="97" t="str">
        <f t="shared" si="36"/>
        <v xml:space="preserve"> </v>
      </c>
      <c r="AT86" s="122"/>
      <c r="AU86" s="116"/>
      <c r="AV86" s="116"/>
      <c r="AW86" s="97" t="str">
        <f t="shared" si="37"/>
        <v xml:space="preserve"> </v>
      </c>
      <c r="AX86" s="122"/>
      <c r="AY86" s="116"/>
      <c r="AZ86" s="116"/>
      <c r="BA86" s="97" t="str">
        <f t="shared" si="38"/>
        <v xml:space="preserve"> </v>
      </c>
      <c r="BB86" s="122"/>
      <c r="BC86" s="116"/>
      <c r="BD86" s="116"/>
      <c r="BE86" s="97" t="str">
        <f t="shared" si="39"/>
        <v xml:space="preserve"> </v>
      </c>
      <c r="BF86" s="122"/>
      <c r="BG86" s="116"/>
      <c r="BH86" s="116"/>
      <c r="BI86" s="97" t="str">
        <f t="shared" si="40"/>
        <v xml:space="preserve"> </v>
      </c>
      <c r="BJ86" s="122"/>
      <c r="BK86" s="116"/>
      <c r="BL86" s="116"/>
      <c r="BM86" s="97" t="str">
        <f t="shared" si="41"/>
        <v xml:space="preserve"> </v>
      </c>
      <c r="BN86" s="122"/>
      <c r="BO86" s="116"/>
      <c r="BP86" s="116"/>
      <c r="BQ86" s="97" t="str">
        <f t="shared" si="42"/>
        <v xml:space="preserve"> </v>
      </c>
      <c r="BR86" s="122"/>
      <c r="BS86" s="116"/>
      <c r="BT86" s="116"/>
      <c r="BU86" s="97" t="str">
        <f t="shared" si="43"/>
        <v xml:space="preserve"> </v>
      </c>
      <c r="BV86" s="100">
        <f t="shared" si="56"/>
        <v>0.4460093896713615</v>
      </c>
      <c r="BW86" s="100">
        <f t="shared" ref="BW86:BW91" si="57">IF(BV86=" ",BV86,IF(AND(BV86&gt;=W86,BV86&lt;=X86),100%,50%))</f>
        <v>1</v>
      </c>
      <c r="BX86" s="100" t="str">
        <f t="shared" si="46"/>
        <v>CUMPLE</v>
      </c>
      <c r="BY86" s="55"/>
    </row>
    <row r="87" spans="1:77" ht="21" customHeight="1" outlineLevel="1">
      <c r="A87" s="149">
        <v>40</v>
      </c>
      <c r="B87" s="116" t="s">
        <v>121</v>
      </c>
      <c r="C87" s="85">
        <v>10</v>
      </c>
      <c r="D87" s="85" t="s">
        <v>120</v>
      </c>
      <c r="E87" s="116" t="s">
        <v>122</v>
      </c>
      <c r="F87" s="173" t="s">
        <v>615</v>
      </c>
      <c r="G87" s="115" t="s">
        <v>616</v>
      </c>
      <c r="H87" s="116" t="s">
        <v>617</v>
      </c>
      <c r="I87" s="102" t="s">
        <v>625</v>
      </c>
      <c r="J87" s="328" t="s">
        <v>70</v>
      </c>
      <c r="K87" s="118" t="s">
        <v>59</v>
      </c>
      <c r="L87" s="118" t="s">
        <v>626</v>
      </c>
      <c r="M87" s="118" t="s">
        <v>176</v>
      </c>
      <c r="N87" s="118" t="s">
        <v>620</v>
      </c>
      <c r="O87" s="118" t="s">
        <v>621</v>
      </c>
      <c r="P87" s="154" t="s">
        <v>622</v>
      </c>
      <c r="Q87" s="118" t="s">
        <v>60</v>
      </c>
      <c r="R87" s="154" t="s">
        <v>623</v>
      </c>
      <c r="S87" s="118" t="s">
        <v>106</v>
      </c>
      <c r="T87" s="119">
        <v>0.25</v>
      </c>
      <c r="U87" s="118" t="s">
        <v>627</v>
      </c>
      <c r="V87" s="118" t="s">
        <v>54</v>
      </c>
      <c r="W87" s="120">
        <v>0.01</v>
      </c>
      <c r="X87" s="120">
        <v>0.5</v>
      </c>
      <c r="Y87" s="154" t="s">
        <v>610</v>
      </c>
      <c r="Z87" s="122">
        <v>1</v>
      </c>
      <c r="AA87" s="116">
        <f>93-56</f>
        <v>37</v>
      </c>
      <c r="AB87" s="116">
        <v>93</v>
      </c>
      <c r="AC87" s="97">
        <f t="shared" si="32"/>
        <v>0.39784946236559138</v>
      </c>
      <c r="AD87" s="122">
        <v>1</v>
      </c>
      <c r="AE87" s="116">
        <f>93-60</f>
        <v>33</v>
      </c>
      <c r="AF87" s="116">
        <v>93</v>
      </c>
      <c r="AG87" s="97">
        <f t="shared" si="33"/>
        <v>0.35483870967741937</v>
      </c>
      <c r="AH87" s="155">
        <v>1</v>
      </c>
      <c r="AI87" s="116">
        <f>93-64</f>
        <v>29</v>
      </c>
      <c r="AJ87" s="161">
        <v>93</v>
      </c>
      <c r="AK87" s="97">
        <f t="shared" si="34"/>
        <v>0.31182795698924731</v>
      </c>
      <c r="AL87" s="122"/>
      <c r="AM87" s="116"/>
      <c r="AN87" s="116"/>
      <c r="AO87" s="97" t="str">
        <f t="shared" si="35"/>
        <v xml:space="preserve"> </v>
      </c>
      <c r="AP87" s="122"/>
      <c r="AQ87" s="116"/>
      <c r="AR87" s="116"/>
      <c r="AS87" s="97" t="str">
        <f t="shared" si="36"/>
        <v xml:space="preserve"> </v>
      </c>
      <c r="AT87" s="122"/>
      <c r="AU87" s="116"/>
      <c r="AV87" s="116"/>
      <c r="AW87" s="97" t="str">
        <f t="shared" si="37"/>
        <v xml:space="preserve"> </v>
      </c>
      <c r="AX87" s="122"/>
      <c r="AY87" s="116"/>
      <c r="AZ87" s="116"/>
      <c r="BA87" s="97" t="str">
        <f t="shared" si="38"/>
        <v xml:space="preserve"> </v>
      </c>
      <c r="BB87" s="122"/>
      <c r="BC87" s="116"/>
      <c r="BD87" s="116"/>
      <c r="BE87" s="97" t="str">
        <f t="shared" si="39"/>
        <v xml:space="preserve"> </v>
      </c>
      <c r="BF87" s="122"/>
      <c r="BG87" s="116"/>
      <c r="BH87" s="116"/>
      <c r="BI87" s="97" t="str">
        <f t="shared" si="40"/>
        <v xml:space="preserve"> </v>
      </c>
      <c r="BJ87" s="122"/>
      <c r="BK87" s="116"/>
      <c r="BL87" s="116"/>
      <c r="BM87" s="97" t="str">
        <f t="shared" si="41"/>
        <v xml:space="preserve"> </v>
      </c>
      <c r="BN87" s="122"/>
      <c r="BO87" s="116"/>
      <c r="BP87" s="116"/>
      <c r="BQ87" s="97" t="str">
        <f t="shared" si="42"/>
        <v xml:space="preserve"> </v>
      </c>
      <c r="BR87" s="122"/>
      <c r="BS87" s="116"/>
      <c r="BT87" s="116"/>
      <c r="BU87" s="97" t="str">
        <f t="shared" si="43"/>
        <v xml:space="preserve"> </v>
      </c>
      <c r="BV87" s="100">
        <f t="shared" ref="BV87:BV91" si="58">IF(SUM(AC87,AG87,AK87,AO87,AS87,AW87,BA87,BE87,BI87,BM87,BQ87,BU87)=0,0,AVERAGE(AC87,AG87,AK87,AO87,AS87,AW87,BA87,BE87,BI87,BM87,BQ87,BU87))</f>
        <v>0.35483870967741932</v>
      </c>
      <c r="BW87" s="100">
        <f t="shared" si="57"/>
        <v>1</v>
      </c>
      <c r="BX87" s="100" t="str">
        <f t="shared" si="46"/>
        <v>CUMPLE</v>
      </c>
      <c r="BY87" s="55"/>
    </row>
    <row r="88" spans="1:77" ht="21" customHeight="1" outlineLevel="1">
      <c r="A88" s="149">
        <v>41</v>
      </c>
      <c r="B88" s="116" t="s">
        <v>121</v>
      </c>
      <c r="C88" s="85">
        <v>10</v>
      </c>
      <c r="D88" s="85" t="s">
        <v>120</v>
      </c>
      <c r="E88" s="116" t="s">
        <v>122</v>
      </c>
      <c r="F88" s="173" t="s">
        <v>615</v>
      </c>
      <c r="G88" s="115" t="s">
        <v>616</v>
      </c>
      <c r="H88" s="116" t="s">
        <v>617</v>
      </c>
      <c r="I88" s="102" t="s">
        <v>628</v>
      </c>
      <c r="J88" s="328" t="s">
        <v>70</v>
      </c>
      <c r="K88" s="118" t="s">
        <v>59</v>
      </c>
      <c r="L88" s="174" t="s">
        <v>629</v>
      </c>
      <c r="M88" s="118" t="s">
        <v>176</v>
      </c>
      <c r="N88" s="118" t="s">
        <v>620</v>
      </c>
      <c r="O88" s="118" t="s">
        <v>621</v>
      </c>
      <c r="P88" s="154" t="s">
        <v>630</v>
      </c>
      <c r="Q88" s="118" t="s">
        <v>60</v>
      </c>
      <c r="R88" s="154" t="s">
        <v>631</v>
      </c>
      <c r="S88" s="118" t="s">
        <v>106</v>
      </c>
      <c r="T88" s="119">
        <v>0.15</v>
      </c>
      <c r="U88" s="118" t="s">
        <v>632</v>
      </c>
      <c r="V88" s="118" t="s">
        <v>54</v>
      </c>
      <c r="W88" s="120">
        <v>0.01</v>
      </c>
      <c r="X88" s="120">
        <v>0.5</v>
      </c>
      <c r="Y88" s="154" t="s">
        <v>610</v>
      </c>
      <c r="Z88" s="122">
        <v>1</v>
      </c>
      <c r="AA88" s="116">
        <f>22078-14263</f>
        <v>7815</v>
      </c>
      <c r="AB88" s="116">
        <v>22078</v>
      </c>
      <c r="AC88" s="97">
        <f t="shared" si="32"/>
        <v>0.35397228009783493</v>
      </c>
      <c r="AD88" s="122">
        <v>1</v>
      </c>
      <c r="AE88" s="116">
        <f>22078-14263</f>
        <v>7815</v>
      </c>
      <c r="AF88" s="116">
        <v>22078</v>
      </c>
      <c r="AG88" s="97">
        <f t="shared" si="33"/>
        <v>0.35397228009783493</v>
      </c>
      <c r="AH88" s="155">
        <v>1</v>
      </c>
      <c r="AI88" s="116">
        <f>22078-15182</f>
        <v>6896</v>
      </c>
      <c r="AJ88" s="161">
        <v>22078</v>
      </c>
      <c r="AK88" s="97">
        <f t="shared" si="34"/>
        <v>0.31234713289247212</v>
      </c>
      <c r="AL88" s="122"/>
      <c r="AM88" s="116"/>
      <c r="AN88" s="116"/>
      <c r="AO88" s="97" t="str">
        <f t="shared" si="35"/>
        <v xml:space="preserve"> </v>
      </c>
      <c r="AP88" s="122"/>
      <c r="AQ88" s="116"/>
      <c r="AR88" s="116"/>
      <c r="AS88" s="97" t="str">
        <f t="shared" si="36"/>
        <v xml:space="preserve"> </v>
      </c>
      <c r="AT88" s="122"/>
      <c r="AU88" s="116"/>
      <c r="AV88" s="116"/>
      <c r="AW88" s="97" t="str">
        <f t="shared" si="37"/>
        <v xml:space="preserve"> </v>
      </c>
      <c r="AX88" s="122"/>
      <c r="AY88" s="116"/>
      <c r="AZ88" s="116"/>
      <c r="BA88" s="97" t="str">
        <f t="shared" si="38"/>
        <v xml:space="preserve"> </v>
      </c>
      <c r="BB88" s="122"/>
      <c r="BC88" s="116"/>
      <c r="BD88" s="116"/>
      <c r="BE88" s="97" t="str">
        <f t="shared" si="39"/>
        <v xml:space="preserve"> </v>
      </c>
      <c r="BF88" s="122"/>
      <c r="BG88" s="116"/>
      <c r="BH88" s="116"/>
      <c r="BI88" s="97" t="str">
        <f t="shared" si="40"/>
        <v xml:space="preserve"> </v>
      </c>
      <c r="BJ88" s="122"/>
      <c r="BK88" s="116"/>
      <c r="BL88" s="116"/>
      <c r="BM88" s="97" t="str">
        <f t="shared" si="41"/>
        <v xml:space="preserve"> </v>
      </c>
      <c r="BN88" s="122"/>
      <c r="BO88" s="116"/>
      <c r="BP88" s="116"/>
      <c r="BQ88" s="97" t="str">
        <f t="shared" si="42"/>
        <v xml:space="preserve"> </v>
      </c>
      <c r="BR88" s="122"/>
      <c r="BS88" s="116"/>
      <c r="BT88" s="116"/>
      <c r="BU88" s="97" t="str">
        <f t="shared" si="43"/>
        <v xml:space="preserve"> </v>
      </c>
      <c r="BV88" s="100">
        <f t="shared" si="58"/>
        <v>0.34009723102938066</v>
      </c>
      <c r="BW88" s="100">
        <f t="shared" si="57"/>
        <v>1</v>
      </c>
      <c r="BX88" s="100" t="str">
        <f t="shared" si="46"/>
        <v>CUMPLE</v>
      </c>
      <c r="BY88" s="55"/>
    </row>
    <row r="89" spans="1:77" ht="21" customHeight="1" outlineLevel="1">
      <c r="A89" s="149">
        <v>42</v>
      </c>
      <c r="B89" s="116" t="s">
        <v>121</v>
      </c>
      <c r="C89" s="85">
        <v>10</v>
      </c>
      <c r="D89" s="85" t="s">
        <v>120</v>
      </c>
      <c r="E89" s="116" t="s">
        <v>122</v>
      </c>
      <c r="F89" s="173" t="s">
        <v>615</v>
      </c>
      <c r="G89" s="115" t="s">
        <v>616</v>
      </c>
      <c r="H89" s="116" t="s">
        <v>617</v>
      </c>
      <c r="I89" s="102" t="s">
        <v>633</v>
      </c>
      <c r="J89" s="328" t="s">
        <v>70</v>
      </c>
      <c r="K89" s="118" t="s">
        <v>59</v>
      </c>
      <c r="L89" s="174" t="s">
        <v>629</v>
      </c>
      <c r="M89" s="118" t="s">
        <v>176</v>
      </c>
      <c r="N89" s="118" t="s">
        <v>620</v>
      </c>
      <c r="O89" s="118" t="s">
        <v>621</v>
      </c>
      <c r="P89" s="154" t="s">
        <v>630</v>
      </c>
      <c r="Q89" s="118" t="s">
        <v>60</v>
      </c>
      <c r="R89" s="154" t="s">
        <v>631</v>
      </c>
      <c r="S89" s="118" t="s">
        <v>106</v>
      </c>
      <c r="T89" s="119">
        <v>0.12</v>
      </c>
      <c r="U89" s="118" t="s">
        <v>634</v>
      </c>
      <c r="V89" s="118" t="s">
        <v>54</v>
      </c>
      <c r="W89" s="120">
        <v>0.01</v>
      </c>
      <c r="X89" s="120">
        <v>0.5</v>
      </c>
      <c r="Y89" s="154" t="s">
        <v>610</v>
      </c>
      <c r="Z89" s="122">
        <v>1</v>
      </c>
      <c r="AA89" s="116">
        <f>20676-12819</f>
        <v>7857</v>
      </c>
      <c r="AB89" s="116">
        <v>20676</v>
      </c>
      <c r="AC89" s="97">
        <f t="shared" si="32"/>
        <v>0.38000580383052812</v>
      </c>
      <c r="AD89" s="122">
        <v>1</v>
      </c>
      <c r="AE89" s="116">
        <f>20676-11520</f>
        <v>9156</v>
      </c>
      <c r="AF89" s="116">
        <v>20676</v>
      </c>
      <c r="AG89" s="97">
        <f t="shared" si="33"/>
        <v>0.4428322692977365</v>
      </c>
      <c r="AH89" s="155">
        <v>1</v>
      </c>
      <c r="AI89" s="116">
        <f>20676- 11700</f>
        <v>8976</v>
      </c>
      <c r="AJ89" s="161">
        <v>20676</v>
      </c>
      <c r="AK89" s="97">
        <f t="shared" si="34"/>
        <v>0.43412652350551362</v>
      </c>
      <c r="AL89" s="122"/>
      <c r="AM89" s="116"/>
      <c r="AN89" s="116"/>
      <c r="AO89" s="97" t="str">
        <f t="shared" si="35"/>
        <v xml:space="preserve"> </v>
      </c>
      <c r="AP89" s="122"/>
      <c r="AQ89" s="116"/>
      <c r="AR89" s="116"/>
      <c r="AS89" s="97" t="str">
        <f t="shared" si="36"/>
        <v xml:space="preserve"> </v>
      </c>
      <c r="AT89" s="122"/>
      <c r="AU89" s="116"/>
      <c r="AV89" s="116"/>
      <c r="AW89" s="97" t="str">
        <f t="shared" si="37"/>
        <v xml:space="preserve"> </v>
      </c>
      <c r="AX89" s="122"/>
      <c r="AY89" s="116"/>
      <c r="AZ89" s="116"/>
      <c r="BA89" s="97" t="str">
        <f t="shared" si="38"/>
        <v xml:space="preserve"> </v>
      </c>
      <c r="BB89" s="122"/>
      <c r="BC89" s="116"/>
      <c r="BD89" s="116"/>
      <c r="BE89" s="97" t="str">
        <f t="shared" si="39"/>
        <v xml:space="preserve"> </v>
      </c>
      <c r="BF89" s="122"/>
      <c r="BG89" s="116"/>
      <c r="BH89" s="116"/>
      <c r="BI89" s="97" t="str">
        <f t="shared" si="40"/>
        <v xml:space="preserve"> </v>
      </c>
      <c r="BJ89" s="122"/>
      <c r="BK89" s="116"/>
      <c r="BL89" s="116"/>
      <c r="BM89" s="97" t="str">
        <f t="shared" si="41"/>
        <v xml:space="preserve"> </v>
      </c>
      <c r="BN89" s="122"/>
      <c r="BO89" s="116"/>
      <c r="BP89" s="116"/>
      <c r="BQ89" s="97" t="str">
        <f t="shared" si="42"/>
        <v xml:space="preserve"> </v>
      </c>
      <c r="BR89" s="122"/>
      <c r="BS89" s="116"/>
      <c r="BT89" s="116"/>
      <c r="BU89" s="97" t="str">
        <f t="shared" si="43"/>
        <v xml:space="preserve"> </v>
      </c>
      <c r="BV89" s="100">
        <f t="shared" si="58"/>
        <v>0.4189881988779261</v>
      </c>
      <c r="BW89" s="100">
        <f t="shared" si="57"/>
        <v>1</v>
      </c>
      <c r="BX89" s="100" t="str">
        <f t="shared" si="46"/>
        <v>CUMPLE</v>
      </c>
      <c r="BY89" s="55"/>
    </row>
    <row r="90" spans="1:77" ht="21" customHeight="1" outlineLevel="1">
      <c r="A90" s="149">
        <v>43</v>
      </c>
      <c r="B90" s="116" t="s">
        <v>121</v>
      </c>
      <c r="C90" s="85">
        <v>10</v>
      </c>
      <c r="D90" s="85" t="s">
        <v>120</v>
      </c>
      <c r="E90" s="116" t="s">
        <v>122</v>
      </c>
      <c r="F90" s="173" t="s">
        <v>615</v>
      </c>
      <c r="G90" s="115" t="s">
        <v>616</v>
      </c>
      <c r="H90" s="116" t="s">
        <v>617</v>
      </c>
      <c r="I90" s="102" t="s">
        <v>635</v>
      </c>
      <c r="J90" s="328" t="s">
        <v>70</v>
      </c>
      <c r="K90" s="118" t="s">
        <v>59</v>
      </c>
      <c r="L90" s="174" t="s">
        <v>636</v>
      </c>
      <c r="M90" s="118" t="s">
        <v>176</v>
      </c>
      <c r="N90" s="118" t="s">
        <v>620</v>
      </c>
      <c r="O90" s="118" t="s">
        <v>621</v>
      </c>
      <c r="P90" s="154" t="s">
        <v>637</v>
      </c>
      <c r="Q90" s="118" t="s">
        <v>60</v>
      </c>
      <c r="R90" s="154" t="s">
        <v>638</v>
      </c>
      <c r="S90" s="118" t="s">
        <v>106</v>
      </c>
      <c r="T90" s="119">
        <v>0.25</v>
      </c>
      <c r="U90" s="118" t="s">
        <v>639</v>
      </c>
      <c r="V90" s="118" t="s">
        <v>54</v>
      </c>
      <c r="W90" s="120">
        <v>0.04</v>
      </c>
      <c r="X90" s="120">
        <v>1</v>
      </c>
      <c r="Y90" s="154" t="s">
        <v>610</v>
      </c>
      <c r="Z90" s="122">
        <v>1</v>
      </c>
      <c r="AA90" s="116">
        <f>28-1</f>
        <v>27</v>
      </c>
      <c r="AB90" s="116">
        <v>28</v>
      </c>
      <c r="AC90" s="97">
        <f t="shared" si="32"/>
        <v>0.9642857142857143</v>
      </c>
      <c r="AD90" s="122">
        <v>1</v>
      </c>
      <c r="AE90" s="116">
        <f>28-41</f>
        <v>-13</v>
      </c>
      <c r="AF90" s="116">
        <v>28</v>
      </c>
      <c r="AG90" s="97">
        <f t="shared" si="33"/>
        <v>-0.4642857142857143</v>
      </c>
      <c r="AH90" s="155">
        <v>1</v>
      </c>
      <c r="AI90" s="116">
        <f>28-2</f>
        <v>26</v>
      </c>
      <c r="AJ90" s="161">
        <v>28</v>
      </c>
      <c r="AK90" s="97">
        <f t="shared" si="34"/>
        <v>0.9285714285714286</v>
      </c>
      <c r="AL90" s="122"/>
      <c r="AM90" s="116"/>
      <c r="AN90" s="116"/>
      <c r="AO90" s="97" t="str">
        <f t="shared" si="35"/>
        <v xml:space="preserve"> </v>
      </c>
      <c r="AP90" s="122"/>
      <c r="AQ90" s="116"/>
      <c r="AR90" s="116"/>
      <c r="AS90" s="97" t="str">
        <f t="shared" si="36"/>
        <v xml:space="preserve"> </v>
      </c>
      <c r="AT90" s="122"/>
      <c r="AU90" s="116"/>
      <c r="AV90" s="116"/>
      <c r="AW90" s="97" t="str">
        <f t="shared" si="37"/>
        <v xml:space="preserve"> </v>
      </c>
      <c r="AX90" s="122"/>
      <c r="AY90" s="116"/>
      <c r="AZ90" s="116"/>
      <c r="BA90" s="97" t="str">
        <f t="shared" si="38"/>
        <v xml:space="preserve"> </v>
      </c>
      <c r="BB90" s="122"/>
      <c r="BC90" s="116"/>
      <c r="BD90" s="116"/>
      <c r="BE90" s="97" t="str">
        <f t="shared" si="39"/>
        <v xml:space="preserve"> </v>
      </c>
      <c r="BF90" s="122"/>
      <c r="BG90" s="116"/>
      <c r="BH90" s="116"/>
      <c r="BI90" s="97" t="str">
        <f t="shared" si="40"/>
        <v xml:space="preserve"> </v>
      </c>
      <c r="BJ90" s="122"/>
      <c r="BK90" s="116"/>
      <c r="BL90" s="116"/>
      <c r="BM90" s="97" t="str">
        <f t="shared" si="41"/>
        <v xml:space="preserve"> </v>
      </c>
      <c r="BN90" s="122"/>
      <c r="BO90" s="116"/>
      <c r="BP90" s="116"/>
      <c r="BQ90" s="97" t="str">
        <f t="shared" si="42"/>
        <v xml:space="preserve"> </v>
      </c>
      <c r="BR90" s="122"/>
      <c r="BS90" s="116"/>
      <c r="BT90" s="116"/>
      <c r="BU90" s="97" t="str">
        <f t="shared" si="43"/>
        <v xml:space="preserve"> </v>
      </c>
      <c r="BV90" s="100">
        <f t="shared" si="58"/>
        <v>0.47619047619047622</v>
      </c>
      <c r="BW90" s="100">
        <f t="shared" si="57"/>
        <v>1</v>
      </c>
      <c r="BX90" s="100" t="str">
        <f t="shared" si="46"/>
        <v>CUMPLE</v>
      </c>
      <c r="BY90" s="55"/>
    </row>
    <row r="91" spans="1:77" ht="21" customHeight="1" outlineLevel="1">
      <c r="A91" s="149">
        <v>44</v>
      </c>
      <c r="B91" s="116" t="s">
        <v>121</v>
      </c>
      <c r="C91" s="85">
        <v>10</v>
      </c>
      <c r="D91" s="85" t="s">
        <v>165</v>
      </c>
      <c r="E91" s="116" t="s">
        <v>122</v>
      </c>
      <c r="F91" s="173" t="s">
        <v>615</v>
      </c>
      <c r="G91" s="115" t="s">
        <v>616</v>
      </c>
      <c r="H91" s="116" t="s">
        <v>617</v>
      </c>
      <c r="I91" s="102" t="s">
        <v>640</v>
      </c>
      <c r="J91" s="328" t="s">
        <v>48</v>
      </c>
      <c r="K91" s="118" t="s">
        <v>59</v>
      </c>
      <c r="L91" s="174" t="s">
        <v>641</v>
      </c>
      <c r="M91" s="118" t="s">
        <v>176</v>
      </c>
      <c r="N91" s="118" t="s">
        <v>642</v>
      </c>
      <c r="O91" s="118" t="s">
        <v>621</v>
      </c>
      <c r="P91" s="154" t="s">
        <v>643</v>
      </c>
      <c r="Q91" s="118" t="s">
        <v>60</v>
      </c>
      <c r="R91" s="154" t="s">
        <v>644</v>
      </c>
      <c r="S91" s="118" t="s">
        <v>106</v>
      </c>
      <c r="T91" s="175">
        <v>25</v>
      </c>
      <c r="U91" s="118" t="s">
        <v>645</v>
      </c>
      <c r="V91" s="118" t="s">
        <v>54</v>
      </c>
      <c r="W91" s="172">
        <v>20</v>
      </c>
      <c r="X91" s="172">
        <v>1000</v>
      </c>
      <c r="Y91" s="154" t="s">
        <v>610</v>
      </c>
      <c r="Z91" s="122">
        <v>1</v>
      </c>
      <c r="AA91" s="116">
        <v>33</v>
      </c>
      <c r="AB91" s="116">
        <v>1</v>
      </c>
      <c r="AC91" s="96">
        <f t="shared" si="32"/>
        <v>33</v>
      </c>
      <c r="AD91" s="122">
        <v>1</v>
      </c>
      <c r="AE91" s="116">
        <v>46</v>
      </c>
      <c r="AF91" s="116">
        <v>1</v>
      </c>
      <c r="AG91" s="176">
        <f t="shared" si="33"/>
        <v>46</v>
      </c>
      <c r="AH91" s="155">
        <v>1</v>
      </c>
      <c r="AI91" s="161">
        <v>38</v>
      </c>
      <c r="AJ91" s="161">
        <v>1</v>
      </c>
      <c r="AK91" s="176">
        <f t="shared" si="34"/>
        <v>38</v>
      </c>
      <c r="AL91" s="122"/>
      <c r="AM91" s="116"/>
      <c r="AN91" s="116"/>
      <c r="AO91" s="176" t="str">
        <f t="shared" si="35"/>
        <v xml:space="preserve"> </v>
      </c>
      <c r="AP91" s="122"/>
      <c r="AQ91" s="116"/>
      <c r="AR91" s="116"/>
      <c r="AS91" s="176" t="str">
        <f t="shared" si="36"/>
        <v xml:space="preserve"> </v>
      </c>
      <c r="AT91" s="122"/>
      <c r="AU91" s="116"/>
      <c r="AV91" s="116"/>
      <c r="AW91" s="176" t="str">
        <f t="shared" si="37"/>
        <v xml:space="preserve"> </v>
      </c>
      <c r="AX91" s="122"/>
      <c r="AY91" s="116"/>
      <c r="AZ91" s="116"/>
      <c r="BA91" s="176" t="str">
        <f t="shared" si="38"/>
        <v xml:space="preserve"> </v>
      </c>
      <c r="BB91" s="122"/>
      <c r="BC91" s="116"/>
      <c r="BD91" s="116"/>
      <c r="BE91" s="176" t="str">
        <f t="shared" si="39"/>
        <v xml:space="preserve"> </v>
      </c>
      <c r="BF91" s="122"/>
      <c r="BG91" s="116"/>
      <c r="BH91" s="116"/>
      <c r="BI91" s="176" t="str">
        <f t="shared" si="40"/>
        <v xml:space="preserve"> </v>
      </c>
      <c r="BJ91" s="122"/>
      <c r="BK91" s="116"/>
      <c r="BL91" s="116"/>
      <c r="BM91" s="176" t="str">
        <f t="shared" si="41"/>
        <v xml:space="preserve"> </v>
      </c>
      <c r="BN91" s="122"/>
      <c r="BO91" s="116"/>
      <c r="BP91" s="116"/>
      <c r="BQ91" s="176" t="str">
        <f t="shared" si="42"/>
        <v xml:space="preserve"> </v>
      </c>
      <c r="BR91" s="122"/>
      <c r="BS91" s="116"/>
      <c r="BT91" s="116"/>
      <c r="BU91" s="176" t="str">
        <f t="shared" si="43"/>
        <v xml:space="preserve"> </v>
      </c>
      <c r="BV91" s="147">
        <f t="shared" si="58"/>
        <v>39</v>
      </c>
      <c r="BW91" s="100">
        <f t="shared" si="57"/>
        <v>1</v>
      </c>
      <c r="BX91" s="100" t="str">
        <f t="shared" si="46"/>
        <v>CUMPLE</v>
      </c>
      <c r="BY91" s="55"/>
    </row>
    <row r="92" spans="1:77" ht="21" customHeight="1" outlineLevel="1">
      <c r="A92" s="149">
        <v>46</v>
      </c>
      <c r="B92" s="116" t="s">
        <v>113</v>
      </c>
      <c r="C92" s="85">
        <v>11</v>
      </c>
      <c r="D92" s="85" t="s">
        <v>128</v>
      </c>
      <c r="E92" s="116" t="s">
        <v>114</v>
      </c>
      <c r="F92" s="115" t="s">
        <v>646</v>
      </c>
      <c r="G92" s="115" t="s">
        <v>647</v>
      </c>
      <c r="H92" s="116" t="s">
        <v>531</v>
      </c>
      <c r="I92" s="102" t="s">
        <v>648</v>
      </c>
      <c r="J92" s="328" t="s">
        <v>70</v>
      </c>
      <c r="K92" s="118" t="s">
        <v>649</v>
      </c>
      <c r="L92" s="118" t="s">
        <v>650</v>
      </c>
      <c r="M92" s="118" t="s">
        <v>174</v>
      </c>
      <c r="N92" s="118" t="s">
        <v>651</v>
      </c>
      <c r="O92" s="118" t="s">
        <v>429</v>
      </c>
      <c r="P92" s="118" t="s">
        <v>652</v>
      </c>
      <c r="Q92" s="118" t="s">
        <v>60</v>
      </c>
      <c r="R92" s="118" t="s">
        <v>653</v>
      </c>
      <c r="S92" s="118" t="s">
        <v>295</v>
      </c>
      <c r="T92" s="119">
        <v>0.7</v>
      </c>
      <c r="U92" s="118" t="s">
        <v>88</v>
      </c>
      <c r="V92" s="118" t="s">
        <v>74</v>
      </c>
      <c r="W92" s="120">
        <v>0.6</v>
      </c>
      <c r="X92" s="120">
        <v>1</v>
      </c>
      <c r="Y92" s="154" t="s">
        <v>654</v>
      </c>
      <c r="Z92" s="122"/>
      <c r="AA92" s="116"/>
      <c r="AB92" s="116"/>
      <c r="AC92" s="97" t="str">
        <f t="shared" si="32"/>
        <v xml:space="preserve"> </v>
      </c>
      <c r="AD92" s="122"/>
      <c r="AE92" s="97"/>
      <c r="AF92" s="97"/>
      <c r="AG92" s="97" t="str">
        <f t="shared" si="33"/>
        <v xml:space="preserve"> </v>
      </c>
      <c r="AH92" s="122"/>
      <c r="AI92" s="97"/>
      <c r="AJ92" s="97"/>
      <c r="AK92" s="97" t="str">
        <f t="shared" si="34"/>
        <v xml:space="preserve"> </v>
      </c>
      <c r="AL92" s="122"/>
      <c r="AM92" s="97"/>
      <c r="AN92" s="97"/>
      <c r="AO92" s="97" t="str">
        <f t="shared" si="35"/>
        <v xml:space="preserve"> </v>
      </c>
      <c r="AP92" s="122"/>
      <c r="AQ92" s="97"/>
      <c r="AR92" s="97"/>
      <c r="AS92" s="97" t="str">
        <f t="shared" si="36"/>
        <v xml:space="preserve"> </v>
      </c>
      <c r="AT92" s="122"/>
      <c r="AU92" s="97"/>
      <c r="AV92" s="97"/>
      <c r="AW92" s="97" t="str">
        <f t="shared" si="37"/>
        <v xml:space="preserve"> </v>
      </c>
      <c r="AX92" s="122"/>
      <c r="AY92" s="97"/>
      <c r="AZ92" s="97"/>
      <c r="BA92" s="97" t="str">
        <f t="shared" si="38"/>
        <v xml:space="preserve"> </v>
      </c>
      <c r="BB92" s="122"/>
      <c r="BC92" s="97"/>
      <c r="BD92" s="97"/>
      <c r="BE92" s="97" t="str">
        <f t="shared" si="39"/>
        <v xml:space="preserve"> </v>
      </c>
      <c r="BF92" s="122"/>
      <c r="BG92" s="97"/>
      <c r="BH92" s="97"/>
      <c r="BI92" s="97" t="str">
        <f t="shared" si="40"/>
        <v xml:space="preserve"> </v>
      </c>
      <c r="BJ92" s="122"/>
      <c r="BK92" s="97"/>
      <c r="BL92" s="97"/>
      <c r="BM92" s="97" t="str">
        <f t="shared" si="41"/>
        <v xml:space="preserve"> </v>
      </c>
      <c r="BN92" s="122"/>
      <c r="BO92" s="97"/>
      <c r="BP92" s="97"/>
      <c r="BQ92" s="97" t="str">
        <f t="shared" si="42"/>
        <v xml:space="preserve"> </v>
      </c>
      <c r="BR92" s="122"/>
      <c r="BS92" s="116"/>
      <c r="BT92" s="116"/>
      <c r="BU92" s="97" t="str">
        <f t="shared" si="43"/>
        <v xml:space="preserve"> </v>
      </c>
      <c r="BV92" s="100" t="str">
        <f t="shared" ref="BV92:BV97" si="59">IF(SUM(AC92,AG92,AK92,AO92,AS92,AW92,BA92,BE92,BI92,BM92,BQ92,BU92)=0," ",AVERAGE(AC92,AG92,AK92,AO92,AS92,AW92,BA92,BE92,BI92,BM92,BQ92,BU92))</f>
        <v xml:space="preserve"> </v>
      </c>
      <c r="BW92" s="100" t="str">
        <f t="shared" ref="BW92:BW97" si="60">IF(BV92=" ",BV92,BV92/T92)</f>
        <v xml:space="preserve"> </v>
      </c>
      <c r="BX92" s="100" t="str">
        <f t="shared" si="46"/>
        <v>NO APLICA</v>
      </c>
      <c r="BY92" s="55"/>
    </row>
    <row r="93" spans="1:77" ht="21" customHeight="1" outlineLevel="1">
      <c r="A93" s="149">
        <v>47</v>
      </c>
      <c r="B93" s="116" t="s">
        <v>113</v>
      </c>
      <c r="C93" s="85">
        <v>11</v>
      </c>
      <c r="D93" s="85" t="s">
        <v>128</v>
      </c>
      <c r="E93" s="116" t="s">
        <v>114</v>
      </c>
      <c r="F93" s="115" t="s">
        <v>45</v>
      </c>
      <c r="G93" s="115" t="s">
        <v>655</v>
      </c>
      <c r="H93" s="116" t="s">
        <v>656</v>
      </c>
      <c r="I93" s="102" t="s">
        <v>657</v>
      </c>
      <c r="J93" s="328" t="s">
        <v>70</v>
      </c>
      <c r="K93" s="118" t="s">
        <v>81</v>
      </c>
      <c r="L93" s="118" t="s">
        <v>658</v>
      </c>
      <c r="M93" s="118" t="s">
        <v>174</v>
      </c>
      <c r="N93" s="118" t="s">
        <v>659</v>
      </c>
      <c r="O93" s="118" t="s">
        <v>429</v>
      </c>
      <c r="P93" s="118" t="s">
        <v>660</v>
      </c>
      <c r="Q93" s="118" t="s">
        <v>60</v>
      </c>
      <c r="R93" s="118" t="s">
        <v>661</v>
      </c>
      <c r="S93" s="118" t="s">
        <v>295</v>
      </c>
      <c r="T93" s="119">
        <v>1</v>
      </c>
      <c r="U93" s="118" t="s">
        <v>88</v>
      </c>
      <c r="V93" s="118" t="s">
        <v>74</v>
      </c>
      <c r="W93" s="120">
        <v>1</v>
      </c>
      <c r="X93" s="120">
        <v>1</v>
      </c>
      <c r="Y93" s="154" t="s">
        <v>662</v>
      </c>
      <c r="Z93" s="122"/>
      <c r="AA93" s="116"/>
      <c r="AB93" s="116"/>
      <c r="AC93" s="97" t="str">
        <f t="shared" si="32"/>
        <v xml:space="preserve"> </v>
      </c>
      <c r="AD93" s="122"/>
      <c r="AE93" s="97"/>
      <c r="AF93" s="97"/>
      <c r="AG93" s="97" t="str">
        <f t="shared" si="33"/>
        <v xml:space="preserve"> </v>
      </c>
      <c r="AH93" s="122"/>
      <c r="AI93" s="97"/>
      <c r="AJ93" s="97"/>
      <c r="AK93" s="97" t="str">
        <f t="shared" si="34"/>
        <v xml:space="preserve"> </v>
      </c>
      <c r="AL93" s="122"/>
      <c r="AM93" s="97"/>
      <c r="AN93" s="97"/>
      <c r="AO93" s="97" t="str">
        <f t="shared" si="35"/>
        <v xml:space="preserve"> </v>
      </c>
      <c r="AP93" s="122"/>
      <c r="AQ93" s="97"/>
      <c r="AR93" s="97"/>
      <c r="AS93" s="97" t="str">
        <f t="shared" si="36"/>
        <v xml:space="preserve"> </v>
      </c>
      <c r="AT93" s="122"/>
      <c r="AU93" s="97"/>
      <c r="AV93" s="97"/>
      <c r="AW93" s="97" t="str">
        <f t="shared" si="37"/>
        <v xml:space="preserve"> </v>
      </c>
      <c r="AX93" s="122"/>
      <c r="AY93" s="97"/>
      <c r="AZ93" s="97"/>
      <c r="BA93" s="97" t="str">
        <f t="shared" si="38"/>
        <v xml:space="preserve"> </v>
      </c>
      <c r="BB93" s="122"/>
      <c r="BC93" s="97"/>
      <c r="BD93" s="97"/>
      <c r="BE93" s="97" t="str">
        <f t="shared" si="39"/>
        <v xml:space="preserve"> </v>
      </c>
      <c r="BF93" s="122"/>
      <c r="BG93" s="97"/>
      <c r="BH93" s="97"/>
      <c r="BI93" s="97" t="str">
        <f t="shared" si="40"/>
        <v xml:space="preserve"> </v>
      </c>
      <c r="BJ93" s="122"/>
      <c r="BK93" s="97"/>
      <c r="BL93" s="97"/>
      <c r="BM93" s="97" t="str">
        <f t="shared" si="41"/>
        <v xml:space="preserve"> </v>
      </c>
      <c r="BN93" s="122"/>
      <c r="BO93" s="97"/>
      <c r="BP93" s="97"/>
      <c r="BQ93" s="97" t="str">
        <f t="shared" si="42"/>
        <v xml:space="preserve"> </v>
      </c>
      <c r="BR93" s="122"/>
      <c r="BS93" s="116"/>
      <c r="BT93" s="116"/>
      <c r="BU93" s="97" t="str">
        <f t="shared" si="43"/>
        <v xml:space="preserve"> </v>
      </c>
      <c r="BV93" s="100" t="str">
        <f t="shared" si="59"/>
        <v xml:space="preserve"> </v>
      </c>
      <c r="BW93" s="100" t="str">
        <f t="shared" si="60"/>
        <v xml:space="preserve"> </v>
      </c>
      <c r="BX93" s="100" t="str">
        <f t="shared" si="46"/>
        <v>NO APLICA</v>
      </c>
      <c r="BY93" s="55"/>
    </row>
    <row r="94" spans="1:77" ht="21" customHeight="1" outlineLevel="1">
      <c r="A94" s="149">
        <v>48</v>
      </c>
      <c r="B94" s="116" t="s">
        <v>113</v>
      </c>
      <c r="C94" s="85">
        <v>11</v>
      </c>
      <c r="D94" s="85" t="s">
        <v>166</v>
      </c>
      <c r="E94" s="116" t="s">
        <v>114</v>
      </c>
      <c r="F94" s="115" t="s">
        <v>45</v>
      </c>
      <c r="G94" s="115" t="s">
        <v>655</v>
      </c>
      <c r="H94" s="116" t="s">
        <v>656</v>
      </c>
      <c r="I94" s="102" t="s">
        <v>663</v>
      </c>
      <c r="J94" s="328" t="s">
        <v>48</v>
      </c>
      <c r="K94" s="118" t="s">
        <v>49</v>
      </c>
      <c r="L94" s="118" t="s">
        <v>49</v>
      </c>
      <c r="M94" s="118" t="s">
        <v>174</v>
      </c>
      <c r="N94" s="118" t="s">
        <v>664</v>
      </c>
      <c r="O94" s="118" t="s">
        <v>429</v>
      </c>
      <c r="P94" s="118" t="s">
        <v>665</v>
      </c>
      <c r="Q94" s="118" t="s">
        <v>60</v>
      </c>
      <c r="R94" s="118" t="s">
        <v>666</v>
      </c>
      <c r="S94" s="118" t="s">
        <v>87</v>
      </c>
      <c r="T94" s="119">
        <v>1</v>
      </c>
      <c r="U94" s="118" t="s">
        <v>88</v>
      </c>
      <c r="V94" s="118" t="s">
        <v>74</v>
      </c>
      <c r="W94" s="120">
        <v>0.8</v>
      </c>
      <c r="X94" s="120">
        <v>1</v>
      </c>
      <c r="Y94" s="154" t="s">
        <v>662</v>
      </c>
      <c r="Z94" s="122"/>
      <c r="AA94" s="116"/>
      <c r="AB94" s="116"/>
      <c r="AC94" s="97" t="str">
        <f t="shared" si="32"/>
        <v xml:space="preserve"> </v>
      </c>
      <c r="AD94" s="122"/>
      <c r="AE94" s="97"/>
      <c r="AF94" s="97"/>
      <c r="AG94" s="97" t="str">
        <f t="shared" si="33"/>
        <v xml:space="preserve"> </v>
      </c>
      <c r="AH94" s="155">
        <v>1</v>
      </c>
      <c r="AI94" s="156">
        <v>80</v>
      </c>
      <c r="AJ94" s="156">
        <v>100</v>
      </c>
      <c r="AK94" s="97">
        <f t="shared" si="34"/>
        <v>0.8</v>
      </c>
      <c r="AL94" s="122"/>
      <c r="AM94" s="97"/>
      <c r="AN94" s="97"/>
      <c r="AO94" s="97" t="str">
        <f t="shared" si="35"/>
        <v xml:space="preserve"> </v>
      </c>
      <c r="AP94" s="122"/>
      <c r="AQ94" s="97"/>
      <c r="AR94" s="97"/>
      <c r="AS94" s="97" t="str">
        <f t="shared" si="36"/>
        <v xml:space="preserve"> </v>
      </c>
      <c r="AT94" s="122"/>
      <c r="AU94" s="146"/>
      <c r="AV94" s="146"/>
      <c r="AW94" s="97" t="str">
        <f t="shared" si="37"/>
        <v xml:space="preserve"> </v>
      </c>
      <c r="AX94" s="122"/>
      <c r="AY94" s="97"/>
      <c r="AZ94" s="97"/>
      <c r="BA94" s="97" t="str">
        <f t="shared" si="38"/>
        <v xml:space="preserve"> </v>
      </c>
      <c r="BB94" s="122"/>
      <c r="BC94" s="97"/>
      <c r="BD94" s="97"/>
      <c r="BE94" s="97" t="str">
        <f t="shared" si="39"/>
        <v xml:space="preserve"> </v>
      </c>
      <c r="BF94" s="122"/>
      <c r="BG94" s="146"/>
      <c r="BH94" s="146"/>
      <c r="BI94" s="97" t="str">
        <f t="shared" si="40"/>
        <v xml:space="preserve"> </v>
      </c>
      <c r="BJ94" s="122"/>
      <c r="BK94" s="97"/>
      <c r="BL94" s="97"/>
      <c r="BM94" s="97" t="str">
        <f t="shared" si="41"/>
        <v xml:space="preserve"> </v>
      </c>
      <c r="BN94" s="122"/>
      <c r="BO94" s="97"/>
      <c r="BP94" s="97"/>
      <c r="BQ94" s="97" t="str">
        <f t="shared" si="42"/>
        <v xml:space="preserve"> </v>
      </c>
      <c r="BR94" s="122"/>
      <c r="BS94" s="146"/>
      <c r="BT94" s="146"/>
      <c r="BU94" s="97" t="str">
        <f t="shared" si="43"/>
        <v xml:space="preserve"> </v>
      </c>
      <c r="BV94" s="100">
        <f t="shared" si="59"/>
        <v>0.8</v>
      </c>
      <c r="BW94" s="100">
        <f>IF(BV94=" ",BV94,BV94/T94)</f>
        <v>0.8</v>
      </c>
      <c r="BX94" s="100" t="str">
        <f t="shared" si="46"/>
        <v>CUMPLE</v>
      </c>
      <c r="BY94" s="55"/>
    </row>
    <row r="95" spans="1:77" ht="21" customHeight="1" outlineLevel="1">
      <c r="A95" s="149">
        <v>48</v>
      </c>
      <c r="B95" s="116" t="s">
        <v>113</v>
      </c>
      <c r="C95" s="85">
        <v>11</v>
      </c>
      <c r="D95" s="85" t="s">
        <v>128</v>
      </c>
      <c r="E95" s="116" t="s">
        <v>114</v>
      </c>
      <c r="F95" s="177" t="s">
        <v>45</v>
      </c>
      <c r="G95" s="177" t="s">
        <v>655</v>
      </c>
      <c r="H95" s="116" t="s">
        <v>656</v>
      </c>
      <c r="I95" s="178" t="s">
        <v>667</v>
      </c>
      <c r="J95" s="328" t="s">
        <v>70</v>
      </c>
      <c r="K95" s="179" t="s">
        <v>81</v>
      </c>
      <c r="L95" s="118" t="s">
        <v>49</v>
      </c>
      <c r="M95" s="118" t="s">
        <v>174</v>
      </c>
      <c r="N95" s="118" t="s">
        <v>664</v>
      </c>
      <c r="O95" s="118" t="s">
        <v>429</v>
      </c>
      <c r="P95" s="118" t="s">
        <v>665</v>
      </c>
      <c r="Q95" s="118" t="s">
        <v>60</v>
      </c>
      <c r="R95" s="118" t="s">
        <v>666</v>
      </c>
      <c r="S95" s="118" t="s">
        <v>87</v>
      </c>
      <c r="T95" s="119">
        <v>1</v>
      </c>
      <c r="U95" s="118" t="s">
        <v>88</v>
      </c>
      <c r="V95" s="118" t="s">
        <v>74</v>
      </c>
      <c r="W95" s="180">
        <v>1</v>
      </c>
      <c r="X95" s="120">
        <v>1</v>
      </c>
      <c r="Y95" s="154" t="s">
        <v>662</v>
      </c>
      <c r="Z95" s="122"/>
      <c r="AA95" s="116"/>
      <c r="AB95" s="116"/>
      <c r="AC95" s="97" t="str">
        <f t="shared" si="32"/>
        <v xml:space="preserve"> </v>
      </c>
      <c r="AD95" s="122"/>
      <c r="AE95" s="97"/>
      <c r="AF95" s="97"/>
      <c r="AG95" s="97" t="str">
        <f t="shared" si="33"/>
        <v xml:space="preserve"> </v>
      </c>
      <c r="AH95" s="155">
        <v>1</v>
      </c>
      <c r="AI95" s="156">
        <v>180</v>
      </c>
      <c r="AJ95" s="156">
        <v>180</v>
      </c>
      <c r="AK95" s="97">
        <f t="shared" si="34"/>
        <v>1</v>
      </c>
      <c r="AL95" s="122"/>
      <c r="AM95" s="97"/>
      <c r="AN95" s="97"/>
      <c r="AO95" s="97" t="str">
        <f t="shared" si="35"/>
        <v xml:space="preserve"> </v>
      </c>
      <c r="AP95" s="122"/>
      <c r="AQ95" s="97"/>
      <c r="AR95" s="97"/>
      <c r="AS95" s="97" t="str">
        <f t="shared" si="36"/>
        <v xml:space="preserve"> </v>
      </c>
      <c r="AT95" s="122"/>
      <c r="AU95" s="146"/>
      <c r="AV95" s="146"/>
      <c r="AW95" s="97" t="str">
        <f t="shared" si="37"/>
        <v xml:space="preserve"> </v>
      </c>
      <c r="AX95" s="122"/>
      <c r="AY95" s="97"/>
      <c r="AZ95" s="97"/>
      <c r="BA95" s="97" t="str">
        <f t="shared" si="38"/>
        <v xml:space="preserve"> </v>
      </c>
      <c r="BB95" s="122"/>
      <c r="BC95" s="97"/>
      <c r="BD95" s="97"/>
      <c r="BE95" s="97" t="str">
        <f t="shared" si="39"/>
        <v xml:space="preserve"> </v>
      </c>
      <c r="BF95" s="122"/>
      <c r="BG95" s="146"/>
      <c r="BH95" s="146"/>
      <c r="BI95" s="97" t="str">
        <f t="shared" si="40"/>
        <v xml:space="preserve"> </v>
      </c>
      <c r="BJ95" s="122"/>
      <c r="BK95" s="97"/>
      <c r="BL95" s="97"/>
      <c r="BM95" s="97" t="str">
        <f t="shared" si="41"/>
        <v xml:space="preserve"> </v>
      </c>
      <c r="BN95" s="122"/>
      <c r="BO95" s="97"/>
      <c r="BP95" s="97"/>
      <c r="BQ95" s="97" t="str">
        <f t="shared" si="42"/>
        <v xml:space="preserve"> </v>
      </c>
      <c r="BR95" s="122"/>
      <c r="BS95" s="146"/>
      <c r="BT95" s="146"/>
      <c r="BU95" s="97" t="str">
        <f t="shared" si="43"/>
        <v xml:space="preserve"> </v>
      </c>
      <c r="BV95" s="100">
        <f t="shared" si="59"/>
        <v>1</v>
      </c>
      <c r="BW95" s="100">
        <f t="shared" si="60"/>
        <v>1</v>
      </c>
      <c r="BX95" s="100" t="str">
        <f t="shared" si="46"/>
        <v>CUMPLE</v>
      </c>
      <c r="BY95" s="55"/>
    </row>
    <row r="96" spans="1:77" ht="21" customHeight="1" outlineLevel="1">
      <c r="A96" s="149">
        <v>49</v>
      </c>
      <c r="B96" s="116" t="s">
        <v>135</v>
      </c>
      <c r="C96" s="85">
        <v>12</v>
      </c>
      <c r="D96" s="85" t="s">
        <v>134</v>
      </c>
      <c r="E96" s="116" t="s">
        <v>136</v>
      </c>
      <c r="F96" s="115" t="s">
        <v>45</v>
      </c>
      <c r="G96" s="115" t="s">
        <v>668</v>
      </c>
      <c r="H96" s="116" t="s">
        <v>47</v>
      </c>
      <c r="I96" s="102" t="s">
        <v>669</v>
      </c>
      <c r="J96" s="328" t="s">
        <v>70</v>
      </c>
      <c r="K96" s="118" t="s">
        <v>49</v>
      </c>
      <c r="L96" s="118" t="s">
        <v>670</v>
      </c>
      <c r="M96" s="118" t="s">
        <v>176</v>
      </c>
      <c r="N96" s="118" t="s">
        <v>671</v>
      </c>
      <c r="O96" s="118" t="s">
        <v>672</v>
      </c>
      <c r="P96" s="118" t="s">
        <v>673</v>
      </c>
      <c r="Q96" s="118" t="s">
        <v>60</v>
      </c>
      <c r="R96" s="118" t="s">
        <v>674</v>
      </c>
      <c r="S96" s="118" t="s">
        <v>295</v>
      </c>
      <c r="T96" s="119">
        <v>0.85</v>
      </c>
      <c r="U96" s="120">
        <v>0.85</v>
      </c>
      <c r="V96" s="118" t="s">
        <v>74</v>
      </c>
      <c r="W96" s="120">
        <v>0.85</v>
      </c>
      <c r="X96" s="120">
        <v>1</v>
      </c>
      <c r="Y96" s="154" t="s">
        <v>675</v>
      </c>
      <c r="Z96" s="122"/>
      <c r="AA96" s="116"/>
      <c r="AB96" s="116"/>
      <c r="AC96" s="97" t="str">
        <f t="shared" si="32"/>
        <v xml:space="preserve"> </v>
      </c>
      <c r="AD96" s="122"/>
      <c r="AE96" s="97"/>
      <c r="AF96" s="97"/>
      <c r="AG96" s="97" t="str">
        <f t="shared" si="33"/>
        <v xml:space="preserve"> </v>
      </c>
      <c r="AH96" s="122"/>
      <c r="AI96" s="97"/>
      <c r="AJ96" s="97"/>
      <c r="AK96" s="97" t="str">
        <f t="shared" si="34"/>
        <v xml:space="preserve"> </v>
      </c>
      <c r="AL96" s="122"/>
      <c r="AM96" s="97"/>
      <c r="AN96" s="97"/>
      <c r="AO96" s="97" t="str">
        <f t="shared" si="35"/>
        <v xml:space="preserve"> </v>
      </c>
      <c r="AP96" s="122"/>
      <c r="AQ96" s="97"/>
      <c r="AR96" s="97"/>
      <c r="AS96" s="97" t="str">
        <f t="shared" si="36"/>
        <v xml:space="preserve"> </v>
      </c>
      <c r="AT96" s="122"/>
      <c r="AU96" s="97"/>
      <c r="AV96" s="97"/>
      <c r="AW96" s="97" t="str">
        <f t="shared" si="37"/>
        <v xml:space="preserve"> </v>
      </c>
      <c r="AX96" s="122"/>
      <c r="AY96" s="97"/>
      <c r="AZ96" s="97"/>
      <c r="BA96" s="97" t="str">
        <f t="shared" si="38"/>
        <v xml:space="preserve"> </v>
      </c>
      <c r="BB96" s="122"/>
      <c r="BC96" s="97"/>
      <c r="BD96" s="97"/>
      <c r="BE96" s="97" t="str">
        <f t="shared" si="39"/>
        <v xml:space="preserve"> </v>
      </c>
      <c r="BF96" s="122"/>
      <c r="BG96" s="97"/>
      <c r="BH96" s="97"/>
      <c r="BI96" s="97" t="str">
        <f t="shared" si="40"/>
        <v xml:space="preserve"> </v>
      </c>
      <c r="BJ96" s="122"/>
      <c r="BK96" s="97"/>
      <c r="BL96" s="97"/>
      <c r="BM96" s="97" t="str">
        <f t="shared" si="41"/>
        <v xml:space="preserve"> </v>
      </c>
      <c r="BN96" s="122"/>
      <c r="BO96" s="97"/>
      <c r="BP96" s="97"/>
      <c r="BQ96" s="97" t="str">
        <f t="shared" si="42"/>
        <v xml:space="preserve"> </v>
      </c>
      <c r="BR96" s="122"/>
      <c r="BS96" s="146"/>
      <c r="BT96" s="146"/>
      <c r="BU96" s="97" t="str">
        <f t="shared" si="43"/>
        <v xml:space="preserve"> </v>
      </c>
      <c r="BV96" s="100" t="str">
        <f t="shared" si="59"/>
        <v xml:space="preserve"> </v>
      </c>
      <c r="BW96" s="100" t="str">
        <f t="shared" si="60"/>
        <v xml:space="preserve"> </v>
      </c>
      <c r="BX96" s="100" t="str">
        <f t="shared" si="46"/>
        <v>NO APLICA</v>
      </c>
      <c r="BY96" s="55"/>
    </row>
    <row r="97" spans="1:77" ht="21" customHeight="1" outlineLevel="1">
      <c r="A97" s="149">
        <v>50</v>
      </c>
      <c r="B97" s="116" t="s">
        <v>135</v>
      </c>
      <c r="C97" s="85">
        <v>12</v>
      </c>
      <c r="D97" s="85" t="s">
        <v>134</v>
      </c>
      <c r="E97" s="116" t="s">
        <v>136</v>
      </c>
      <c r="F97" s="115" t="s">
        <v>45</v>
      </c>
      <c r="G97" s="115" t="s">
        <v>676</v>
      </c>
      <c r="H97" s="116" t="s">
        <v>47</v>
      </c>
      <c r="I97" s="102" t="s">
        <v>677</v>
      </c>
      <c r="J97" s="328" t="s">
        <v>70</v>
      </c>
      <c r="K97" s="118" t="s">
        <v>49</v>
      </c>
      <c r="L97" s="118" t="s">
        <v>678</v>
      </c>
      <c r="M97" s="118" t="s">
        <v>176</v>
      </c>
      <c r="N97" s="118" t="s">
        <v>671</v>
      </c>
      <c r="O97" s="118" t="s">
        <v>672</v>
      </c>
      <c r="P97" s="118" t="s">
        <v>679</v>
      </c>
      <c r="Q97" s="118" t="s">
        <v>60</v>
      </c>
      <c r="R97" s="118" t="s">
        <v>680</v>
      </c>
      <c r="S97" s="118" t="s">
        <v>295</v>
      </c>
      <c r="T97" s="119">
        <v>0.8</v>
      </c>
      <c r="U97" s="120">
        <v>0.8</v>
      </c>
      <c r="V97" s="118" t="s">
        <v>74</v>
      </c>
      <c r="W97" s="120">
        <v>0.8</v>
      </c>
      <c r="X97" s="120">
        <v>1</v>
      </c>
      <c r="Y97" s="154" t="s">
        <v>681</v>
      </c>
      <c r="Z97" s="122"/>
      <c r="AA97" s="116"/>
      <c r="AB97" s="116"/>
      <c r="AC97" s="97" t="str">
        <f t="shared" si="32"/>
        <v xml:space="preserve"> </v>
      </c>
      <c r="AD97" s="122"/>
      <c r="AE97" s="97"/>
      <c r="AF97" s="97"/>
      <c r="AG97" s="97" t="str">
        <f t="shared" si="33"/>
        <v xml:space="preserve"> </v>
      </c>
      <c r="AH97" s="122"/>
      <c r="AI97" s="97"/>
      <c r="AJ97" s="97"/>
      <c r="AK97" s="97" t="str">
        <f t="shared" si="34"/>
        <v xml:space="preserve"> </v>
      </c>
      <c r="AL97" s="122"/>
      <c r="AM97" s="97"/>
      <c r="AN97" s="97"/>
      <c r="AO97" s="97" t="str">
        <f t="shared" si="35"/>
        <v xml:space="preserve"> </v>
      </c>
      <c r="AP97" s="122"/>
      <c r="AQ97" s="97"/>
      <c r="AR97" s="97"/>
      <c r="AS97" s="97" t="str">
        <f t="shared" si="36"/>
        <v xml:space="preserve"> </v>
      </c>
      <c r="AT97" s="122"/>
      <c r="AU97" s="97"/>
      <c r="AV97" s="97"/>
      <c r="AW97" s="97" t="str">
        <f t="shared" si="37"/>
        <v xml:space="preserve"> </v>
      </c>
      <c r="AX97" s="122"/>
      <c r="AY97" s="97"/>
      <c r="AZ97" s="97"/>
      <c r="BA97" s="97" t="str">
        <f t="shared" si="38"/>
        <v xml:space="preserve"> </v>
      </c>
      <c r="BB97" s="122"/>
      <c r="BC97" s="97"/>
      <c r="BD97" s="97"/>
      <c r="BE97" s="97" t="str">
        <f t="shared" si="39"/>
        <v xml:space="preserve"> </v>
      </c>
      <c r="BF97" s="122"/>
      <c r="BG97" s="97"/>
      <c r="BH97" s="97"/>
      <c r="BI97" s="97" t="str">
        <f t="shared" si="40"/>
        <v xml:space="preserve"> </v>
      </c>
      <c r="BJ97" s="122"/>
      <c r="BK97" s="97"/>
      <c r="BL97" s="97"/>
      <c r="BM97" s="97" t="str">
        <f t="shared" si="41"/>
        <v xml:space="preserve"> </v>
      </c>
      <c r="BN97" s="122"/>
      <c r="BO97" s="97"/>
      <c r="BP97" s="97"/>
      <c r="BQ97" s="97" t="str">
        <f t="shared" si="42"/>
        <v xml:space="preserve"> </v>
      </c>
      <c r="BR97" s="122"/>
      <c r="BS97" s="146"/>
      <c r="BT97" s="146"/>
      <c r="BU97" s="97" t="str">
        <f t="shared" si="43"/>
        <v xml:space="preserve"> </v>
      </c>
      <c r="BV97" s="100" t="str">
        <f t="shared" si="59"/>
        <v xml:space="preserve"> </v>
      </c>
      <c r="BW97" s="100" t="str">
        <f t="shared" si="60"/>
        <v xml:space="preserve"> </v>
      </c>
      <c r="BX97" s="100" t="str">
        <f t="shared" si="46"/>
        <v>NO APLICA</v>
      </c>
      <c r="BY97" s="55"/>
    </row>
    <row r="98" spans="1:77" ht="21" customHeight="1">
      <c r="A98" s="131"/>
      <c r="B98" s="132"/>
      <c r="C98" s="132"/>
      <c r="D98" s="132"/>
      <c r="E98" s="132"/>
      <c r="F98" s="133"/>
      <c r="G98" s="133"/>
      <c r="H98" s="132"/>
      <c r="I98" s="134"/>
      <c r="J98" s="326"/>
      <c r="K98" s="135"/>
      <c r="L98" s="135"/>
      <c r="M98" s="135"/>
      <c r="N98" s="135"/>
      <c r="O98" s="135"/>
      <c r="P98" s="135"/>
      <c r="Q98" s="135"/>
      <c r="R98" s="135"/>
      <c r="S98" s="135"/>
      <c r="T98" s="136"/>
      <c r="U98" s="137"/>
      <c r="V98" s="135"/>
      <c r="W98" s="137"/>
      <c r="X98" s="137"/>
      <c r="Y98" s="138"/>
      <c r="Z98" s="139"/>
      <c r="AA98" s="132"/>
      <c r="AB98" s="132"/>
      <c r="AC98" s="83"/>
      <c r="AD98" s="139"/>
      <c r="AE98" s="83"/>
      <c r="AF98" s="83"/>
      <c r="AG98" s="83"/>
      <c r="AH98" s="139"/>
      <c r="AI98" s="83"/>
      <c r="AJ98" s="83"/>
      <c r="AK98" s="83"/>
      <c r="AL98" s="139"/>
      <c r="AM98" s="83"/>
      <c r="AN98" s="83"/>
      <c r="AO98" s="83"/>
      <c r="AP98" s="139"/>
      <c r="AQ98" s="83"/>
      <c r="AR98" s="83"/>
      <c r="AS98" s="83"/>
      <c r="AT98" s="139"/>
      <c r="AU98" s="83"/>
      <c r="AV98" s="83"/>
      <c r="AW98" s="83"/>
      <c r="AX98" s="139"/>
      <c r="AY98" s="83"/>
      <c r="AZ98" s="83"/>
      <c r="BA98" s="83"/>
      <c r="BB98" s="139"/>
      <c r="BC98" s="83"/>
      <c r="BD98" s="83"/>
      <c r="BE98" s="83"/>
      <c r="BF98" s="139"/>
      <c r="BG98" s="83"/>
      <c r="BH98" s="83"/>
      <c r="BI98" s="83"/>
      <c r="BJ98" s="139"/>
      <c r="BK98" s="83"/>
      <c r="BL98" s="83"/>
      <c r="BM98" s="83"/>
      <c r="BN98" s="139"/>
      <c r="BO98" s="83"/>
      <c r="BP98" s="83"/>
      <c r="BQ98" s="83"/>
      <c r="BR98" s="139"/>
      <c r="BS98" s="83"/>
      <c r="BT98" s="83"/>
      <c r="BU98" s="83"/>
      <c r="BV98" s="83"/>
      <c r="BW98" s="83"/>
      <c r="BX98" s="55"/>
      <c r="BY98" s="55"/>
    </row>
    <row r="99" spans="1:77" ht="42" customHeight="1">
      <c r="A99" s="78" t="s">
        <v>187</v>
      </c>
      <c r="B99" s="79"/>
      <c r="C99" s="79"/>
      <c r="D99" s="79"/>
      <c r="E99" s="79"/>
      <c r="F99" s="80"/>
      <c r="G99" s="81"/>
      <c r="H99" s="81"/>
      <c r="I99" s="53"/>
      <c r="J99" s="327"/>
      <c r="K99" s="141"/>
      <c r="L99" s="141"/>
      <c r="M99" s="141"/>
      <c r="N99" s="141"/>
      <c r="O99" s="141"/>
      <c r="P99" s="141"/>
      <c r="Q99" s="141"/>
      <c r="R99" s="141"/>
      <c r="S99" s="141"/>
      <c r="T99" s="141"/>
      <c r="U99" s="141"/>
      <c r="V99" s="141"/>
      <c r="W99" s="141"/>
      <c r="X99" s="141"/>
      <c r="Y99" s="142"/>
      <c r="Z99" s="143"/>
      <c r="AA99" s="47"/>
      <c r="AB99" s="47"/>
      <c r="AC99" s="83"/>
      <c r="AD99" s="143"/>
      <c r="AE99" s="83"/>
      <c r="AF99" s="83"/>
      <c r="AG99" s="83"/>
      <c r="AH99" s="143"/>
      <c r="AI99" s="83"/>
      <c r="AJ99" s="83"/>
      <c r="AK99" s="83"/>
      <c r="AL99" s="143"/>
      <c r="AM99" s="83"/>
      <c r="AN99" s="83"/>
      <c r="AO99" s="83"/>
      <c r="AP99" s="143"/>
      <c r="AQ99" s="83"/>
      <c r="AR99" s="83"/>
      <c r="AS99" s="83"/>
      <c r="AT99" s="143"/>
      <c r="AU99" s="83"/>
      <c r="AV99" s="83"/>
      <c r="AW99" s="83"/>
      <c r="AX99" s="143"/>
      <c r="AY99" s="83"/>
      <c r="AZ99" s="83"/>
      <c r="BA99" s="83"/>
      <c r="BB99" s="143"/>
      <c r="BC99" s="83"/>
      <c r="BD99" s="83"/>
      <c r="BE99" s="83"/>
      <c r="BF99" s="143"/>
      <c r="BG99" s="83"/>
      <c r="BH99" s="83"/>
      <c r="BI99" s="83"/>
      <c r="BJ99" s="143"/>
      <c r="BK99" s="83"/>
      <c r="BL99" s="83"/>
      <c r="BM99" s="83"/>
      <c r="BN99" s="143"/>
      <c r="BO99" s="83"/>
      <c r="BP99" s="83"/>
      <c r="BQ99" s="83"/>
      <c r="BR99" s="143"/>
      <c r="BS99" s="83"/>
      <c r="BT99" s="83"/>
      <c r="BU99" s="83"/>
      <c r="BV99" s="83"/>
      <c r="BW99" s="83"/>
      <c r="BX99" s="55"/>
      <c r="BY99" s="55"/>
    </row>
    <row r="100" spans="1:77" ht="21" customHeight="1" outlineLevel="1">
      <c r="A100" s="149">
        <v>1</v>
      </c>
      <c r="B100" s="116" t="s">
        <v>140</v>
      </c>
      <c r="C100" s="85">
        <v>13</v>
      </c>
      <c r="D100" s="85" t="s">
        <v>139</v>
      </c>
      <c r="E100" s="116" t="s">
        <v>141</v>
      </c>
      <c r="F100" s="115" t="s">
        <v>227</v>
      </c>
      <c r="G100" s="115" t="s">
        <v>682</v>
      </c>
      <c r="H100" s="116" t="s">
        <v>683</v>
      </c>
      <c r="I100" s="102" t="s">
        <v>684</v>
      </c>
      <c r="J100" s="328" t="s">
        <v>70</v>
      </c>
      <c r="K100" s="118" t="s">
        <v>81</v>
      </c>
      <c r="L100" s="118" t="s">
        <v>685</v>
      </c>
      <c r="M100" s="118" t="s">
        <v>176</v>
      </c>
      <c r="N100" s="118" t="s">
        <v>686</v>
      </c>
      <c r="O100" s="118" t="s">
        <v>429</v>
      </c>
      <c r="P100" s="118" t="s">
        <v>687</v>
      </c>
      <c r="Q100" s="118" t="s">
        <v>60</v>
      </c>
      <c r="R100" s="118" t="s">
        <v>688</v>
      </c>
      <c r="S100" s="118" t="s">
        <v>61</v>
      </c>
      <c r="T100" s="119">
        <v>0.85</v>
      </c>
      <c r="U100" s="118" t="s">
        <v>88</v>
      </c>
      <c r="V100" s="118" t="s">
        <v>689</v>
      </c>
      <c r="W100" s="120">
        <v>0.75</v>
      </c>
      <c r="X100" s="120">
        <v>1</v>
      </c>
      <c r="Y100" s="154" t="s">
        <v>690</v>
      </c>
      <c r="Z100" s="122"/>
      <c r="AA100" s="116"/>
      <c r="AB100" s="116"/>
      <c r="AC100" s="97"/>
      <c r="AD100" s="122"/>
      <c r="AE100" s="97"/>
      <c r="AF100" s="97"/>
      <c r="AG100" s="97" t="str">
        <f t="shared" ref="AG100:AG105" si="61">IFERROR(AE100/AF100," ")</f>
        <v xml:space="preserve"> </v>
      </c>
      <c r="AH100" s="122"/>
      <c r="AI100" s="97"/>
      <c r="AJ100" s="97"/>
      <c r="AK100" s="97" t="str">
        <f t="shared" ref="AK100:AK105" si="62">IFERROR(AI100/AJ100," ")</f>
        <v xml:space="preserve"> </v>
      </c>
      <c r="AL100" s="122"/>
      <c r="AM100" s="97"/>
      <c r="AN100" s="97"/>
      <c r="AO100" s="97" t="str">
        <f t="shared" ref="AO100:AO105" si="63">IFERROR(AM100/AN100," ")</f>
        <v xml:space="preserve"> </v>
      </c>
      <c r="AP100" s="122"/>
      <c r="AQ100" s="97"/>
      <c r="AR100" s="97"/>
      <c r="AS100" s="97" t="str">
        <f t="shared" ref="AS100:AS105" si="64">IFERROR(AQ100/AR100," ")</f>
        <v xml:space="preserve"> </v>
      </c>
      <c r="AT100" s="122"/>
      <c r="AU100" s="116"/>
      <c r="AV100" s="116"/>
      <c r="AW100" s="97" t="str">
        <f t="shared" ref="AW100:AW105" si="65">IFERROR(AU100/AV100," ")</f>
        <v xml:space="preserve"> </v>
      </c>
      <c r="AX100" s="122"/>
      <c r="AY100" s="97"/>
      <c r="AZ100" s="97"/>
      <c r="BA100" s="97" t="str">
        <f t="shared" ref="BA100:BA105" si="66">IFERROR(AY100/AZ100," ")</f>
        <v xml:space="preserve"> </v>
      </c>
      <c r="BB100" s="122"/>
      <c r="BC100" s="97"/>
      <c r="BD100" s="97"/>
      <c r="BE100" s="97" t="str">
        <f t="shared" ref="BE100:BE105" si="67">IFERROR(BC100/BD100," ")</f>
        <v xml:space="preserve"> </v>
      </c>
      <c r="BF100" s="122"/>
      <c r="BG100" s="97"/>
      <c r="BH100" s="97"/>
      <c r="BI100" s="97" t="str">
        <f t="shared" ref="BI100:BI105" si="68">IFERROR(BG100/BH100," ")</f>
        <v xml:space="preserve"> </v>
      </c>
      <c r="BJ100" s="122"/>
      <c r="BK100" s="97"/>
      <c r="BL100" s="97"/>
      <c r="BM100" s="97" t="str">
        <f t="shared" ref="BM100:BM105" si="69">IFERROR(BK100/BL100," ")</f>
        <v xml:space="preserve"> </v>
      </c>
      <c r="BN100" s="122"/>
      <c r="BO100" s="97"/>
      <c r="BP100" s="97"/>
      <c r="BQ100" s="97" t="str">
        <f t="shared" ref="BQ100:BQ105" si="70">IFERROR(BO100/BP100," ")</f>
        <v xml:space="preserve"> </v>
      </c>
      <c r="BR100" s="122"/>
      <c r="BS100" s="96"/>
      <c r="BT100" s="96"/>
      <c r="BU100" s="97" t="str">
        <f t="shared" ref="BU100:BU105" si="71">IFERROR(BS100/BT100," ")</f>
        <v xml:space="preserve"> </v>
      </c>
      <c r="BV100" s="100" t="str">
        <f t="shared" ref="BV100:BV105" si="72">IF(SUM(AC100,AG100,AK100,AO100,AS100,AW100,BA100,BE100,BI100,BM100,BQ100,BU100)=0," ",AVERAGE(AC100,AG100,AK100,AO100,AS100,AW100,BA100,BE100,BI100,BM100,BQ100,BU100))</f>
        <v xml:space="preserve"> </v>
      </c>
      <c r="BW100" s="100" t="str">
        <f t="shared" ref="BW100:BW101" si="73">IF(BV100=" ",BV100,BV100/T100)</f>
        <v xml:space="preserve"> </v>
      </c>
      <c r="BX100" s="100" t="str">
        <f t="shared" ref="BX100:BX105" si="74">IF(AND(BV100&gt;=W100,BV100&lt;=X100),"CUMPLE",IF(BV100=" ","NO APLICA","NO CUMPLE"))</f>
        <v>NO APLICA</v>
      </c>
      <c r="BY100" s="55"/>
    </row>
    <row r="101" spans="1:77" ht="21" customHeight="1" outlineLevel="1">
      <c r="A101" s="149">
        <v>2</v>
      </c>
      <c r="B101" s="116" t="s">
        <v>148</v>
      </c>
      <c r="C101" s="85">
        <v>14</v>
      </c>
      <c r="D101" s="85" t="s">
        <v>147</v>
      </c>
      <c r="E101" s="116" t="s">
        <v>149</v>
      </c>
      <c r="F101" s="115" t="s">
        <v>691</v>
      </c>
      <c r="G101" s="115" t="s">
        <v>692</v>
      </c>
      <c r="H101" s="116" t="s">
        <v>218</v>
      </c>
      <c r="I101" s="102" t="s">
        <v>693</v>
      </c>
      <c r="J101" s="328" t="s">
        <v>70</v>
      </c>
      <c r="K101" s="118" t="s">
        <v>59</v>
      </c>
      <c r="L101" s="118" t="s">
        <v>694</v>
      </c>
      <c r="M101" s="118" t="s">
        <v>175</v>
      </c>
      <c r="N101" s="118" t="s">
        <v>695</v>
      </c>
      <c r="O101" s="118" t="s">
        <v>696</v>
      </c>
      <c r="P101" s="118" t="s">
        <v>697</v>
      </c>
      <c r="Q101" s="118" t="s">
        <v>60</v>
      </c>
      <c r="R101" s="154" t="s">
        <v>698</v>
      </c>
      <c r="S101" s="118" t="s">
        <v>87</v>
      </c>
      <c r="T101" s="119">
        <v>0.15</v>
      </c>
      <c r="U101" s="120">
        <v>0.9</v>
      </c>
      <c r="V101" s="118" t="s">
        <v>74</v>
      </c>
      <c r="W101" s="120">
        <v>0.15</v>
      </c>
      <c r="X101" s="120">
        <v>1</v>
      </c>
      <c r="Y101" s="154" t="s">
        <v>699</v>
      </c>
      <c r="Z101" s="122"/>
      <c r="AA101" s="116"/>
      <c r="AB101" s="116"/>
      <c r="AC101" s="97"/>
      <c r="AD101" s="122"/>
      <c r="AE101" s="97"/>
      <c r="AF101" s="97"/>
      <c r="AG101" s="97" t="str">
        <f t="shared" si="61"/>
        <v xml:space="preserve"> </v>
      </c>
      <c r="AH101" s="155">
        <v>2</v>
      </c>
      <c r="AI101" s="114"/>
      <c r="AJ101" s="114"/>
      <c r="AK101" s="97" t="str">
        <f t="shared" si="62"/>
        <v xml:space="preserve"> </v>
      </c>
      <c r="AL101" s="122"/>
      <c r="AM101" s="97"/>
      <c r="AN101" s="97"/>
      <c r="AO101" s="97" t="str">
        <f t="shared" si="63"/>
        <v xml:space="preserve"> </v>
      </c>
      <c r="AP101" s="122"/>
      <c r="AQ101" s="97"/>
      <c r="AR101" s="97"/>
      <c r="AS101" s="97" t="str">
        <f t="shared" si="64"/>
        <v xml:space="preserve"> </v>
      </c>
      <c r="AT101" s="122"/>
      <c r="AU101" s="97"/>
      <c r="AV101" s="97"/>
      <c r="AW101" s="97" t="str">
        <f t="shared" si="65"/>
        <v xml:space="preserve"> </v>
      </c>
      <c r="AX101" s="122"/>
      <c r="AY101" s="97"/>
      <c r="AZ101" s="97"/>
      <c r="BA101" s="97" t="str">
        <f t="shared" si="66"/>
        <v xml:space="preserve"> </v>
      </c>
      <c r="BB101" s="122"/>
      <c r="BC101" s="97"/>
      <c r="BD101" s="97"/>
      <c r="BE101" s="97" t="str">
        <f t="shared" si="67"/>
        <v xml:space="preserve"> </v>
      </c>
      <c r="BF101" s="122"/>
      <c r="BG101" s="97"/>
      <c r="BH101" s="97"/>
      <c r="BI101" s="97" t="str">
        <f t="shared" si="68"/>
        <v xml:space="preserve"> </v>
      </c>
      <c r="BJ101" s="122"/>
      <c r="BK101" s="97"/>
      <c r="BL101" s="97"/>
      <c r="BM101" s="97" t="str">
        <f t="shared" si="69"/>
        <v xml:space="preserve"> </v>
      </c>
      <c r="BN101" s="122"/>
      <c r="BO101" s="97"/>
      <c r="BP101" s="97"/>
      <c r="BQ101" s="97" t="str">
        <f t="shared" si="70"/>
        <v xml:space="preserve"> </v>
      </c>
      <c r="BR101" s="122"/>
      <c r="BS101" s="96"/>
      <c r="BT101" s="96"/>
      <c r="BU101" s="97" t="str">
        <f t="shared" si="71"/>
        <v xml:space="preserve"> </v>
      </c>
      <c r="BV101" s="100" t="str">
        <f t="shared" si="72"/>
        <v xml:space="preserve"> </v>
      </c>
      <c r="BW101" s="100" t="str">
        <f t="shared" si="73"/>
        <v xml:space="preserve"> </v>
      </c>
      <c r="BX101" s="100" t="str">
        <f t="shared" si="74"/>
        <v>NO APLICA</v>
      </c>
      <c r="BY101" s="55"/>
    </row>
    <row r="102" spans="1:77" ht="21" customHeight="1" outlineLevel="1">
      <c r="A102" s="149">
        <v>2</v>
      </c>
      <c r="B102" s="116" t="s">
        <v>148</v>
      </c>
      <c r="C102" s="85">
        <v>14</v>
      </c>
      <c r="D102" s="85" t="s">
        <v>147</v>
      </c>
      <c r="E102" s="116" t="s">
        <v>149</v>
      </c>
      <c r="F102" s="115" t="s">
        <v>691</v>
      </c>
      <c r="G102" s="115" t="s">
        <v>692</v>
      </c>
      <c r="H102" s="116" t="s">
        <v>218</v>
      </c>
      <c r="I102" s="102" t="s">
        <v>700</v>
      </c>
      <c r="J102" s="328" t="s">
        <v>70</v>
      </c>
      <c r="K102" s="118" t="s">
        <v>59</v>
      </c>
      <c r="L102" s="118" t="s">
        <v>694</v>
      </c>
      <c r="M102" s="118" t="s">
        <v>175</v>
      </c>
      <c r="N102" s="118" t="s">
        <v>695</v>
      </c>
      <c r="O102" s="118" t="s">
        <v>696</v>
      </c>
      <c r="P102" s="118" t="s">
        <v>697</v>
      </c>
      <c r="Q102" s="118" t="s">
        <v>60</v>
      </c>
      <c r="R102" s="154" t="s">
        <v>698</v>
      </c>
      <c r="S102" s="118" t="s">
        <v>106</v>
      </c>
      <c r="T102" s="119">
        <v>0.15</v>
      </c>
      <c r="U102" s="120">
        <v>0.9</v>
      </c>
      <c r="V102" s="118" t="s">
        <v>74</v>
      </c>
      <c r="W102" s="120">
        <v>0.15</v>
      </c>
      <c r="X102" s="120">
        <v>1</v>
      </c>
      <c r="Y102" s="154" t="s">
        <v>699</v>
      </c>
      <c r="Z102" s="122">
        <v>1</v>
      </c>
      <c r="AA102" s="116">
        <v>6</v>
      </c>
      <c r="AB102" s="116">
        <v>6</v>
      </c>
      <c r="AC102" s="181">
        <f>AA102/AB102</f>
        <v>1</v>
      </c>
      <c r="AD102" s="122">
        <v>1</v>
      </c>
      <c r="AE102" s="116">
        <v>4</v>
      </c>
      <c r="AF102" s="116">
        <v>6</v>
      </c>
      <c r="AG102" s="97">
        <f t="shared" si="61"/>
        <v>0.66666666666666663</v>
      </c>
      <c r="AH102" s="155">
        <v>2</v>
      </c>
      <c r="AI102" s="114"/>
      <c r="AJ102" s="114"/>
      <c r="AK102" s="97" t="str">
        <f t="shared" si="62"/>
        <v xml:space="preserve"> </v>
      </c>
      <c r="AL102" s="122"/>
      <c r="AM102" s="96"/>
      <c r="AN102" s="96"/>
      <c r="AO102" s="97" t="str">
        <f t="shared" si="63"/>
        <v xml:space="preserve"> </v>
      </c>
      <c r="AP102" s="122"/>
      <c r="AQ102" s="96"/>
      <c r="AR102" s="96"/>
      <c r="AS102" s="97" t="str">
        <f t="shared" si="64"/>
        <v xml:space="preserve"> </v>
      </c>
      <c r="AT102" s="122"/>
      <c r="AU102" s="96"/>
      <c r="AV102" s="96"/>
      <c r="AW102" s="97" t="str">
        <f t="shared" si="65"/>
        <v xml:space="preserve"> </v>
      </c>
      <c r="AX102" s="122"/>
      <c r="AY102" s="96"/>
      <c r="AZ102" s="96"/>
      <c r="BA102" s="97" t="str">
        <f t="shared" si="66"/>
        <v xml:space="preserve"> </v>
      </c>
      <c r="BB102" s="122"/>
      <c r="BC102" s="96"/>
      <c r="BD102" s="96"/>
      <c r="BE102" s="97" t="str">
        <f t="shared" si="67"/>
        <v xml:space="preserve"> </v>
      </c>
      <c r="BF102" s="122"/>
      <c r="BG102" s="96"/>
      <c r="BH102" s="96"/>
      <c r="BI102" s="97" t="str">
        <f t="shared" si="68"/>
        <v xml:space="preserve"> </v>
      </c>
      <c r="BJ102" s="122"/>
      <c r="BK102" s="96"/>
      <c r="BL102" s="96"/>
      <c r="BM102" s="97" t="str">
        <f t="shared" si="69"/>
        <v xml:space="preserve"> </v>
      </c>
      <c r="BN102" s="122"/>
      <c r="BO102" s="96"/>
      <c r="BP102" s="96"/>
      <c r="BQ102" s="97" t="str">
        <f t="shared" si="70"/>
        <v xml:space="preserve"> </v>
      </c>
      <c r="BR102" s="122"/>
      <c r="BS102" s="96"/>
      <c r="BT102" s="96"/>
      <c r="BU102" s="97" t="str">
        <f t="shared" si="71"/>
        <v xml:space="preserve"> </v>
      </c>
      <c r="BV102" s="100">
        <f t="shared" si="72"/>
        <v>0.83333333333333326</v>
      </c>
      <c r="BW102" s="100">
        <f>IF(BV102=" ",BV102,BV102/U102)</f>
        <v>0.92592592592592582</v>
      </c>
      <c r="BX102" s="100" t="str">
        <f t="shared" si="74"/>
        <v>CUMPLE</v>
      </c>
      <c r="BY102" s="55"/>
    </row>
    <row r="103" spans="1:77" ht="21" customHeight="1" outlineLevel="1">
      <c r="A103" s="149">
        <v>3</v>
      </c>
      <c r="B103" s="116" t="s">
        <v>156</v>
      </c>
      <c r="C103" s="85">
        <v>15</v>
      </c>
      <c r="D103" s="85" t="s">
        <v>155</v>
      </c>
      <c r="E103" s="116" t="s">
        <v>157</v>
      </c>
      <c r="F103" s="115" t="s">
        <v>45</v>
      </c>
      <c r="G103" s="115" t="s">
        <v>701</v>
      </c>
      <c r="H103" s="116" t="s">
        <v>58</v>
      </c>
      <c r="I103" s="102" t="s">
        <v>702</v>
      </c>
      <c r="J103" s="328" t="s">
        <v>70</v>
      </c>
      <c r="K103" s="118" t="s">
        <v>59</v>
      </c>
      <c r="L103" s="166" t="s">
        <v>703</v>
      </c>
      <c r="M103" s="118" t="s">
        <v>50</v>
      </c>
      <c r="N103" s="118" t="s">
        <v>704</v>
      </c>
      <c r="O103" s="118" t="s">
        <v>233</v>
      </c>
      <c r="P103" s="118" t="s">
        <v>705</v>
      </c>
      <c r="Q103" s="118" t="s">
        <v>60</v>
      </c>
      <c r="R103" s="118" t="s">
        <v>706</v>
      </c>
      <c r="S103" s="118" t="s">
        <v>87</v>
      </c>
      <c r="T103" s="119">
        <v>0.9</v>
      </c>
      <c r="U103" s="118" t="s">
        <v>88</v>
      </c>
      <c r="V103" s="118" t="s">
        <v>74</v>
      </c>
      <c r="W103" s="120">
        <v>0.8</v>
      </c>
      <c r="X103" s="120">
        <v>1</v>
      </c>
      <c r="Y103" s="154" t="s">
        <v>707</v>
      </c>
      <c r="Z103" s="122"/>
      <c r="AA103" s="182"/>
      <c r="AB103" s="182"/>
      <c r="AC103" s="183"/>
      <c r="AD103" s="122"/>
      <c r="AE103" s="183"/>
      <c r="AF103" s="183"/>
      <c r="AG103" s="97" t="str">
        <f t="shared" si="61"/>
        <v xml:space="preserve"> </v>
      </c>
      <c r="AH103" s="155">
        <v>1</v>
      </c>
      <c r="AI103" s="161">
        <v>10</v>
      </c>
      <c r="AJ103" s="161">
        <v>11</v>
      </c>
      <c r="AK103" s="97">
        <f t="shared" si="62"/>
        <v>0.90909090909090906</v>
      </c>
      <c r="AL103" s="122"/>
      <c r="AM103" s="97"/>
      <c r="AN103" s="97"/>
      <c r="AO103" s="97" t="str">
        <f t="shared" si="63"/>
        <v xml:space="preserve"> </v>
      </c>
      <c r="AP103" s="122"/>
      <c r="AQ103" s="97"/>
      <c r="AR103" s="97"/>
      <c r="AS103" s="97" t="str">
        <f t="shared" si="64"/>
        <v xml:space="preserve"> </v>
      </c>
      <c r="AT103" s="122"/>
      <c r="AU103" s="116"/>
      <c r="AV103" s="116"/>
      <c r="AW103" s="97" t="str">
        <f t="shared" si="65"/>
        <v xml:space="preserve"> </v>
      </c>
      <c r="AX103" s="122"/>
      <c r="AY103" s="97"/>
      <c r="AZ103" s="97"/>
      <c r="BA103" s="97" t="str">
        <f t="shared" si="66"/>
        <v xml:space="preserve"> </v>
      </c>
      <c r="BB103" s="122"/>
      <c r="BC103" s="97"/>
      <c r="BD103" s="97"/>
      <c r="BE103" s="97" t="str">
        <f t="shared" si="67"/>
        <v xml:space="preserve"> </v>
      </c>
      <c r="BF103" s="122"/>
      <c r="BG103" s="97"/>
      <c r="BH103" s="97"/>
      <c r="BI103" s="97" t="str">
        <f t="shared" si="68"/>
        <v xml:space="preserve"> </v>
      </c>
      <c r="BJ103" s="122"/>
      <c r="BK103" s="116"/>
      <c r="BL103" s="116"/>
      <c r="BM103" s="97" t="str">
        <f t="shared" si="69"/>
        <v xml:space="preserve"> </v>
      </c>
      <c r="BN103" s="122"/>
      <c r="BO103" s="97"/>
      <c r="BP103" s="97"/>
      <c r="BQ103" s="97" t="str">
        <f t="shared" si="70"/>
        <v xml:space="preserve"> </v>
      </c>
      <c r="BR103" s="122"/>
      <c r="BS103" s="96"/>
      <c r="BT103" s="96"/>
      <c r="BU103" s="97" t="str">
        <f t="shared" si="71"/>
        <v xml:space="preserve"> </v>
      </c>
      <c r="BV103" s="100">
        <f t="shared" si="72"/>
        <v>0.90909090909090906</v>
      </c>
      <c r="BW103" s="100">
        <f>IF(BV103=" ",BV103,BV103/X103)</f>
        <v>0.90909090909090906</v>
      </c>
      <c r="BX103" s="100" t="str">
        <f t="shared" si="74"/>
        <v>CUMPLE</v>
      </c>
      <c r="BY103" s="55"/>
    </row>
    <row r="104" spans="1:77" ht="21" customHeight="1" outlineLevel="1">
      <c r="A104" s="149">
        <v>4</v>
      </c>
      <c r="B104" s="116" t="s">
        <v>156</v>
      </c>
      <c r="C104" s="85">
        <v>15</v>
      </c>
      <c r="D104" s="85" t="s">
        <v>155</v>
      </c>
      <c r="E104" s="116" t="s">
        <v>157</v>
      </c>
      <c r="F104" s="115" t="s">
        <v>45</v>
      </c>
      <c r="G104" s="115" t="s">
        <v>708</v>
      </c>
      <c r="H104" s="116" t="s">
        <v>58</v>
      </c>
      <c r="I104" s="102" t="s">
        <v>709</v>
      </c>
      <c r="J104" s="328" t="s">
        <v>70</v>
      </c>
      <c r="K104" s="118" t="s">
        <v>59</v>
      </c>
      <c r="L104" s="118" t="s">
        <v>710</v>
      </c>
      <c r="M104" s="118" t="s">
        <v>50</v>
      </c>
      <c r="N104" s="154" t="s">
        <v>711</v>
      </c>
      <c r="O104" s="118" t="s">
        <v>233</v>
      </c>
      <c r="P104" s="118" t="s">
        <v>712</v>
      </c>
      <c r="Q104" s="118" t="s">
        <v>60</v>
      </c>
      <c r="R104" s="118" t="s">
        <v>713</v>
      </c>
      <c r="S104" s="118" t="s">
        <v>87</v>
      </c>
      <c r="T104" s="119">
        <v>0.9</v>
      </c>
      <c r="U104" s="120">
        <v>0.8</v>
      </c>
      <c r="V104" s="118" t="s">
        <v>74</v>
      </c>
      <c r="W104" s="120">
        <v>0.8</v>
      </c>
      <c r="X104" s="120">
        <v>1</v>
      </c>
      <c r="Y104" s="154" t="s">
        <v>714</v>
      </c>
      <c r="Z104" s="122"/>
      <c r="AA104" s="184"/>
      <c r="AB104" s="184"/>
      <c r="AC104" s="98"/>
      <c r="AD104" s="122"/>
      <c r="AE104" s="98"/>
      <c r="AF104" s="98"/>
      <c r="AG104" s="97" t="str">
        <f t="shared" si="61"/>
        <v xml:space="preserve"> </v>
      </c>
      <c r="AH104" s="155"/>
      <c r="AI104" s="96"/>
      <c r="AJ104" s="96"/>
      <c r="AK104" s="97" t="str">
        <f t="shared" si="62"/>
        <v xml:space="preserve"> </v>
      </c>
      <c r="AL104" s="122"/>
      <c r="AM104" s="97"/>
      <c r="AN104" s="97"/>
      <c r="AO104" s="97" t="str">
        <f t="shared" si="63"/>
        <v xml:space="preserve"> </v>
      </c>
      <c r="AP104" s="122"/>
      <c r="AQ104" s="97"/>
      <c r="AR104" s="97"/>
      <c r="AS104" s="97" t="str">
        <f t="shared" si="64"/>
        <v xml:space="preserve"> </v>
      </c>
      <c r="AT104" s="122"/>
      <c r="AU104" s="116"/>
      <c r="AV104" s="116"/>
      <c r="AW104" s="97" t="str">
        <f t="shared" si="65"/>
        <v xml:space="preserve"> </v>
      </c>
      <c r="AX104" s="122"/>
      <c r="AY104" s="97"/>
      <c r="AZ104" s="97"/>
      <c r="BA104" s="97" t="str">
        <f t="shared" si="66"/>
        <v xml:space="preserve"> </v>
      </c>
      <c r="BB104" s="122"/>
      <c r="BC104" s="97"/>
      <c r="BD104" s="97"/>
      <c r="BE104" s="97" t="str">
        <f t="shared" si="67"/>
        <v xml:space="preserve"> </v>
      </c>
      <c r="BF104" s="122"/>
      <c r="BG104" s="97"/>
      <c r="BH104" s="97"/>
      <c r="BI104" s="97" t="str">
        <f t="shared" si="68"/>
        <v xml:space="preserve"> </v>
      </c>
      <c r="BJ104" s="122"/>
      <c r="BK104" s="96"/>
      <c r="BL104" s="96"/>
      <c r="BM104" s="97" t="str">
        <f t="shared" si="69"/>
        <v xml:space="preserve"> </v>
      </c>
      <c r="BN104" s="122"/>
      <c r="BO104" s="97"/>
      <c r="BP104" s="97"/>
      <c r="BQ104" s="97" t="str">
        <f t="shared" si="70"/>
        <v xml:space="preserve"> </v>
      </c>
      <c r="BR104" s="122"/>
      <c r="BS104" s="96"/>
      <c r="BT104" s="96"/>
      <c r="BU104" s="97" t="str">
        <f t="shared" si="71"/>
        <v xml:space="preserve"> </v>
      </c>
      <c r="BV104" s="100" t="str">
        <f t="shared" si="72"/>
        <v xml:space="preserve"> </v>
      </c>
      <c r="BW104" s="100" t="str">
        <f t="shared" ref="BW104:BW105" si="75">IF(BV104=" ",BV104,BV104/T104)</f>
        <v xml:space="preserve"> </v>
      </c>
      <c r="BX104" s="100" t="str">
        <f t="shared" si="74"/>
        <v>NO APLICA</v>
      </c>
      <c r="BY104" s="55"/>
    </row>
    <row r="105" spans="1:77" ht="21" customHeight="1" outlineLevel="1">
      <c r="A105" s="149">
        <v>5</v>
      </c>
      <c r="B105" s="116" t="s">
        <v>156</v>
      </c>
      <c r="C105" s="85">
        <v>15</v>
      </c>
      <c r="D105" s="85" t="s">
        <v>167</v>
      </c>
      <c r="E105" s="116" t="s">
        <v>157</v>
      </c>
      <c r="F105" s="115" t="s">
        <v>45</v>
      </c>
      <c r="G105" s="115" t="s">
        <v>715</v>
      </c>
      <c r="H105" s="116" t="s">
        <v>58</v>
      </c>
      <c r="I105" s="102" t="s">
        <v>716</v>
      </c>
      <c r="J105" s="328" t="s">
        <v>48</v>
      </c>
      <c r="K105" s="118" t="s">
        <v>59</v>
      </c>
      <c r="L105" s="118" t="s">
        <v>717</v>
      </c>
      <c r="M105" s="118" t="s">
        <v>50</v>
      </c>
      <c r="N105" s="118" t="s">
        <v>704</v>
      </c>
      <c r="O105" s="118" t="s">
        <v>718</v>
      </c>
      <c r="P105" s="118" t="s">
        <v>719</v>
      </c>
      <c r="Q105" s="118" t="s">
        <v>60</v>
      </c>
      <c r="R105" s="118" t="s">
        <v>720</v>
      </c>
      <c r="S105" s="118" t="s">
        <v>295</v>
      </c>
      <c r="T105" s="119">
        <v>1</v>
      </c>
      <c r="U105" s="120">
        <v>0.9</v>
      </c>
      <c r="V105" s="118" t="s">
        <v>74</v>
      </c>
      <c r="W105" s="120">
        <v>0.9</v>
      </c>
      <c r="X105" s="120">
        <v>1</v>
      </c>
      <c r="Y105" s="154" t="s">
        <v>721</v>
      </c>
      <c r="Z105" s="122"/>
      <c r="AA105" s="184"/>
      <c r="AB105" s="184"/>
      <c r="AC105" s="98"/>
      <c r="AD105" s="122"/>
      <c r="AE105" s="98"/>
      <c r="AF105" s="98"/>
      <c r="AG105" s="97" t="str">
        <f t="shared" si="61"/>
        <v xml:space="preserve"> </v>
      </c>
      <c r="AH105" s="122"/>
      <c r="AI105" s="97"/>
      <c r="AJ105" s="97"/>
      <c r="AK105" s="97" t="str">
        <f t="shared" si="62"/>
        <v xml:space="preserve"> </v>
      </c>
      <c r="AL105" s="122"/>
      <c r="AM105" s="97"/>
      <c r="AN105" s="97"/>
      <c r="AO105" s="97" t="str">
        <f t="shared" si="63"/>
        <v xml:space="preserve"> </v>
      </c>
      <c r="AP105" s="122"/>
      <c r="AQ105" s="97"/>
      <c r="AR105" s="97"/>
      <c r="AS105" s="97" t="str">
        <f t="shared" si="64"/>
        <v xml:space="preserve"> </v>
      </c>
      <c r="AT105" s="122"/>
      <c r="AU105" s="97"/>
      <c r="AV105" s="97"/>
      <c r="AW105" s="97" t="str">
        <f t="shared" si="65"/>
        <v xml:space="preserve"> </v>
      </c>
      <c r="AX105" s="122"/>
      <c r="AY105" s="97"/>
      <c r="AZ105" s="97"/>
      <c r="BA105" s="97" t="str">
        <f t="shared" si="66"/>
        <v xml:space="preserve"> </v>
      </c>
      <c r="BB105" s="122"/>
      <c r="BC105" s="97"/>
      <c r="BD105" s="97"/>
      <c r="BE105" s="97" t="str">
        <f t="shared" si="67"/>
        <v xml:space="preserve"> </v>
      </c>
      <c r="BF105" s="122"/>
      <c r="BG105" s="97"/>
      <c r="BH105" s="97"/>
      <c r="BI105" s="97" t="str">
        <f t="shared" si="68"/>
        <v xml:space="preserve"> </v>
      </c>
      <c r="BJ105" s="122"/>
      <c r="BK105" s="97"/>
      <c r="BL105" s="97"/>
      <c r="BM105" s="97" t="str">
        <f t="shared" si="69"/>
        <v xml:space="preserve"> </v>
      </c>
      <c r="BN105" s="122"/>
      <c r="BO105" s="97"/>
      <c r="BP105" s="97"/>
      <c r="BQ105" s="97" t="str">
        <f t="shared" si="70"/>
        <v xml:space="preserve"> </v>
      </c>
      <c r="BR105" s="122"/>
      <c r="BS105" s="97"/>
      <c r="BT105" s="97"/>
      <c r="BU105" s="97" t="str">
        <f t="shared" si="71"/>
        <v xml:space="preserve"> </v>
      </c>
      <c r="BV105" s="100" t="str">
        <f t="shared" si="72"/>
        <v xml:space="preserve"> </v>
      </c>
      <c r="BW105" s="100" t="str">
        <f t="shared" si="75"/>
        <v xml:space="preserve"> </v>
      </c>
      <c r="BX105" s="100" t="str">
        <f t="shared" si="74"/>
        <v>NO APLICA</v>
      </c>
      <c r="BY105" s="55"/>
    </row>
    <row r="106" spans="1:77" ht="15" customHeight="1">
      <c r="A106" s="55"/>
      <c r="B106" s="50"/>
      <c r="C106" s="50"/>
      <c r="D106" s="50"/>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77"/>
      <c r="BW106" s="77"/>
      <c r="BX106" s="55"/>
      <c r="BY106" s="55"/>
    </row>
    <row r="107" spans="1:77" ht="15.75" customHeight="1">
      <c r="A107" s="55"/>
      <c r="B107" s="50"/>
      <c r="C107" s="50"/>
      <c r="D107" s="5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77"/>
      <c r="BW107" s="77"/>
      <c r="BX107" s="55"/>
      <c r="BY107" s="55"/>
    </row>
    <row r="108" spans="1:77" ht="15" customHeight="1">
      <c r="A108" s="55"/>
      <c r="B108" s="50"/>
      <c r="C108" s="50"/>
      <c r="D108" s="50"/>
      <c r="E108" s="55"/>
      <c r="F108" s="55"/>
      <c r="G108" s="55"/>
      <c r="H108" s="55"/>
      <c r="I108" s="77"/>
      <c r="J108" s="18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row>
    <row r="109" spans="1:77" ht="15" customHeight="1">
      <c r="A109" s="55"/>
      <c r="B109" s="87" t="s">
        <v>42</v>
      </c>
      <c r="C109" s="88">
        <f t="shared" ref="C109:C122" si="76">COUNTIF(B9:B105,B109)</f>
        <v>11</v>
      </c>
      <c r="D109" s="50"/>
      <c r="E109" s="55"/>
      <c r="F109" s="55"/>
      <c r="G109" s="55"/>
      <c r="H109" s="55"/>
      <c r="I109" s="186" t="s">
        <v>722</v>
      </c>
      <c r="J109" s="186" t="s">
        <v>723</v>
      </c>
      <c r="K109" s="186" t="s">
        <v>724</v>
      </c>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row>
    <row r="110" spans="1:77" ht="15" customHeight="1">
      <c r="A110" s="55"/>
      <c r="B110" s="87" t="s">
        <v>100</v>
      </c>
      <c r="C110" s="88">
        <f t="shared" si="76"/>
        <v>5</v>
      </c>
      <c r="D110" s="50"/>
      <c r="E110" s="55"/>
      <c r="F110" s="55"/>
      <c r="G110" s="55"/>
      <c r="H110" s="55"/>
      <c r="I110" s="187" t="s">
        <v>725</v>
      </c>
      <c r="J110" s="188">
        <f t="shared" ref="J110:J112" si="77">COUNTIF($BX$9:$BX$105,I110)</f>
        <v>61</v>
      </c>
      <c r="K110" s="189">
        <f t="shared" ref="K110:K112" si="78">J110/$J$113</f>
        <v>0.67032967032967028</v>
      </c>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row>
    <row r="111" spans="1:77" ht="15" customHeight="1">
      <c r="A111" s="55"/>
      <c r="B111" s="87" t="s">
        <v>123</v>
      </c>
      <c r="C111" s="88">
        <f t="shared" si="76"/>
        <v>1</v>
      </c>
      <c r="D111" s="50"/>
      <c r="E111" s="55"/>
      <c r="F111" s="55"/>
      <c r="G111" s="55"/>
      <c r="H111" s="55"/>
      <c r="I111" s="187" t="s">
        <v>214</v>
      </c>
      <c r="J111" s="188">
        <f t="shared" si="77"/>
        <v>29</v>
      </c>
      <c r="K111" s="189">
        <f t="shared" si="78"/>
        <v>0.31868131868131866</v>
      </c>
      <c r="L111" s="55"/>
      <c r="M111" s="55"/>
      <c r="N111" s="55"/>
      <c r="O111" s="55"/>
      <c r="P111" s="55"/>
      <c r="Q111" s="55"/>
      <c r="R111" s="55"/>
      <c r="S111" s="55"/>
      <c r="T111" s="55"/>
      <c r="U111" s="55"/>
      <c r="V111" s="55"/>
      <c r="W111" s="55"/>
      <c r="X111" s="55"/>
      <c r="Y111" s="55"/>
      <c r="Z111" s="55"/>
      <c r="AA111" s="55"/>
      <c r="AB111" s="55"/>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77"/>
      <c r="BW111" s="77"/>
      <c r="BX111" s="55"/>
      <c r="BY111" s="55"/>
    </row>
    <row r="112" spans="1:77" ht="15" customHeight="1">
      <c r="A112" s="55"/>
      <c r="B112" s="87" t="s">
        <v>129</v>
      </c>
      <c r="C112" s="88">
        <f t="shared" si="76"/>
        <v>2</v>
      </c>
      <c r="D112" s="50"/>
      <c r="E112" s="55"/>
      <c r="F112" s="55"/>
      <c r="G112" s="55"/>
      <c r="H112" s="55"/>
      <c r="I112" s="187" t="s">
        <v>726</v>
      </c>
      <c r="J112" s="188">
        <f t="shared" si="77"/>
        <v>1</v>
      </c>
      <c r="K112" s="189">
        <f t="shared" si="78"/>
        <v>1.098901098901099E-2</v>
      </c>
      <c r="L112" s="55"/>
      <c r="M112" s="55"/>
      <c r="N112" s="55"/>
      <c r="O112" s="55"/>
      <c r="P112" s="55"/>
      <c r="Q112" s="55"/>
      <c r="R112" s="55"/>
      <c r="S112" s="55"/>
      <c r="T112" s="55"/>
      <c r="U112" s="55"/>
      <c r="V112" s="55"/>
      <c r="W112" s="55"/>
      <c r="X112" s="55"/>
      <c r="Y112" s="190" t="s">
        <v>727</v>
      </c>
      <c r="Z112" s="191">
        <f>COUNTIF(Z9:Z105,1)</f>
        <v>15</v>
      </c>
      <c r="AA112" s="191"/>
      <c r="AB112" s="192"/>
      <c r="AC112" s="193"/>
      <c r="AD112" s="194">
        <f>COUNTIF(AD9:AD105,1)</f>
        <v>15</v>
      </c>
      <c r="AE112" s="195"/>
      <c r="AF112" s="193"/>
      <c r="AG112" s="193"/>
      <c r="AH112" s="196">
        <f>COUNTIF(AH9:AH105,1)</f>
        <v>25</v>
      </c>
      <c r="AI112" s="197"/>
      <c r="AJ112" s="193"/>
      <c r="AK112" s="198"/>
      <c r="AL112" s="194">
        <f>COUNTIF(AL9:AL105,1)</f>
        <v>0</v>
      </c>
      <c r="AM112" s="195"/>
      <c r="AN112" s="193"/>
      <c r="AO112" s="193"/>
      <c r="AP112" s="196">
        <f>COUNTIF(AP9:AP105,1)</f>
        <v>0</v>
      </c>
      <c r="AQ112" s="197"/>
      <c r="AR112" s="193"/>
      <c r="AS112" s="193"/>
      <c r="AT112" s="194">
        <f>COUNTIF(AT9:AT105,1)</f>
        <v>0</v>
      </c>
      <c r="AU112" s="195"/>
      <c r="AV112" s="193"/>
      <c r="AW112" s="193"/>
      <c r="AX112" s="194">
        <f>COUNTIF(AX9:AX105,1)</f>
        <v>0</v>
      </c>
      <c r="AY112" s="195"/>
      <c r="AZ112" s="193"/>
      <c r="BA112" s="193"/>
      <c r="BB112" s="194">
        <f>COUNTIF(BB9:BB105,1)</f>
        <v>0</v>
      </c>
      <c r="BC112" s="195"/>
      <c r="BD112" s="193"/>
      <c r="BE112" s="193"/>
      <c r="BF112" s="194">
        <f>COUNTIF(BF9:BF105,1)</f>
        <v>0</v>
      </c>
      <c r="BG112" s="195"/>
      <c r="BH112" s="193"/>
      <c r="BI112" s="193"/>
      <c r="BJ112" s="194">
        <f>COUNTIF(BJ9:BJ105,1)</f>
        <v>0</v>
      </c>
      <c r="BK112" s="195"/>
      <c r="BL112" s="193"/>
      <c r="BM112" s="193"/>
      <c r="BN112" s="194">
        <f>COUNTIF(BN9:BN105,1)</f>
        <v>0</v>
      </c>
      <c r="BO112" s="195"/>
      <c r="BP112" s="193"/>
      <c r="BQ112" s="193"/>
      <c r="BR112" s="194">
        <f>COUNTIF(BR9:BR105,1)</f>
        <v>0</v>
      </c>
      <c r="BS112" s="195"/>
      <c r="BT112" s="50"/>
      <c r="BU112" s="50"/>
      <c r="BV112" s="77"/>
      <c r="BW112" s="77"/>
      <c r="BX112" s="55"/>
      <c r="BY112" s="55"/>
    </row>
    <row r="113" spans="1:77" ht="15" customHeight="1">
      <c r="A113" s="55"/>
      <c r="B113" s="87" t="s">
        <v>65</v>
      </c>
      <c r="C113" s="88">
        <f t="shared" si="76"/>
        <v>16</v>
      </c>
      <c r="D113" s="50"/>
      <c r="E113" s="55"/>
      <c r="F113" s="55"/>
      <c r="G113" s="55"/>
      <c r="H113" s="55"/>
      <c r="I113" s="199" t="s">
        <v>728</v>
      </c>
      <c r="J113" s="200">
        <f>SUM(J110:J112)</f>
        <v>91</v>
      </c>
      <c r="K113" s="201"/>
      <c r="L113" s="55"/>
      <c r="M113" s="55"/>
      <c r="N113" s="55"/>
      <c r="O113" s="55"/>
      <c r="P113" s="55"/>
      <c r="Q113" s="55"/>
      <c r="R113" s="55"/>
      <c r="S113" s="55"/>
      <c r="T113" s="55"/>
      <c r="U113" s="55"/>
      <c r="V113" s="55"/>
      <c r="W113" s="55"/>
      <c r="X113" s="55"/>
      <c r="Y113" s="190" t="s">
        <v>729</v>
      </c>
      <c r="Z113" s="191">
        <f>COUNTIF(Z9:Z105,2)</f>
        <v>0</v>
      </c>
      <c r="AA113" s="191"/>
      <c r="AB113" s="192"/>
      <c r="AC113" s="193"/>
      <c r="AD113" s="196">
        <f>COUNTIF(AD9:AD105,2)</f>
        <v>0</v>
      </c>
      <c r="AE113" s="197"/>
      <c r="AF113" s="193"/>
      <c r="AG113" s="193"/>
      <c r="AH113" s="202">
        <f>COUNTIF(AH9:AH105,2)</f>
        <v>19</v>
      </c>
      <c r="AI113" s="203"/>
      <c r="AJ113" s="193"/>
      <c r="AK113" s="198"/>
      <c r="AL113" s="196">
        <f>COUNTIF(AL9:AL105,2)</f>
        <v>0</v>
      </c>
      <c r="AM113" s="197"/>
      <c r="AN113" s="193"/>
      <c r="AO113" s="193"/>
      <c r="AP113" s="196">
        <f>COUNTIF(AP9:AP105,2)</f>
        <v>0</v>
      </c>
      <c r="AQ113" s="197"/>
      <c r="AR113" s="193"/>
      <c r="AS113" s="193"/>
      <c r="AT113" s="196">
        <f>COUNTIF(AT9:AT105,2)</f>
        <v>0</v>
      </c>
      <c r="AU113" s="197"/>
      <c r="AV113" s="193"/>
      <c r="AW113" s="193"/>
      <c r="AX113" s="196">
        <f>COUNTIF(AX9:AX105,2)</f>
        <v>0</v>
      </c>
      <c r="AY113" s="197"/>
      <c r="AZ113" s="193"/>
      <c r="BA113" s="193"/>
      <c r="BB113" s="196">
        <f>COUNTIF(BB9:BB105,2)</f>
        <v>0</v>
      </c>
      <c r="BC113" s="197"/>
      <c r="BD113" s="193"/>
      <c r="BE113" s="193"/>
      <c r="BF113" s="196">
        <f>COUNTIF(BF9:BF105,2)</f>
        <v>0</v>
      </c>
      <c r="BG113" s="197"/>
      <c r="BH113" s="193"/>
      <c r="BI113" s="193"/>
      <c r="BJ113" s="196">
        <f>COUNTIF(BJ9:BJ105,2)</f>
        <v>0</v>
      </c>
      <c r="BK113" s="197"/>
      <c r="BL113" s="193"/>
      <c r="BM113" s="193"/>
      <c r="BN113" s="196">
        <f>COUNTIF(BN9:BN105,2)</f>
        <v>0</v>
      </c>
      <c r="BO113" s="197"/>
      <c r="BP113" s="193"/>
      <c r="BQ113" s="193"/>
      <c r="BR113" s="196">
        <f>COUNTIF(BR9:BR105,2)</f>
        <v>0</v>
      </c>
      <c r="BS113" s="197"/>
      <c r="BT113" s="50"/>
      <c r="BU113" s="50"/>
      <c r="BV113" s="77"/>
      <c r="BW113" s="77"/>
      <c r="BX113" s="55"/>
      <c r="BY113" s="55"/>
    </row>
    <row r="114" spans="1:77" ht="15" customHeight="1">
      <c r="A114" s="55"/>
      <c r="B114" s="87" t="s">
        <v>142</v>
      </c>
      <c r="C114" s="88">
        <f t="shared" si="76"/>
        <v>5</v>
      </c>
      <c r="D114" s="50"/>
      <c r="E114" s="55"/>
      <c r="F114" s="55"/>
      <c r="G114" s="55"/>
      <c r="H114" s="55"/>
      <c r="I114" s="55"/>
      <c r="J114" s="55"/>
      <c r="K114" s="55"/>
      <c r="L114" s="55"/>
      <c r="M114" s="55"/>
      <c r="N114" s="55"/>
      <c r="O114" s="55"/>
      <c r="P114" s="55"/>
      <c r="Q114" s="55"/>
      <c r="R114" s="55"/>
      <c r="S114" s="55"/>
      <c r="T114" s="55"/>
      <c r="U114" s="55"/>
      <c r="V114" s="55"/>
      <c r="W114" s="55"/>
      <c r="X114" s="55"/>
      <c r="Y114" s="204" t="s">
        <v>730</v>
      </c>
      <c r="Z114" s="205">
        <f>Z112+Z113</f>
        <v>15</v>
      </c>
      <c r="AA114" s="206">
        <f>IFERROR(Z112/Z114," ")</f>
        <v>1</v>
      </c>
      <c r="AB114" s="192"/>
      <c r="AC114" s="193"/>
      <c r="AD114" s="207">
        <f>AD112+AD113</f>
        <v>15</v>
      </c>
      <c r="AE114" s="206">
        <f>IFERROR(AD112/AD114," ")</f>
        <v>1</v>
      </c>
      <c r="AF114" s="193"/>
      <c r="AG114" s="193"/>
      <c r="AH114" s="196">
        <f>AH112+AH113</f>
        <v>44</v>
      </c>
      <c r="AI114" s="208">
        <f>IFERROR(AH112/AH114," ")</f>
        <v>0.56818181818181823</v>
      </c>
      <c r="AJ114" s="209"/>
      <c r="AK114" s="198"/>
      <c r="AL114" s="207">
        <f>AL112+AL113</f>
        <v>0</v>
      </c>
      <c r="AM114" s="206" t="str">
        <f>IFERROR(AL112/AL114," ")</f>
        <v xml:space="preserve"> </v>
      </c>
      <c r="AN114" s="193"/>
      <c r="AO114" s="193"/>
      <c r="AP114" s="207">
        <f>AP112+AP113</f>
        <v>0</v>
      </c>
      <c r="AQ114" s="206" t="str">
        <f>IFERROR(AP112/AP114," ")</f>
        <v xml:space="preserve"> </v>
      </c>
      <c r="AR114" s="193"/>
      <c r="AS114" s="193"/>
      <c r="AT114" s="207">
        <f>AT112+AT113</f>
        <v>0</v>
      </c>
      <c r="AU114" s="206" t="str">
        <f>IFERROR(AT112/AT114," ")</f>
        <v xml:space="preserve"> </v>
      </c>
      <c r="AV114" s="193"/>
      <c r="AW114" s="193"/>
      <c r="AX114" s="207">
        <f>AX112+AX113</f>
        <v>0</v>
      </c>
      <c r="AY114" s="206" t="str">
        <f>IFERROR(AX112/AX114," ")</f>
        <v xml:space="preserve"> </v>
      </c>
      <c r="AZ114" s="193"/>
      <c r="BA114" s="193"/>
      <c r="BB114" s="207">
        <f>BB112+BB113</f>
        <v>0</v>
      </c>
      <c r="BC114" s="206" t="str">
        <f>IFERROR(BB112/BB114," ")</f>
        <v xml:space="preserve"> </v>
      </c>
      <c r="BD114" s="193"/>
      <c r="BE114" s="193"/>
      <c r="BF114" s="207">
        <f>BF112+BF113</f>
        <v>0</v>
      </c>
      <c r="BG114" s="206" t="str">
        <f>IFERROR(BF112/BF114," ")</f>
        <v xml:space="preserve"> </v>
      </c>
      <c r="BH114" s="193"/>
      <c r="BI114" s="193"/>
      <c r="BJ114" s="207">
        <f>BJ112+BJ113</f>
        <v>0</v>
      </c>
      <c r="BK114" s="206" t="str">
        <f>IFERROR(BJ112/BJ114," ")</f>
        <v xml:space="preserve"> </v>
      </c>
      <c r="BL114" s="193"/>
      <c r="BM114" s="193"/>
      <c r="BN114" s="207">
        <f>BN112+BN113</f>
        <v>0</v>
      </c>
      <c r="BO114" s="206" t="str">
        <f>IFERROR(BN112/BN114," ")</f>
        <v xml:space="preserve"> </v>
      </c>
      <c r="BP114" s="193"/>
      <c r="BQ114" s="193"/>
      <c r="BR114" s="207">
        <f>BR112+BR113</f>
        <v>0</v>
      </c>
      <c r="BS114" s="206" t="str">
        <f>IFERROR(BR112/BR114," ")</f>
        <v xml:space="preserve"> </v>
      </c>
      <c r="BT114" s="50"/>
      <c r="BU114" s="50"/>
      <c r="BV114" s="77"/>
      <c r="BW114" s="77"/>
      <c r="BX114" s="55"/>
      <c r="BY114" s="55"/>
    </row>
    <row r="115" spans="1:77" ht="15" customHeight="1">
      <c r="A115" s="55"/>
      <c r="B115" s="87" t="s">
        <v>150</v>
      </c>
      <c r="C115" s="88">
        <f t="shared" si="76"/>
        <v>4</v>
      </c>
      <c r="D115" s="50"/>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77"/>
      <c r="BW115" s="77"/>
      <c r="BX115" s="55"/>
      <c r="BY115" s="55"/>
    </row>
    <row r="116" spans="1:77" ht="15" customHeight="1">
      <c r="A116" s="55"/>
      <c r="B116" s="87" t="s">
        <v>75</v>
      </c>
      <c r="C116" s="88">
        <f t="shared" si="76"/>
        <v>4</v>
      </c>
      <c r="D116" s="50"/>
      <c r="E116" s="55"/>
      <c r="F116" s="55"/>
      <c r="G116" s="55"/>
      <c r="H116" s="55"/>
      <c r="I116" s="210"/>
      <c r="J116" s="55"/>
      <c r="K116" s="55"/>
      <c r="L116" s="55"/>
      <c r="M116" s="55"/>
      <c r="N116" s="55"/>
      <c r="O116" s="55"/>
      <c r="P116" s="55"/>
      <c r="Q116" s="55"/>
      <c r="R116" s="55"/>
      <c r="S116" s="55"/>
      <c r="T116" s="55"/>
      <c r="U116" s="55"/>
      <c r="V116" s="55"/>
      <c r="W116" s="55"/>
      <c r="X116" s="55"/>
      <c r="Y116" s="55"/>
      <c r="Z116" s="55"/>
      <c r="AA116" s="55"/>
      <c r="AB116" s="55"/>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77"/>
      <c r="BW116" s="77"/>
      <c r="BX116" s="55"/>
      <c r="BY116" s="55"/>
    </row>
    <row r="117" spans="1:77" ht="15" customHeight="1">
      <c r="A117" s="55"/>
      <c r="B117" s="87" t="s">
        <v>159</v>
      </c>
      <c r="C117" s="88">
        <f t="shared" si="76"/>
        <v>23</v>
      </c>
      <c r="D117" s="50"/>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77"/>
      <c r="BW117" s="77"/>
      <c r="BX117" s="55"/>
      <c r="BY117" s="55"/>
    </row>
    <row r="118" spans="1:77" ht="15" customHeight="1">
      <c r="A118" s="55"/>
      <c r="B118" s="87" t="s">
        <v>121</v>
      </c>
      <c r="C118" s="88">
        <f t="shared" si="76"/>
        <v>8</v>
      </c>
      <c r="D118" s="50"/>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77"/>
      <c r="BW118" s="77"/>
      <c r="BX118" s="55"/>
      <c r="BY118" s="55"/>
    </row>
    <row r="119" spans="1:77" ht="15" customHeight="1">
      <c r="A119" s="55"/>
      <c r="B119" s="87" t="s">
        <v>113</v>
      </c>
      <c r="C119" s="88">
        <f t="shared" si="76"/>
        <v>4</v>
      </c>
      <c r="D119" s="50"/>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77"/>
      <c r="BW119" s="77"/>
      <c r="BX119" s="55"/>
      <c r="BY119" s="55"/>
    </row>
    <row r="120" spans="1:77" ht="15" customHeight="1">
      <c r="A120" s="55"/>
      <c r="B120" s="87" t="s">
        <v>135</v>
      </c>
      <c r="C120" s="88">
        <f t="shared" si="76"/>
        <v>2</v>
      </c>
      <c r="D120" s="50"/>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77"/>
      <c r="BW120" s="77"/>
      <c r="BX120" s="55"/>
      <c r="BY120" s="55"/>
    </row>
    <row r="121" spans="1:77" ht="15" customHeight="1">
      <c r="A121" s="55"/>
      <c r="B121" s="87" t="s">
        <v>140</v>
      </c>
      <c r="C121" s="88">
        <f t="shared" si="76"/>
        <v>1</v>
      </c>
      <c r="D121" s="50"/>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77"/>
      <c r="BW121" s="77"/>
      <c r="BX121" s="55"/>
      <c r="BY121" s="55"/>
    </row>
    <row r="122" spans="1:77" ht="15" customHeight="1">
      <c r="A122" s="55"/>
      <c r="B122" s="87" t="s">
        <v>148</v>
      </c>
      <c r="C122" s="88">
        <f t="shared" si="76"/>
        <v>2</v>
      </c>
      <c r="D122" s="50"/>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77"/>
      <c r="BW122" s="77"/>
      <c r="BX122" s="55"/>
      <c r="BY122" s="55"/>
    </row>
    <row r="123" spans="1:77" ht="15" customHeight="1">
      <c r="A123" s="55"/>
      <c r="B123" s="87" t="s">
        <v>156</v>
      </c>
      <c r="C123" s="88">
        <f>COUNTIF(B22:B119,B123)</f>
        <v>3</v>
      </c>
      <c r="D123" s="50"/>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77"/>
      <c r="BW123" s="77"/>
      <c r="BX123" s="55"/>
      <c r="BY123" s="55"/>
    </row>
    <row r="124" spans="1:77" ht="15" customHeight="1">
      <c r="A124" s="55"/>
      <c r="B124" s="165" t="s">
        <v>731</v>
      </c>
      <c r="C124" s="117">
        <f>SUM(C109:C123)</f>
        <v>91</v>
      </c>
      <c r="D124" s="50"/>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77"/>
      <c r="BW124" s="77"/>
      <c r="BX124" s="55"/>
      <c r="BY124" s="55"/>
    </row>
    <row r="125" spans="1:77" ht="15" customHeight="1">
      <c r="A125" s="55"/>
      <c r="B125" s="55"/>
      <c r="C125" s="50"/>
      <c r="D125" s="50"/>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77"/>
      <c r="BW125" s="77"/>
      <c r="BX125" s="55"/>
      <c r="BY125" s="55"/>
    </row>
    <row r="126" spans="1:77" ht="15" customHeight="1">
      <c r="A126" s="55"/>
      <c r="B126" s="55"/>
      <c r="C126" s="50"/>
      <c r="D126" s="50"/>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77"/>
      <c r="BW126" s="77"/>
      <c r="BX126" s="55"/>
      <c r="BY126" s="55"/>
    </row>
    <row r="127" spans="1:77" ht="15" customHeight="1">
      <c r="A127" s="55"/>
      <c r="B127" s="55"/>
      <c r="C127" s="50"/>
      <c r="D127" s="50"/>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77"/>
      <c r="BW127" s="77"/>
      <c r="BX127" s="55"/>
      <c r="BY127" s="55"/>
    </row>
    <row r="128" spans="1:77" ht="15" customHeight="1">
      <c r="A128" s="55"/>
      <c r="B128" s="55"/>
      <c r="C128" s="50"/>
      <c r="D128" s="50"/>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77"/>
      <c r="BW128" s="77"/>
      <c r="BX128" s="55"/>
      <c r="BY128" s="55"/>
    </row>
    <row r="129" spans="1:77" ht="15" customHeight="1">
      <c r="A129" s="55"/>
      <c r="B129" s="55"/>
      <c r="C129" s="50"/>
      <c r="D129" s="50"/>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77"/>
      <c r="BW129" s="77"/>
      <c r="BX129" s="55"/>
      <c r="BY129" s="55"/>
    </row>
    <row r="130" spans="1:77" ht="15" customHeight="1">
      <c r="A130" s="55"/>
      <c r="B130" s="55"/>
      <c r="C130" s="50"/>
      <c r="D130" s="50"/>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77"/>
      <c r="BW130" s="77"/>
      <c r="BX130" s="55"/>
      <c r="BY130" s="55"/>
    </row>
    <row r="131" spans="1:77" ht="15" customHeight="1">
      <c r="A131" s="55"/>
      <c r="B131" s="55"/>
      <c r="C131" s="50"/>
      <c r="D131" s="50"/>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77"/>
      <c r="BW131" s="77"/>
      <c r="BX131" s="55"/>
      <c r="BY131" s="55"/>
    </row>
    <row r="132" spans="1:77" ht="15" customHeight="1">
      <c r="A132" s="55"/>
      <c r="B132" s="55"/>
      <c r="C132" s="50"/>
      <c r="D132" s="50"/>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77"/>
      <c r="BW132" s="77"/>
      <c r="BX132" s="55"/>
      <c r="BY132" s="55"/>
    </row>
    <row r="133" spans="1:77" ht="15" customHeight="1">
      <c r="A133" s="55"/>
      <c r="B133" s="55"/>
      <c r="C133" s="50"/>
      <c r="D133" s="50"/>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77"/>
      <c r="BW133" s="77"/>
      <c r="BX133" s="55"/>
      <c r="BY133" s="55"/>
    </row>
    <row r="134" spans="1:77" ht="15" customHeight="1">
      <c r="A134" s="55"/>
      <c r="B134" s="55"/>
      <c r="C134" s="50"/>
      <c r="D134" s="50"/>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77"/>
      <c r="BW134" s="77"/>
      <c r="BX134" s="55"/>
      <c r="BY134" s="55"/>
    </row>
    <row r="135" spans="1:77" ht="15" customHeight="1">
      <c r="A135" s="55"/>
      <c r="B135" s="55"/>
      <c r="C135" s="50"/>
      <c r="D135" s="50"/>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77"/>
      <c r="BW135" s="77"/>
      <c r="BX135" s="55"/>
      <c r="BY135" s="55"/>
    </row>
    <row r="136" spans="1:77" ht="15" customHeight="1">
      <c r="A136" s="55"/>
      <c r="B136" s="55"/>
      <c r="C136" s="50"/>
      <c r="D136" s="50"/>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77"/>
      <c r="BW136" s="77"/>
      <c r="BX136" s="55"/>
      <c r="BY136" s="55"/>
    </row>
    <row r="137" spans="1:77" ht="15" customHeight="1">
      <c r="A137" s="55"/>
      <c r="B137" s="55"/>
      <c r="C137" s="50"/>
      <c r="D137" s="50"/>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77"/>
      <c r="BW137" s="77"/>
      <c r="BX137" s="55"/>
      <c r="BY137" s="55"/>
    </row>
    <row r="138" spans="1:77" ht="15" customHeight="1">
      <c r="A138" s="55"/>
      <c r="B138" s="55"/>
      <c r="C138" s="50"/>
      <c r="D138" s="50"/>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77"/>
      <c r="BW138" s="77"/>
      <c r="BX138" s="55"/>
      <c r="BY138" s="55"/>
    </row>
    <row r="139" spans="1:77" ht="15" customHeight="1">
      <c r="A139" s="55"/>
      <c r="B139" s="55"/>
      <c r="C139" s="50"/>
      <c r="D139" s="50"/>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77"/>
      <c r="BW139" s="77"/>
      <c r="BX139" s="55"/>
      <c r="BY139" s="55"/>
    </row>
    <row r="140" spans="1:77" ht="15" customHeight="1">
      <c r="A140" s="55"/>
      <c r="B140" s="55"/>
      <c r="C140" s="50"/>
      <c r="D140" s="50"/>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77"/>
      <c r="BW140" s="77"/>
      <c r="BX140" s="55"/>
      <c r="BY140" s="55"/>
    </row>
    <row r="141" spans="1:77" ht="15" customHeight="1">
      <c r="A141" s="55"/>
      <c r="B141" s="55"/>
      <c r="C141" s="50"/>
      <c r="D141" s="50"/>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77"/>
      <c r="BW141" s="77"/>
      <c r="BX141" s="55"/>
      <c r="BY141" s="55"/>
    </row>
    <row r="142" spans="1:77" ht="15" customHeight="1">
      <c r="A142" s="55"/>
      <c r="B142" s="55"/>
      <c r="C142" s="50"/>
      <c r="D142" s="50"/>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77"/>
      <c r="BW142" s="77"/>
      <c r="BX142" s="55"/>
      <c r="BY142" s="55"/>
    </row>
    <row r="143" spans="1:77" ht="15" customHeight="1">
      <c r="A143" s="55"/>
      <c r="B143" s="55"/>
      <c r="C143" s="50"/>
      <c r="D143" s="50"/>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77"/>
      <c r="BW143" s="77"/>
      <c r="BX143" s="55"/>
      <c r="BY143" s="55"/>
    </row>
    <row r="144" spans="1:77" ht="15" customHeight="1">
      <c r="A144" s="55"/>
      <c r="B144" s="55"/>
      <c r="C144" s="50"/>
      <c r="D144" s="50"/>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77"/>
      <c r="BW144" s="77"/>
      <c r="BX144" s="55"/>
      <c r="BY144" s="55"/>
    </row>
    <row r="145" spans="1:77" ht="15" customHeight="1">
      <c r="A145" s="55"/>
      <c r="B145" s="55"/>
      <c r="C145" s="50"/>
      <c r="D145" s="50"/>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77"/>
      <c r="BW145" s="77"/>
      <c r="BX145" s="55"/>
      <c r="BY145" s="55"/>
    </row>
    <row r="146" spans="1:77" ht="15" customHeight="1">
      <c r="A146" s="55"/>
      <c r="B146" s="55"/>
      <c r="C146" s="50"/>
      <c r="D146" s="50"/>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77"/>
      <c r="BW146" s="77"/>
      <c r="BX146" s="55"/>
      <c r="BY146" s="55"/>
    </row>
    <row r="147" spans="1:77" ht="15" customHeight="1">
      <c r="A147" s="55"/>
      <c r="B147" s="55"/>
      <c r="C147" s="50"/>
      <c r="D147" s="50"/>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77"/>
      <c r="BW147" s="77"/>
      <c r="BX147" s="55"/>
      <c r="BY147" s="55"/>
    </row>
    <row r="148" spans="1:77" ht="15" customHeight="1">
      <c r="A148" s="55"/>
      <c r="B148" s="55"/>
      <c r="C148" s="50"/>
      <c r="D148" s="50"/>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77"/>
      <c r="BW148" s="77"/>
      <c r="BX148" s="55"/>
      <c r="BY148" s="55"/>
    </row>
    <row r="149" spans="1:77" ht="15" customHeight="1">
      <c r="A149" s="55"/>
      <c r="B149" s="55"/>
      <c r="C149" s="50"/>
      <c r="D149" s="50"/>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77"/>
      <c r="BW149" s="77"/>
      <c r="BX149" s="55"/>
      <c r="BY149" s="55"/>
    </row>
    <row r="150" spans="1:77" ht="15" customHeight="1">
      <c r="A150" s="55"/>
      <c r="B150" s="55"/>
      <c r="C150" s="50"/>
      <c r="D150" s="50"/>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77"/>
      <c r="BW150" s="77"/>
      <c r="BX150" s="55"/>
      <c r="BY150" s="55"/>
    </row>
    <row r="151" spans="1:77" ht="15" customHeight="1">
      <c r="A151" s="55"/>
      <c r="B151" s="55"/>
      <c r="C151" s="50"/>
      <c r="D151" s="50"/>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77"/>
      <c r="BW151" s="77"/>
      <c r="BX151" s="55"/>
      <c r="BY151" s="55"/>
    </row>
    <row r="152" spans="1:77" ht="15" customHeight="1">
      <c r="A152" s="55"/>
      <c r="B152" s="55"/>
      <c r="C152" s="50"/>
      <c r="D152" s="50"/>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77"/>
      <c r="BW152" s="77"/>
      <c r="BX152" s="55"/>
      <c r="BY152" s="55"/>
    </row>
    <row r="153" spans="1:77" ht="15" customHeight="1">
      <c r="A153" s="55"/>
      <c r="B153" s="55"/>
      <c r="C153" s="50"/>
      <c r="D153" s="50"/>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77"/>
      <c r="BW153" s="77"/>
      <c r="BX153" s="55"/>
      <c r="BY153" s="55"/>
    </row>
    <row r="154" spans="1:77" ht="15" customHeight="1">
      <c r="A154" s="55"/>
      <c r="B154" s="55"/>
      <c r="C154" s="50"/>
      <c r="D154" s="50"/>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77"/>
      <c r="BW154" s="77"/>
      <c r="BX154" s="55"/>
      <c r="BY154" s="55"/>
    </row>
    <row r="155" spans="1:77" ht="15" customHeight="1">
      <c r="A155" s="55"/>
      <c r="B155" s="55"/>
      <c r="C155" s="50"/>
      <c r="D155" s="50"/>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77"/>
      <c r="BW155" s="77"/>
      <c r="BX155" s="55"/>
      <c r="BY155" s="55"/>
    </row>
    <row r="156" spans="1:77" ht="15" customHeight="1">
      <c r="A156" s="55"/>
      <c r="B156" s="55"/>
      <c r="C156" s="50"/>
      <c r="D156" s="50"/>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77"/>
      <c r="BW156" s="77"/>
      <c r="BX156" s="55"/>
      <c r="BY156" s="55"/>
    </row>
    <row r="157" spans="1:77" ht="15" customHeight="1">
      <c r="A157" s="55"/>
      <c r="B157" s="55"/>
      <c r="C157" s="50"/>
      <c r="D157" s="50"/>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77"/>
      <c r="BW157" s="77"/>
      <c r="BX157" s="55"/>
      <c r="BY157" s="55"/>
    </row>
    <row r="158" spans="1:77" ht="15" customHeight="1">
      <c r="A158" s="55"/>
      <c r="B158" s="55"/>
      <c r="C158" s="50"/>
      <c r="D158" s="50"/>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77"/>
      <c r="BW158" s="77"/>
      <c r="BX158" s="55"/>
      <c r="BY158" s="55"/>
    </row>
    <row r="159" spans="1:77" ht="15" customHeight="1">
      <c r="A159" s="55"/>
      <c r="B159" s="55"/>
      <c r="C159" s="50"/>
      <c r="D159" s="50"/>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77"/>
      <c r="BW159" s="77"/>
      <c r="BX159" s="55"/>
      <c r="BY159" s="55"/>
    </row>
    <row r="160" spans="1:77" ht="15" customHeight="1">
      <c r="A160" s="55"/>
      <c r="B160" s="55"/>
      <c r="C160" s="50"/>
      <c r="D160" s="50"/>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77"/>
      <c r="BW160" s="77"/>
      <c r="BX160" s="55"/>
      <c r="BY160" s="55"/>
    </row>
    <row r="161" spans="1:77" ht="15" customHeight="1">
      <c r="A161" s="55"/>
      <c r="B161" s="55"/>
      <c r="C161" s="50"/>
      <c r="D161" s="50"/>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77"/>
      <c r="BW161" s="77"/>
      <c r="BX161" s="55"/>
      <c r="BY161" s="55"/>
    </row>
    <row r="162" spans="1:77" ht="15" customHeight="1">
      <c r="A162" s="55"/>
      <c r="B162" s="55"/>
      <c r="C162" s="50"/>
      <c r="D162" s="50"/>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77"/>
      <c r="BW162" s="77"/>
      <c r="BX162" s="55"/>
      <c r="BY162" s="55"/>
    </row>
    <row r="163" spans="1:77" ht="15" customHeight="1">
      <c r="A163" s="55"/>
      <c r="B163" s="55"/>
      <c r="C163" s="50"/>
      <c r="D163" s="50"/>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77"/>
      <c r="BW163" s="77"/>
      <c r="BX163" s="55"/>
      <c r="BY163" s="55"/>
    </row>
    <row r="164" spans="1:77" ht="15" customHeight="1">
      <c r="A164" s="55"/>
      <c r="B164" s="55"/>
      <c r="C164" s="50"/>
      <c r="D164" s="50"/>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77"/>
      <c r="BW164" s="77"/>
      <c r="BX164" s="55"/>
      <c r="BY164" s="55"/>
    </row>
    <row r="165" spans="1:77" ht="15" customHeight="1">
      <c r="A165" s="55"/>
      <c r="B165" s="55"/>
      <c r="C165" s="50"/>
      <c r="D165" s="50"/>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77"/>
      <c r="BW165" s="77"/>
      <c r="BX165" s="55"/>
      <c r="BY165" s="55"/>
    </row>
    <row r="166" spans="1:77" ht="15" customHeight="1">
      <c r="A166" s="55"/>
      <c r="B166" s="55"/>
      <c r="C166" s="50"/>
      <c r="D166" s="50"/>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77"/>
      <c r="BW166" s="77"/>
      <c r="BX166" s="55"/>
      <c r="BY166" s="55"/>
    </row>
    <row r="167" spans="1:77" ht="15" customHeight="1">
      <c r="A167" s="55"/>
      <c r="B167" s="55"/>
      <c r="C167" s="50"/>
      <c r="D167" s="50"/>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77"/>
      <c r="BW167" s="77"/>
      <c r="BX167" s="55"/>
      <c r="BY167" s="55"/>
    </row>
    <row r="168" spans="1:77" ht="15" customHeight="1">
      <c r="A168" s="55"/>
      <c r="B168" s="55"/>
      <c r="C168" s="50"/>
      <c r="D168" s="50"/>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77"/>
      <c r="BW168" s="77"/>
      <c r="BX168" s="55"/>
      <c r="BY168" s="55"/>
    </row>
    <row r="169" spans="1:77" ht="15" customHeight="1">
      <c r="A169" s="55"/>
      <c r="B169" s="55"/>
      <c r="C169" s="50"/>
      <c r="D169" s="50"/>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77"/>
      <c r="BW169" s="77"/>
      <c r="BX169" s="55"/>
      <c r="BY169" s="55"/>
    </row>
    <row r="170" spans="1:77" ht="15" customHeight="1">
      <c r="A170" s="55"/>
      <c r="B170" s="55"/>
      <c r="C170" s="50"/>
      <c r="D170" s="50"/>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77"/>
      <c r="BW170" s="77"/>
      <c r="BX170" s="55"/>
      <c r="BY170" s="55"/>
    </row>
    <row r="171" spans="1:77" ht="15" customHeight="1">
      <c r="A171" s="55"/>
      <c r="B171" s="55"/>
      <c r="C171" s="50"/>
      <c r="D171" s="50"/>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77"/>
      <c r="BW171" s="77"/>
      <c r="BX171" s="55"/>
      <c r="BY171" s="55"/>
    </row>
    <row r="172" spans="1:77" ht="15" customHeight="1">
      <c r="A172" s="55"/>
      <c r="B172" s="55"/>
      <c r="C172" s="50"/>
      <c r="D172" s="50"/>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77"/>
      <c r="BW172" s="77"/>
      <c r="BX172" s="55"/>
      <c r="BY172" s="55"/>
    </row>
    <row r="173" spans="1:77" ht="15" customHeight="1">
      <c r="A173" s="55"/>
      <c r="B173" s="55"/>
      <c r="C173" s="50"/>
      <c r="D173" s="50"/>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77"/>
      <c r="BW173" s="77"/>
      <c r="BX173" s="55"/>
      <c r="BY173" s="55"/>
    </row>
    <row r="174" spans="1:77" ht="15" customHeight="1">
      <c r="A174" s="55"/>
      <c r="B174" s="55"/>
      <c r="C174" s="50"/>
      <c r="D174" s="50"/>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77"/>
      <c r="BW174" s="77"/>
      <c r="BX174" s="55"/>
      <c r="BY174" s="55"/>
    </row>
    <row r="175" spans="1:77" ht="15" customHeight="1">
      <c r="A175" s="55"/>
      <c r="B175" s="55"/>
      <c r="C175" s="50"/>
      <c r="D175" s="50"/>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77"/>
      <c r="BW175" s="77"/>
      <c r="BX175" s="55"/>
      <c r="BY175" s="55"/>
    </row>
    <row r="176" spans="1:77" ht="15" customHeight="1">
      <c r="A176" s="55"/>
      <c r="B176" s="55"/>
      <c r="C176" s="50"/>
      <c r="D176" s="50"/>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77"/>
      <c r="BW176" s="77"/>
      <c r="BX176" s="55"/>
      <c r="BY176" s="55"/>
    </row>
    <row r="177" spans="1:77" ht="15" customHeight="1">
      <c r="A177" s="55"/>
      <c r="B177" s="55"/>
      <c r="C177" s="50"/>
      <c r="D177" s="50"/>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77"/>
      <c r="BW177" s="77"/>
      <c r="BX177" s="55"/>
      <c r="BY177" s="55"/>
    </row>
    <row r="178" spans="1:77" ht="15" customHeight="1">
      <c r="A178" s="55"/>
      <c r="B178" s="55"/>
      <c r="C178" s="50"/>
      <c r="D178" s="50"/>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77"/>
      <c r="BW178" s="77"/>
      <c r="BX178" s="55"/>
      <c r="BY178" s="55"/>
    </row>
    <row r="179" spans="1:77" ht="15" customHeight="1">
      <c r="A179" s="55"/>
      <c r="B179" s="55"/>
      <c r="C179" s="50"/>
      <c r="D179" s="50"/>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77"/>
      <c r="BW179" s="77"/>
      <c r="BX179" s="55"/>
      <c r="BY179" s="55"/>
    </row>
    <row r="180" spans="1:77" ht="15" customHeight="1">
      <c r="A180" s="55"/>
      <c r="B180" s="55"/>
      <c r="C180" s="50"/>
      <c r="D180" s="50"/>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77"/>
      <c r="BW180" s="77"/>
      <c r="BX180" s="55"/>
      <c r="BY180" s="55"/>
    </row>
    <row r="181" spans="1:77" ht="15" customHeight="1">
      <c r="A181" s="55"/>
      <c r="B181" s="55"/>
      <c r="C181" s="50"/>
      <c r="D181" s="50"/>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77"/>
      <c r="BW181" s="77"/>
      <c r="BX181" s="55"/>
      <c r="BY181" s="55"/>
    </row>
    <row r="182" spans="1:77" ht="15" customHeight="1">
      <c r="A182" s="55"/>
      <c r="B182" s="55"/>
      <c r="C182" s="50"/>
      <c r="D182" s="50"/>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77"/>
      <c r="BW182" s="77"/>
      <c r="BX182" s="55"/>
      <c r="BY182" s="55"/>
    </row>
    <row r="183" spans="1:77" ht="15" customHeight="1">
      <c r="A183" s="55"/>
      <c r="B183" s="55"/>
      <c r="C183" s="50"/>
      <c r="D183" s="50"/>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77"/>
      <c r="BW183" s="77"/>
      <c r="BX183" s="55"/>
      <c r="BY183" s="55"/>
    </row>
    <row r="184" spans="1:77" ht="15" customHeight="1">
      <c r="A184" s="55"/>
      <c r="B184" s="55"/>
      <c r="C184" s="50"/>
      <c r="D184" s="50"/>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77"/>
      <c r="BW184" s="77"/>
      <c r="BX184" s="55"/>
      <c r="BY184" s="55"/>
    </row>
    <row r="185" spans="1:77" ht="15" customHeight="1">
      <c r="A185" s="55"/>
      <c r="B185" s="55"/>
      <c r="C185" s="50"/>
      <c r="D185" s="50"/>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77"/>
      <c r="BW185" s="77"/>
      <c r="BX185" s="55"/>
      <c r="BY185" s="55"/>
    </row>
    <row r="186" spans="1:77" ht="15" customHeight="1">
      <c r="A186" s="55"/>
      <c r="B186" s="55"/>
      <c r="C186" s="50"/>
      <c r="D186" s="50"/>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77"/>
      <c r="BW186" s="77"/>
      <c r="BX186" s="55"/>
      <c r="BY186" s="55"/>
    </row>
    <row r="187" spans="1:77" ht="15" customHeight="1">
      <c r="A187" s="55"/>
      <c r="B187" s="55"/>
      <c r="C187" s="50"/>
      <c r="D187" s="50"/>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77"/>
      <c r="BW187" s="77"/>
      <c r="BX187" s="55"/>
      <c r="BY187" s="55"/>
    </row>
    <row r="188" spans="1:77" ht="15" customHeight="1">
      <c r="A188" s="55"/>
      <c r="B188" s="55"/>
      <c r="C188" s="50"/>
      <c r="D188" s="50"/>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77"/>
      <c r="BW188" s="77"/>
      <c r="BX188" s="55"/>
      <c r="BY188" s="55"/>
    </row>
    <row r="189" spans="1:77" ht="15" customHeight="1">
      <c r="A189" s="55"/>
      <c r="B189" s="55"/>
      <c r="C189" s="50"/>
      <c r="D189" s="50"/>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77"/>
      <c r="BW189" s="77"/>
      <c r="BX189" s="55"/>
      <c r="BY189" s="55"/>
    </row>
    <row r="190" spans="1:77" ht="15" customHeight="1">
      <c r="A190" s="55"/>
      <c r="B190" s="55"/>
      <c r="C190" s="50"/>
      <c r="D190" s="50"/>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77"/>
      <c r="BW190" s="77"/>
      <c r="BX190" s="55"/>
      <c r="BY190" s="55"/>
    </row>
    <row r="191" spans="1:77" ht="15" customHeight="1">
      <c r="A191" s="55"/>
      <c r="B191" s="55"/>
      <c r="C191" s="50"/>
      <c r="D191" s="50"/>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77"/>
      <c r="BW191" s="77"/>
      <c r="BX191" s="55"/>
      <c r="BY191" s="55"/>
    </row>
    <row r="192" spans="1:77" ht="15" customHeight="1">
      <c r="A192" s="55"/>
      <c r="B192" s="55"/>
      <c r="C192" s="50"/>
      <c r="D192" s="50"/>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77"/>
      <c r="BW192" s="77"/>
      <c r="BX192" s="55"/>
      <c r="BY192" s="55"/>
    </row>
    <row r="193" spans="1:77" ht="15" customHeight="1">
      <c r="A193" s="55"/>
      <c r="B193" s="55"/>
      <c r="C193" s="50"/>
      <c r="D193" s="50"/>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77"/>
      <c r="BW193" s="77"/>
      <c r="BX193" s="55"/>
      <c r="BY193" s="55"/>
    </row>
    <row r="194" spans="1:77" ht="15" customHeight="1">
      <c r="A194" s="55"/>
      <c r="B194" s="55"/>
      <c r="C194" s="50"/>
      <c r="D194" s="50"/>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77"/>
      <c r="BW194" s="77"/>
      <c r="BX194" s="55"/>
      <c r="BY194" s="55"/>
    </row>
    <row r="195" spans="1:77" ht="15" customHeight="1">
      <c r="A195" s="55"/>
      <c r="B195" s="55"/>
      <c r="C195" s="50"/>
      <c r="D195" s="50"/>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77"/>
      <c r="BW195" s="77"/>
      <c r="BX195" s="55"/>
      <c r="BY195" s="55"/>
    </row>
    <row r="196" spans="1:77" ht="15" customHeight="1">
      <c r="A196" s="55"/>
      <c r="B196" s="55"/>
      <c r="C196" s="50"/>
      <c r="D196" s="50"/>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77"/>
      <c r="BW196" s="77"/>
      <c r="BX196" s="55"/>
      <c r="BY196" s="55"/>
    </row>
    <row r="197" spans="1:77" ht="15" customHeight="1">
      <c r="A197" s="55"/>
      <c r="B197" s="55"/>
      <c r="C197" s="50"/>
      <c r="D197" s="50"/>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77"/>
      <c r="BW197" s="77"/>
      <c r="BX197" s="55"/>
      <c r="BY197" s="55"/>
    </row>
    <row r="198" spans="1:77" ht="15" customHeight="1">
      <c r="A198" s="55"/>
      <c r="B198" s="55"/>
      <c r="C198" s="50"/>
      <c r="D198" s="50"/>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77"/>
      <c r="BW198" s="77"/>
      <c r="BX198" s="55"/>
      <c r="BY198" s="55"/>
    </row>
    <row r="199" spans="1:77" ht="15" customHeight="1">
      <c r="A199" s="55"/>
      <c r="B199" s="55"/>
      <c r="C199" s="50"/>
      <c r="D199" s="50"/>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77"/>
      <c r="BW199" s="77"/>
      <c r="BX199" s="55"/>
      <c r="BY199" s="55"/>
    </row>
    <row r="200" spans="1:77" ht="15" customHeight="1">
      <c r="A200" s="55"/>
      <c r="B200" s="55"/>
      <c r="C200" s="50"/>
      <c r="D200" s="50"/>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77"/>
      <c r="BW200" s="77"/>
      <c r="BX200" s="55"/>
      <c r="BY200" s="55"/>
    </row>
    <row r="201" spans="1:77" ht="15.75" customHeight="1">
      <c r="A201" s="55"/>
      <c r="B201" s="50"/>
      <c r="C201" s="50"/>
      <c r="D201" s="50"/>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77"/>
      <c r="BW201" s="77"/>
      <c r="BX201" s="55"/>
      <c r="BY201" s="55"/>
    </row>
    <row r="202" spans="1:77" ht="15.75" customHeight="1">
      <c r="A202" s="55"/>
      <c r="B202" s="50"/>
      <c r="C202" s="50"/>
      <c r="D202" s="50"/>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77"/>
      <c r="BW202" s="77"/>
      <c r="BX202" s="55"/>
      <c r="BY202" s="55"/>
    </row>
    <row r="203" spans="1:77" ht="15.75" customHeight="1">
      <c r="A203" s="55"/>
      <c r="B203" s="50"/>
      <c r="C203" s="50"/>
      <c r="D203" s="50"/>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77"/>
      <c r="BW203" s="77"/>
      <c r="BX203" s="55"/>
      <c r="BY203" s="55"/>
    </row>
    <row r="204" spans="1:77" ht="15.75" customHeight="1">
      <c r="A204" s="55"/>
      <c r="B204" s="50"/>
      <c r="C204" s="50"/>
      <c r="D204" s="50"/>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77"/>
      <c r="BW204" s="77"/>
      <c r="BX204" s="55"/>
      <c r="BY204" s="55"/>
    </row>
    <row r="205" spans="1:77" ht="15.75" customHeight="1">
      <c r="A205" s="55"/>
      <c r="B205" s="50"/>
      <c r="C205" s="50"/>
      <c r="D205" s="50"/>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77"/>
      <c r="BW205" s="77"/>
      <c r="BX205" s="55"/>
      <c r="BY205" s="55"/>
    </row>
    <row r="206" spans="1:77" ht="15.75" customHeight="1">
      <c r="A206" s="55"/>
      <c r="B206" s="50"/>
      <c r="C206" s="50"/>
      <c r="D206" s="50"/>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77"/>
      <c r="BW206" s="77"/>
      <c r="BX206" s="55"/>
      <c r="BY206" s="55"/>
    </row>
    <row r="207" spans="1:77" ht="15.75" customHeight="1">
      <c r="A207" s="55"/>
      <c r="B207" s="50"/>
      <c r="C207" s="50"/>
      <c r="D207" s="50"/>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77"/>
      <c r="BW207" s="77"/>
      <c r="BX207" s="55"/>
      <c r="BY207" s="55"/>
    </row>
    <row r="208" spans="1:77" ht="15.75" customHeight="1">
      <c r="A208" s="55"/>
      <c r="B208" s="50"/>
      <c r="C208" s="50"/>
      <c r="D208" s="50"/>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77"/>
      <c r="BW208" s="77"/>
      <c r="BX208" s="55"/>
      <c r="BY208" s="55"/>
    </row>
    <row r="209" spans="1:77" ht="15.75" customHeight="1">
      <c r="A209" s="55"/>
      <c r="B209" s="50"/>
      <c r="C209" s="50"/>
      <c r="D209" s="50"/>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77"/>
      <c r="BW209" s="77"/>
      <c r="BX209" s="55"/>
      <c r="BY209" s="55"/>
    </row>
    <row r="210" spans="1:77" ht="15.75" customHeight="1">
      <c r="A210" s="55"/>
      <c r="B210" s="50"/>
      <c r="C210" s="50"/>
      <c r="D210" s="50"/>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77"/>
      <c r="BW210" s="77"/>
      <c r="BX210" s="55"/>
      <c r="BY210" s="55"/>
    </row>
    <row r="211" spans="1:77" ht="15.75" customHeight="1">
      <c r="A211" s="55"/>
      <c r="B211" s="50"/>
      <c r="C211" s="50"/>
      <c r="D211" s="50"/>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77"/>
      <c r="BW211" s="77"/>
      <c r="BX211" s="55"/>
      <c r="BY211" s="55"/>
    </row>
    <row r="212" spans="1:77" ht="15.75" customHeight="1">
      <c r="A212" s="55"/>
      <c r="B212" s="50"/>
      <c r="C212" s="50"/>
      <c r="D212" s="50"/>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77"/>
      <c r="BW212" s="77"/>
      <c r="BX212" s="55"/>
      <c r="BY212" s="55"/>
    </row>
    <row r="213" spans="1:77" ht="15.75" customHeight="1">
      <c r="A213" s="55"/>
      <c r="B213" s="50"/>
      <c r="C213" s="50"/>
      <c r="D213" s="50"/>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77"/>
      <c r="BW213" s="77"/>
      <c r="BX213" s="55"/>
      <c r="BY213" s="55"/>
    </row>
    <row r="214" spans="1:77" ht="15.75" customHeight="1">
      <c r="A214" s="55"/>
      <c r="B214" s="50"/>
      <c r="C214" s="50"/>
      <c r="D214" s="50"/>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77"/>
      <c r="BW214" s="77"/>
      <c r="BX214" s="55"/>
      <c r="BY214" s="55"/>
    </row>
    <row r="215" spans="1:77" ht="15.75" customHeight="1">
      <c r="A215" s="55"/>
      <c r="B215" s="50"/>
      <c r="C215" s="50"/>
      <c r="D215" s="50"/>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77"/>
      <c r="BW215" s="77"/>
      <c r="BX215" s="55"/>
      <c r="BY215" s="55"/>
    </row>
    <row r="216" spans="1:77" ht="15.75" customHeight="1">
      <c r="A216" s="55"/>
      <c r="B216" s="50"/>
      <c r="C216" s="50"/>
      <c r="D216" s="50"/>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77"/>
      <c r="BW216" s="77"/>
      <c r="BX216" s="55"/>
      <c r="BY216" s="55"/>
    </row>
    <row r="217" spans="1:77" ht="15.75" customHeight="1">
      <c r="A217" s="55"/>
      <c r="B217" s="50"/>
      <c r="C217" s="50"/>
      <c r="D217" s="50"/>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77"/>
      <c r="BW217" s="77"/>
      <c r="BX217" s="55"/>
      <c r="BY217" s="55"/>
    </row>
    <row r="218" spans="1:77" ht="15.75" customHeight="1">
      <c r="A218" s="55"/>
      <c r="B218" s="50"/>
      <c r="C218" s="50"/>
      <c r="D218" s="50"/>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77"/>
      <c r="BW218" s="77"/>
      <c r="BX218" s="55"/>
      <c r="BY218" s="55"/>
    </row>
    <row r="219" spans="1:77" ht="15.75" customHeight="1">
      <c r="A219" s="55"/>
      <c r="B219" s="50"/>
      <c r="C219" s="50"/>
      <c r="D219" s="50"/>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77"/>
      <c r="BW219" s="77"/>
      <c r="BX219" s="55"/>
      <c r="BY219" s="55"/>
    </row>
    <row r="220" spans="1:77" ht="15.75" customHeight="1">
      <c r="A220" s="55"/>
      <c r="B220" s="50"/>
      <c r="C220" s="50"/>
      <c r="D220" s="50"/>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77"/>
      <c r="BW220" s="77"/>
      <c r="BX220" s="55"/>
      <c r="BY220" s="55"/>
    </row>
    <row r="221" spans="1:77" ht="15.75" customHeight="1">
      <c r="A221" s="55"/>
      <c r="B221" s="50"/>
      <c r="C221" s="50"/>
      <c r="D221" s="50"/>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77"/>
      <c r="BW221" s="77"/>
      <c r="BX221" s="55"/>
      <c r="BY221" s="55"/>
    </row>
    <row r="222" spans="1:77" ht="15.75" customHeight="1">
      <c r="A222" s="55"/>
      <c r="B222" s="50"/>
      <c r="C222" s="50"/>
      <c r="D222" s="50"/>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77"/>
      <c r="BW222" s="77"/>
      <c r="BX222" s="55"/>
      <c r="BY222" s="55"/>
    </row>
    <row r="223" spans="1:77" ht="15.75" customHeight="1">
      <c r="A223" s="55"/>
      <c r="B223" s="50"/>
      <c r="C223" s="50"/>
      <c r="D223" s="50"/>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77"/>
      <c r="BW223" s="77"/>
      <c r="BX223" s="55"/>
      <c r="BY223" s="55"/>
    </row>
    <row r="224" spans="1:77" ht="15.75" customHeight="1">
      <c r="A224" s="55"/>
      <c r="B224" s="50"/>
      <c r="C224" s="50"/>
      <c r="D224" s="50"/>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77"/>
      <c r="BW224" s="77"/>
      <c r="BX224" s="55"/>
      <c r="BY224" s="55"/>
    </row>
    <row r="225" spans="1:77" ht="15.75" customHeight="1">
      <c r="A225" s="55"/>
      <c r="B225" s="50"/>
      <c r="C225" s="50"/>
      <c r="D225" s="50"/>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77"/>
      <c r="BW225" s="77"/>
      <c r="BX225" s="55"/>
      <c r="BY225" s="55"/>
    </row>
    <row r="226" spans="1:77" ht="15.75" customHeight="1">
      <c r="A226" s="55"/>
      <c r="B226" s="50"/>
      <c r="C226" s="50"/>
      <c r="D226" s="50"/>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77"/>
      <c r="BW226" s="77"/>
      <c r="BX226" s="55"/>
      <c r="BY226" s="55"/>
    </row>
    <row r="227" spans="1:77" ht="15.75" customHeight="1">
      <c r="A227" s="55"/>
      <c r="B227" s="50"/>
      <c r="C227" s="50"/>
      <c r="D227" s="50"/>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77"/>
      <c r="BW227" s="77"/>
      <c r="BX227" s="55"/>
      <c r="BY227" s="55"/>
    </row>
    <row r="228" spans="1:77" ht="15.75" customHeight="1">
      <c r="A228" s="55"/>
      <c r="B228" s="50"/>
      <c r="C228" s="50"/>
      <c r="D228" s="50"/>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77"/>
      <c r="BW228" s="77"/>
      <c r="BX228" s="55"/>
      <c r="BY228" s="55"/>
    </row>
    <row r="229" spans="1:77" ht="15.75" customHeight="1">
      <c r="A229" s="55"/>
      <c r="B229" s="50"/>
      <c r="C229" s="50"/>
      <c r="D229" s="50"/>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77"/>
      <c r="BW229" s="77"/>
      <c r="BX229" s="55"/>
      <c r="BY229" s="55"/>
    </row>
    <row r="230" spans="1:77" ht="15.75" customHeight="1">
      <c r="A230" s="55"/>
      <c r="B230" s="50"/>
      <c r="C230" s="50"/>
      <c r="D230" s="50"/>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77"/>
      <c r="BW230" s="77"/>
      <c r="BX230" s="55"/>
      <c r="BY230" s="55"/>
    </row>
    <row r="231" spans="1:77" ht="15.75" customHeight="1">
      <c r="A231" s="55"/>
      <c r="B231" s="50"/>
      <c r="C231" s="50"/>
      <c r="D231" s="50"/>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77"/>
      <c r="BW231" s="77"/>
      <c r="BX231" s="55"/>
      <c r="BY231" s="55"/>
    </row>
    <row r="232" spans="1:77" ht="15.75" customHeight="1">
      <c r="A232" s="55"/>
      <c r="B232" s="50"/>
      <c r="C232" s="50"/>
      <c r="D232" s="50"/>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77"/>
      <c r="BW232" s="77"/>
      <c r="BX232" s="55"/>
      <c r="BY232" s="55"/>
    </row>
    <row r="233" spans="1:77" ht="15.75" customHeight="1">
      <c r="A233" s="55"/>
      <c r="B233" s="50"/>
      <c r="C233" s="50"/>
      <c r="D233" s="50"/>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77"/>
      <c r="BW233" s="77"/>
      <c r="BX233" s="55"/>
      <c r="BY233" s="55"/>
    </row>
    <row r="234" spans="1:77" ht="15.75" customHeight="1">
      <c r="A234" s="55"/>
      <c r="B234" s="50"/>
      <c r="C234" s="50"/>
      <c r="D234" s="50"/>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77"/>
      <c r="BW234" s="77"/>
      <c r="BX234" s="55"/>
      <c r="BY234" s="55"/>
    </row>
    <row r="235" spans="1:77" ht="15.75" customHeight="1">
      <c r="A235" s="55"/>
      <c r="B235" s="50"/>
      <c r="C235" s="50"/>
      <c r="D235" s="50"/>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77"/>
      <c r="BW235" s="77"/>
      <c r="BX235" s="55"/>
      <c r="BY235" s="55"/>
    </row>
    <row r="236" spans="1:77" ht="15.75" customHeight="1">
      <c r="A236" s="55"/>
      <c r="B236" s="50"/>
      <c r="C236" s="50"/>
      <c r="D236" s="50"/>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77"/>
      <c r="BW236" s="77"/>
      <c r="BX236" s="55"/>
      <c r="BY236" s="55"/>
    </row>
    <row r="237" spans="1:77" ht="15.75" customHeight="1">
      <c r="A237" s="55"/>
      <c r="B237" s="50"/>
      <c r="C237" s="50"/>
      <c r="D237" s="50"/>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77"/>
      <c r="BW237" s="77"/>
      <c r="BX237" s="55"/>
      <c r="BY237" s="55"/>
    </row>
    <row r="238" spans="1:77" ht="15.75" customHeight="1">
      <c r="A238" s="55"/>
      <c r="B238" s="50"/>
      <c r="C238" s="50"/>
      <c r="D238" s="50"/>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77"/>
      <c r="BW238" s="77"/>
      <c r="BX238" s="55"/>
      <c r="BY238" s="55"/>
    </row>
    <row r="239" spans="1:77" ht="15.75" customHeight="1">
      <c r="A239" s="55"/>
      <c r="B239" s="50"/>
      <c r="C239" s="50"/>
      <c r="D239" s="50"/>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77"/>
      <c r="BW239" s="77"/>
      <c r="BX239" s="55"/>
      <c r="BY239" s="55"/>
    </row>
    <row r="240" spans="1:77" ht="15.75" customHeight="1">
      <c r="A240" s="55"/>
      <c r="B240" s="50"/>
      <c r="C240" s="50"/>
      <c r="D240" s="50"/>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77"/>
      <c r="BW240" s="77"/>
      <c r="BX240" s="55"/>
      <c r="BY240" s="55"/>
    </row>
    <row r="241" spans="1:77" ht="15.75" customHeight="1">
      <c r="A241" s="55"/>
      <c r="B241" s="50"/>
      <c r="C241" s="50"/>
      <c r="D241" s="50"/>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77"/>
      <c r="BW241" s="77"/>
      <c r="BX241" s="55"/>
      <c r="BY241" s="55"/>
    </row>
    <row r="242" spans="1:77" ht="15.75" customHeight="1">
      <c r="A242" s="55"/>
      <c r="B242" s="50"/>
      <c r="C242" s="50"/>
      <c r="D242" s="50"/>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77"/>
      <c r="BW242" s="77"/>
      <c r="BX242" s="55"/>
      <c r="BY242" s="55"/>
    </row>
    <row r="243" spans="1:77" ht="15.75" customHeight="1">
      <c r="A243" s="55"/>
      <c r="B243" s="50"/>
      <c r="C243" s="50"/>
      <c r="D243" s="50"/>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77"/>
      <c r="BW243" s="77"/>
      <c r="BX243" s="55"/>
      <c r="BY243" s="55"/>
    </row>
    <row r="244" spans="1:77" ht="15.75" customHeight="1">
      <c r="A244" s="55"/>
      <c r="B244" s="50"/>
      <c r="C244" s="50"/>
      <c r="D244" s="50"/>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77"/>
      <c r="BW244" s="77"/>
      <c r="BX244" s="55"/>
      <c r="BY244" s="55"/>
    </row>
    <row r="245" spans="1:77" ht="15.75" customHeight="1">
      <c r="A245" s="55"/>
      <c r="B245" s="50"/>
      <c r="C245" s="50"/>
      <c r="D245" s="50"/>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77"/>
      <c r="BW245" s="77"/>
      <c r="BX245" s="55"/>
      <c r="BY245" s="55"/>
    </row>
    <row r="246" spans="1:77" ht="15.75" customHeight="1">
      <c r="A246" s="55"/>
      <c r="B246" s="50"/>
      <c r="C246" s="50"/>
      <c r="D246" s="50"/>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77"/>
      <c r="BW246" s="77"/>
      <c r="BX246" s="55"/>
      <c r="BY246" s="55"/>
    </row>
    <row r="247" spans="1:77" ht="15.75" customHeight="1">
      <c r="A247" s="55"/>
      <c r="B247" s="50"/>
      <c r="C247" s="50"/>
      <c r="D247" s="50"/>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77"/>
      <c r="BW247" s="77"/>
      <c r="BX247" s="55"/>
      <c r="BY247" s="55"/>
    </row>
    <row r="248" spans="1:77" ht="15.75" customHeight="1">
      <c r="A248" s="55"/>
      <c r="B248" s="50"/>
      <c r="C248" s="50"/>
      <c r="D248" s="50"/>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77"/>
      <c r="BW248" s="77"/>
      <c r="BX248" s="55"/>
      <c r="BY248" s="55"/>
    </row>
    <row r="249" spans="1:77" ht="15.75" customHeight="1">
      <c r="A249" s="55"/>
      <c r="B249" s="50"/>
      <c r="C249" s="50"/>
      <c r="D249" s="50"/>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77"/>
      <c r="BW249" s="77"/>
      <c r="BX249" s="55"/>
      <c r="BY249" s="55"/>
    </row>
    <row r="250" spans="1:77" ht="15.75" customHeight="1">
      <c r="A250" s="55"/>
      <c r="B250" s="50"/>
      <c r="C250" s="50"/>
      <c r="D250" s="50"/>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77"/>
      <c r="BW250" s="77"/>
      <c r="BX250" s="55"/>
      <c r="BY250" s="55"/>
    </row>
    <row r="251" spans="1:77" ht="15.75" customHeight="1">
      <c r="A251" s="55"/>
      <c r="B251" s="50"/>
      <c r="C251" s="50"/>
      <c r="D251" s="50"/>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77"/>
      <c r="BW251" s="77"/>
      <c r="BX251" s="55"/>
      <c r="BY251" s="55"/>
    </row>
    <row r="252" spans="1:77" ht="15.75" customHeight="1">
      <c r="A252" s="55"/>
      <c r="B252" s="50"/>
      <c r="C252" s="50"/>
      <c r="D252" s="50"/>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77"/>
      <c r="BW252" s="77"/>
      <c r="BX252" s="55"/>
      <c r="BY252" s="55"/>
    </row>
    <row r="253" spans="1:77" ht="15.75" customHeight="1">
      <c r="A253" s="55"/>
      <c r="B253" s="50"/>
      <c r="C253" s="50"/>
      <c r="D253" s="50"/>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77"/>
      <c r="BW253" s="77"/>
      <c r="BX253" s="55"/>
      <c r="BY253" s="55"/>
    </row>
    <row r="254" spans="1:77" ht="15.75" customHeight="1">
      <c r="A254" s="55"/>
      <c r="B254" s="50"/>
      <c r="C254" s="50"/>
      <c r="D254" s="50"/>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77"/>
      <c r="BW254" s="77"/>
      <c r="BX254" s="55"/>
      <c r="BY254" s="55"/>
    </row>
    <row r="255" spans="1:77" ht="15.75" customHeight="1">
      <c r="A255" s="55"/>
      <c r="B255" s="50"/>
      <c r="C255" s="50"/>
      <c r="D255" s="50"/>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77"/>
      <c r="BW255" s="77"/>
      <c r="BX255" s="55"/>
      <c r="BY255" s="55"/>
    </row>
    <row r="256" spans="1:77" ht="15.75" customHeight="1">
      <c r="A256" s="55"/>
      <c r="B256" s="50"/>
      <c r="C256" s="50"/>
      <c r="D256" s="50"/>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77"/>
      <c r="BW256" s="77"/>
      <c r="BX256" s="55"/>
      <c r="BY256" s="55"/>
    </row>
    <row r="257" spans="1:77" ht="15.75" customHeight="1">
      <c r="A257" s="55"/>
      <c r="B257" s="50"/>
      <c r="C257" s="50"/>
      <c r="D257" s="50"/>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77"/>
      <c r="BW257" s="77"/>
      <c r="BX257" s="55"/>
      <c r="BY257" s="55"/>
    </row>
    <row r="258" spans="1:77" ht="15.75" customHeight="1">
      <c r="A258" s="55"/>
      <c r="B258" s="50"/>
      <c r="C258" s="50"/>
      <c r="D258" s="50"/>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77"/>
      <c r="BW258" s="77"/>
      <c r="BX258" s="55"/>
      <c r="BY258" s="55"/>
    </row>
    <row r="259" spans="1:77" ht="15.75" customHeight="1">
      <c r="A259" s="55"/>
      <c r="B259" s="50"/>
      <c r="C259" s="50"/>
      <c r="D259" s="50"/>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77"/>
      <c r="BW259" s="77"/>
      <c r="BX259" s="55"/>
      <c r="BY259" s="55"/>
    </row>
    <row r="260" spans="1:77" ht="15.75" customHeight="1">
      <c r="A260" s="55"/>
      <c r="B260" s="50"/>
      <c r="C260" s="50"/>
      <c r="D260" s="50"/>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77"/>
      <c r="BW260" s="77"/>
      <c r="BX260" s="55"/>
      <c r="BY260" s="55"/>
    </row>
    <row r="261" spans="1:77" ht="15.75" customHeight="1">
      <c r="A261" s="55"/>
      <c r="B261" s="50"/>
      <c r="C261" s="50"/>
      <c r="D261" s="50"/>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77"/>
      <c r="BW261" s="77"/>
      <c r="BX261" s="55"/>
      <c r="BY261" s="55"/>
    </row>
    <row r="262" spans="1:77" ht="15.75" customHeight="1">
      <c r="A262" s="55"/>
      <c r="B262" s="50"/>
      <c r="C262" s="50"/>
      <c r="D262" s="50"/>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77"/>
      <c r="BW262" s="77"/>
      <c r="BX262" s="55"/>
      <c r="BY262" s="55"/>
    </row>
    <row r="263" spans="1:77" ht="15.75" customHeight="1">
      <c r="A263" s="55"/>
      <c r="B263" s="50"/>
      <c r="C263" s="50"/>
      <c r="D263" s="50"/>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77"/>
      <c r="BW263" s="77"/>
      <c r="BX263" s="55"/>
      <c r="BY263" s="55"/>
    </row>
    <row r="264" spans="1:77" ht="15.75" customHeight="1">
      <c r="A264" s="55"/>
      <c r="B264" s="50"/>
      <c r="C264" s="50"/>
      <c r="D264" s="50"/>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77"/>
      <c r="BW264" s="77"/>
      <c r="BX264" s="55"/>
      <c r="BY264" s="55"/>
    </row>
    <row r="265" spans="1:77" ht="15.75" customHeight="1">
      <c r="A265" s="55"/>
      <c r="B265" s="50"/>
      <c r="C265" s="50"/>
      <c r="D265" s="50"/>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77"/>
      <c r="BW265" s="77"/>
      <c r="BX265" s="55"/>
      <c r="BY265" s="55"/>
    </row>
    <row r="266" spans="1:77" ht="15.75" customHeight="1">
      <c r="A266" s="55"/>
      <c r="B266" s="50"/>
      <c r="C266" s="50"/>
      <c r="D266" s="50"/>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77"/>
      <c r="BW266" s="77"/>
      <c r="BX266" s="55"/>
      <c r="BY266" s="55"/>
    </row>
    <row r="267" spans="1:77" ht="15.75" customHeight="1">
      <c r="A267" s="55"/>
      <c r="B267" s="50"/>
      <c r="C267" s="50"/>
      <c r="D267" s="50"/>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77"/>
      <c r="BW267" s="77"/>
      <c r="BX267" s="55"/>
      <c r="BY267" s="55"/>
    </row>
    <row r="268" spans="1:77" ht="15.75" customHeight="1">
      <c r="A268" s="55"/>
      <c r="B268" s="50"/>
      <c r="C268" s="50"/>
      <c r="D268" s="50"/>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77"/>
      <c r="BW268" s="77"/>
      <c r="BX268" s="55"/>
      <c r="BY268" s="55"/>
    </row>
    <row r="269" spans="1:77" ht="15.75" customHeight="1">
      <c r="A269" s="55"/>
      <c r="B269" s="50"/>
      <c r="C269" s="50"/>
      <c r="D269" s="50"/>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77"/>
      <c r="BW269" s="77"/>
      <c r="BX269" s="55"/>
      <c r="BY269" s="55"/>
    </row>
    <row r="270" spans="1:77" ht="15.75" customHeight="1">
      <c r="A270" s="55"/>
      <c r="B270" s="50"/>
      <c r="C270" s="50"/>
      <c r="D270" s="50"/>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77"/>
      <c r="BW270" s="77"/>
      <c r="BX270" s="55"/>
      <c r="BY270" s="55"/>
    </row>
    <row r="271" spans="1:77" ht="15.75" customHeight="1">
      <c r="A271" s="55"/>
      <c r="B271" s="50"/>
      <c r="C271" s="50"/>
      <c r="D271" s="50"/>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77"/>
      <c r="BW271" s="77"/>
      <c r="BX271" s="55"/>
      <c r="BY271" s="55"/>
    </row>
    <row r="272" spans="1:77" ht="15.75" customHeight="1">
      <c r="A272" s="55"/>
      <c r="B272" s="50"/>
      <c r="C272" s="50"/>
      <c r="D272" s="50"/>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77"/>
      <c r="BW272" s="77"/>
      <c r="BX272" s="55"/>
      <c r="BY272" s="55"/>
    </row>
    <row r="273" spans="1:77" ht="15.75" customHeight="1">
      <c r="A273" s="55"/>
      <c r="B273" s="50"/>
      <c r="C273" s="50"/>
      <c r="D273" s="50"/>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77"/>
      <c r="BW273" s="77"/>
      <c r="BX273" s="55"/>
      <c r="BY273" s="55"/>
    </row>
    <row r="274" spans="1:77" ht="15.75" customHeight="1">
      <c r="A274" s="55"/>
      <c r="B274" s="50"/>
      <c r="C274" s="50"/>
      <c r="D274" s="50"/>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77"/>
      <c r="BW274" s="77"/>
      <c r="BX274" s="55"/>
      <c r="BY274" s="55"/>
    </row>
    <row r="275" spans="1:77" ht="15.75" customHeight="1">
      <c r="A275" s="55"/>
      <c r="B275" s="50"/>
      <c r="C275" s="50"/>
      <c r="D275" s="50"/>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77"/>
      <c r="BW275" s="77"/>
      <c r="BX275" s="55"/>
      <c r="BY275" s="55"/>
    </row>
    <row r="276" spans="1:77" ht="15.75" customHeight="1">
      <c r="A276" s="55"/>
      <c r="B276" s="50"/>
      <c r="C276" s="50"/>
      <c r="D276" s="50"/>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77"/>
      <c r="BW276" s="77"/>
      <c r="BX276" s="55"/>
      <c r="BY276" s="55"/>
    </row>
    <row r="277" spans="1:77" ht="15.75" customHeight="1">
      <c r="A277" s="55"/>
      <c r="B277" s="50"/>
      <c r="C277" s="50"/>
      <c r="D277" s="50"/>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77"/>
      <c r="BW277" s="77"/>
      <c r="BX277" s="55"/>
      <c r="BY277" s="55"/>
    </row>
    <row r="278" spans="1:77" ht="15.75" customHeight="1">
      <c r="A278" s="55"/>
      <c r="B278" s="50"/>
      <c r="C278" s="50"/>
      <c r="D278" s="50"/>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77"/>
      <c r="BW278" s="77"/>
      <c r="BX278" s="55"/>
      <c r="BY278" s="55"/>
    </row>
    <row r="279" spans="1:77" ht="15.75" customHeight="1">
      <c r="A279" s="55"/>
      <c r="B279" s="50"/>
      <c r="C279" s="50"/>
      <c r="D279" s="50"/>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77"/>
      <c r="BW279" s="77"/>
      <c r="BX279" s="55"/>
      <c r="BY279" s="55"/>
    </row>
    <row r="280" spans="1:77" ht="15.75" customHeight="1">
      <c r="A280" s="55"/>
      <c r="B280" s="50"/>
      <c r="C280" s="50"/>
      <c r="D280" s="50"/>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77"/>
      <c r="BW280" s="77"/>
      <c r="BX280" s="55"/>
      <c r="BY280" s="55"/>
    </row>
    <row r="281" spans="1:77" ht="15.75" customHeight="1">
      <c r="A281" s="55"/>
      <c r="B281" s="50"/>
      <c r="C281" s="50"/>
      <c r="D281" s="50"/>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77"/>
      <c r="BW281" s="77"/>
      <c r="BX281" s="55"/>
      <c r="BY281" s="55"/>
    </row>
    <row r="282" spans="1:77" ht="15.75" customHeight="1">
      <c r="A282" s="55"/>
      <c r="B282" s="50"/>
      <c r="C282" s="50"/>
      <c r="D282" s="50"/>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77"/>
      <c r="BW282" s="77"/>
      <c r="BX282" s="55"/>
      <c r="BY282" s="55"/>
    </row>
    <row r="283" spans="1:77" ht="15.75" customHeight="1">
      <c r="A283" s="55"/>
      <c r="B283" s="50"/>
      <c r="C283" s="50"/>
      <c r="D283" s="50"/>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77"/>
      <c r="BW283" s="77"/>
      <c r="BX283" s="55"/>
      <c r="BY283" s="55"/>
    </row>
    <row r="284" spans="1:77" ht="15.75" customHeight="1">
      <c r="A284" s="55"/>
      <c r="B284" s="50"/>
      <c r="C284" s="50"/>
      <c r="D284" s="50"/>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77"/>
      <c r="BW284" s="77"/>
      <c r="BX284" s="55"/>
      <c r="BY284" s="55"/>
    </row>
    <row r="285" spans="1:77" ht="15.75" customHeight="1">
      <c r="A285" s="55"/>
      <c r="B285" s="50"/>
      <c r="C285" s="50"/>
      <c r="D285" s="50"/>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77"/>
      <c r="BW285" s="77"/>
      <c r="BX285" s="55"/>
      <c r="BY285" s="55"/>
    </row>
    <row r="286" spans="1:77" ht="15.75" customHeight="1">
      <c r="A286" s="55"/>
      <c r="B286" s="50"/>
      <c r="C286" s="50"/>
      <c r="D286" s="50"/>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77"/>
      <c r="BW286" s="77"/>
      <c r="BX286" s="55"/>
      <c r="BY286" s="55"/>
    </row>
    <row r="287" spans="1:77" ht="15.75" customHeight="1">
      <c r="A287" s="55"/>
      <c r="B287" s="50"/>
      <c r="C287" s="50"/>
      <c r="D287" s="50"/>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77"/>
      <c r="BW287" s="77"/>
      <c r="BX287" s="55"/>
      <c r="BY287" s="55"/>
    </row>
    <row r="288" spans="1:77" ht="15.75" customHeight="1">
      <c r="A288" s="55"/>
      <c r="B288" s="50"/>
      <c r="C288" s="50"/>
      <c r="D288" s="50"/>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77"/>
      <c r="BW288" s="77"/>
      <c r="BX288" s="55"/>
      <c r="BY288" s="55"/>
    </row>
    <row r="289" spans="1:77" ht="15.75" customHeight="1">
      <c r="A289" s="55"/>
      <c r="B289" s="50"/>
      <c r="C289" s="50"/>
      <c r="D289" s="50"/>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77"/>
      <c r="BW289" s="77"/>
      <c r="BX289" s="55"/>
      <c r="BY289" s="55"/>
    </row>
    <row r="290" spans="1:77" ht="15.75" customHeight="1">
      <c r="A290" s="55"/>
      <c r="B290" s="50"/>
      <c r="C290" s="50"/>
      <c r="D290" s="50"/>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77"/>
      <c r="BW290" s="77"/>
      <c r="BX290" s="55"/>
      <c r="BY290" s="55"/>
    </row>
    <row r="291" spans="1:77" ht="15.75" customHeight="1">
      <c r="A291" s="55"/>
      <c r="B291" s="50"/>
      <c r="C291" s="50"/>
      <c r="D291" s="50"/>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77"/>
      <c r="BW291" s="77"/>
      <c r="BX291" s="55"/>
      <c r="BY291" s="55"/>
    </row>
    <row r="292" spans="1:77" ht="15.75" customHeight="1">
      <c r="A292" s="55"/>
      <c r="B292" s="50"/>
      <c r="C292" s="50"/>
      <c r="D292" s="50"/>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77"/>
      <c r="BW292" s="77"/>
      <c r="BX292" s="55"/>
      <c r="BY292" s="55"/>
    </row>
    <row r="293" spans="1:77" ht="15.75" customHeight="1">
      <c r="A293" s="55"/>
      <c r="B293" s="50"/>
      <c r="C293" s="50"/>
      <c r="D293" s="50"/>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77"/>
      <c r="BW293" s="77"/>
      <c r="BX293" s="55"/>
      <c r="BY293" s="55"/>
    </row>
    <row r="294" spans="1:77" ht="15.75" customHeight="1">
      <c r="A294" s="55"/>
      <c r="B294" s="50"/>
      <c r="C294" s="50"/>
      <c r="D294" s="50"/>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77"/>
      <c r="BW294" s="77"/>
      <c r="BX294" s="55"/>
      <c r="BY294" s="55"/>
    </row>
    <row r="295" spans="1:77" ht="15.75" customHeight="1">
      <c r="A295" s="55"/>
      <c r="B295" s="50"/>
      <c r="C295" s="50"/>
      <c r="D295" s="50"/>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77"/>
      <c r="BW295" s="77"/>
      <c r="BX295" s="55"/>
      <c r="BY295" s="55"/>
    </row>
    <row r="296" spans="1:77" ht="15.75" customHeight="1">
      <c r="A296" s="55"/>
      <c r="B296" s="50"/>
      <c r="C296" s="50"/>
      <c r="D296" s="50"/>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77"/>
      <c r="BW296" s="77"/>
      <c r="BX296" s="55"/>
      <c r="BY296" s="55"/>
    </row>
    <row r="297" spans="1:77" ht="15.75" customHeight="1">
      <c r="A297" s="55"/>
      <c r="B297" s="50"/>
      <c r="C297" s="50"/>
      <c r="D297" s="50"/>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77"/>
      <c r="BW297" s="77"/>
      <c r="BX297" s="55"/>
      <c r="BY297" s="55"/>
    </row>
    <row r="298" spans="1:77" ht="15.75" customHeight="1">
      <c r="A298" s="55"/>
      <c r="B298" s="50"/>
      <c r="C298" s="50"/>
      <c r="D298" s="50"/>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77"/>
      <c r="BW298" s="77"/>
      <c r="BX298" s="55"/>
      <c r="BY298" s="55"/>
    </row>
    <row r="299" spans="1:77" ht="15.75" customHeight="1">
      <c r="A299" s="55"/>
      <c r="B299" s="50"/>
      <c r="C299" s="50"/>
      <c r="D299" s="50"/>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77"/>
      <c r="BW299" s="77"/>
      <c r="BX299" s="55"/>
      <c r="BY299" s="55"/>
    </row>
    <row r="300" spans="1:77" ht="15.75" customHeight="1">
      <c r="A300" s="55"/>
      <c r="B300" s="50"/>
      <c r="C300" s="50"/>
      <c r="D300" s="50"/>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77"/>
      <c r="BW300" s="77"/>
      <c r="BX300" s="55"/>
      <c r="BY300" s="55"/>
    </row>
    <row r="301" spans="1:77" ht="15.75" customHeight="1">
      <c r="A301" s="55"/>
      <c r="B301" s="50"/>
      <c r="C301" s="50"/>
      <c r="D301" s="50"/>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77"/>
      <c r="BW301" s="77"/>
      <c r="BX301" s="55"/>
      <c r="BY301" s="55"/>
    </row>
    <row r="302" spans="1:77" ht="15.75" customHeight="1">
      <c r="A302" s="55"/>
      <c r="B302" s="50"/>
      <c r="C302" s="50"/>
      <c r="D302" s="50"/>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77"/>
      <c r="BW302" s="77"/>
      <c r="BX302" s="55"/>
      <c r="BY302" s="55"/>
    </row>
    <row r="303" spans="1:77" ht="15.75" customHeight="1">
      <c r="A303" s="55"/>
      <c r="B303" s="50"/>
      <c r="C303" s="50"/>
      <c r="D303" s="50"/>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77"/>
      <c r="BW303" s="77"/>
      <c r="BX303" s="55"/>
      <c r="BY303" s="55"/>
    </row>
    <row r="304" spans="1:77" ht="15.75" customHeight="1">
      <c r="A304" s="55"/>
      <c r="B304" s="50"/>
      <c r="C304" s="50"/>
      <c r="D304" s="50"/>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77"/>
      <c r="BW304" s="77"/>
      <c r="BX304" s="55"/>
      <c r="BY304" s="55"/>
    </row>
    <row r="305" spans="1:77" ht="15.75" customHeight="1">
      <c r="A305" s="55"/>
      <c r="B305" s="50"/>
      <c r="C305" s="50"/>
      <c r="D305" s="50"/>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77"/>
      <c r="BW305" s="77"/>
      <c r="BX305" s="55"/>
      <c r="BY305" s="55"/>
    </row>
    <row r="306" spans="1:77" ht="15.75" customHeight="1">
      <c r="A306" s="55"/>
      <c r="B306" s="50"/>
      <c r="C306" s="50"/>
      <c r="D306" s="50"/>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77"/>
      <c r="BW306" s="77"/>
      <c r="BX306" s="55"/>
      <c r="BY306" s="55"/>
    </row>
    <row r="307" spans="1:77" ht="15.75" customHeight="1">
      <c r="A307" s="55"/>
      <c r="B307" s="50"/>
      <c r="C307" s="50"/>
      <c r="D307" s="50"/>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77"/>
      <c r="BW307" s="77"/>
      <c r="BX307" s="55"/>
      <c r="BY307" s="55"/>
    </row>
    <row r="308" spans="1:77" ht="15.75" customHeight="1">
      <c r="A308" s="55"/>
      <c r="B308" s="50"/>
      <c r="C308" s="50"/>
      <c r="D308" s="50"/>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77"/>
      <c r="BW308" s="77"/>
      <c r="BX308" s="55"/>
      <c r="BY308" s="55"/>
    </row>
    <row r="309" spans="1:77" ht="15.75" customHeight="1">
      <c r="A309" s="55"/>
      <c r="B309" s="50"/>
      <c r="C309" s="50"/>
      <c r="D309" s="50"/>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77"/>
      <c r="BW309" s="77"/>
      <c r="BX309" s="55"/>
      <c r="BY309" s="55"/>
    </row>
    <row r="310" spans="1:77" ht="15.75" customHeight="1">
      <c r="A310" s="55"/>
      <c r="B310" s="50"/>
      <c r="C310" s="50"/>
      <c r="D310" s="50"/>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77"/>
      <c r="BW310" s="77"/>
      <c r="BX310" s="55"/>
      <c r="BY310" s="55"/>
    </row>
    <row r="311" spans="1:77" ht="15.75" customHeight="1">
      <c r="A311" s="55"/>
      <c r="B311" s="50"/>
      <c r="C311" s="50"/>
      <c r="D311" s="50"/>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77"/>
      <c r="BW311" s="77"/>
      <c r="BX311" s="55"/>
      <c r="BY311" s="55"/>
    </row>
    <row r="312" spans="1:77" ht="15.75" customHeight="1">
      <c r="A312" s="55"/>
      <c r="B312" s="50"/>
      <c r="C312" s="50"/>
      <c r="D312" s="50"/>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77"/>
      <c r="BW312" s="77"/>
      <c r="BX312" s="55"/>
      <c r="BY312" s="55"/>
    </row>
    <row r="313" spans="1:77" ht="15.75" customHeight="1">
      <c r="A313" s="55"/>
      <c r="B313" s="50"/>
      <c r="C313" s="50"/>
      <c r="D313" s="50"/>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77"/>
      <c r="BW313" s="77"/>
      <c r="BX313" s="55"/>
      <c r="BY313" s="55"/>
    </row>
    <row r="314" spans="1:77" ht="15.75" customHeight="1">
      <c r="A314" s="55"/>
      <c r="B314" s="50"/>
      <c r="C314" s="50"/>
      <c r="D314" s="50"/>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77"/>
      <c r="BW314" s="77"/>
      <c r="BX314" s="55"/>
      <c r="BY314" s="55"/>
    </row>
    <row r="315" spans="1:77" ht="15.75" customHeight="1">
      <c r="A315" s="55"/>
      <c r="B315" s="50"/>
      <c r="C315" s="50"/>
      <c r="D315" s="50"/>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77"/>
      <c r="BW315" s="77"/>
      <c r="BX315" s="55"/>
      <c r="BY315" s="55"/>
    </row>
    <row r="316" spans="1:77" ht="15.75" customHeight="1">
      <c r="A316" s="55"/>
      <c r="B316" s="50"/>
      <c r="C316" s="50"/>
      <c r="D316" s="50"/>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77"/>
      <c r="BW316" s="77"/>
      <c r="BX316" s="55"/>
      <c r="BY316" s="55"/>
    </row>
    <row r="317" spans="1:77" ht="15.75" customHeight="1">
      <c r="A317" s="55"/>
      <c r="B317" s="50"/>
      <c r="C317" s="50"/>
      <c r="D317" s="50"/>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77"/>
      <c r="BW317" s="77"/>
      <c r="BX317" s="55"/>
      <c r="BY317" s="55"/>
    </row>
    <row r="318" spans="1:77" ht="15.75" customHeight="1">
      <c r="A318" s="55"/>
      <c r="B318" s="50"/>
      <c r="C318" s="50"/>
      <c r="D318" s="50"/>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77"/>
      <c r="BW318" s="77"/>
      <c r="BX318" s="55"/>
      <c r="BY318" s="55"/>
    </row>
    <row r="319" spans="1:77" ht="15.75" customHeight="1">
      <c r="A319" s="55"/>
      <c r="B319" s="50"/>
      <c r="C319" s="50"/>
      <c r="D319" s="50"/>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77"/>
      <c r="BW319" s="77"/>
      <c r="BX319" s="55"/>
      <c r="BY319" s="55"/>
    </row>
    <row r="320" spans="1:77" ht="15.75" customHeight="1">
      <c r="A320" s="55"/>
      <c r="B320" s="50"/>
      <c r="C320" s="50"/>
      <c r="D320" s="50"/>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77"/>
      <c r="BW320" s="77"/>
      <c r="BX320" s="55"/>
      <c r="BY320" s="55"/>
    </row>
    <row r="321" spans="1:77" ht="15.75" customHeight="1">
      <c r="A321" s="55"/>
      <c r="B321" s="50"/>
      <c r="C321" s="50"/>
      <c r="D321" s="50"/>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77"/>
      <c r="BW321" s="77"/>
      <c r="BX321" s="55"/>
      <c r="BY321" s="55"/>
    </row>
    <row r="322" spans="1:77" ht="15.75" customHeight="1">
      <c r="A322" s="55"/>
      <c r="B322" s="50"/>
      <c r="C322" s="50"/>
      <c r="D322" s="50"/>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77"/>
      <c r="BW322" s="77"/>
      <c r="BX322" s="55"/>
      <c r="BY322" s="55"/>
    </row>
    <row r="323" spans="1:77" ht="15.75" customHeight="1">
      <c r="A323" s="55"/>
      <c r="B323" s="50"/>
      <c r="C323" s="50"/>
      <c r="D323" s="50"/>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77"/>
      <c r="BW323" s="77"/>
      <c r="BX323" s="55"/>
      <c r="BY323" s="55"/>
    </row>
    <row r="324" spans="1:77" ht="15.75" customHeight="1">
      <c r="A324" s="55"/>
      <c r="B324" s="50"/>
      <c r="C324" s="50"/>
      <c r="D324" s="50"/>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77"/>
      <c r="BW324" s="77"/>
      <c r="BX324" s="55"/>
      <c r="BY324" s="55"/>
    </row>
    <row r="325" spans="1:77"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row>
    <row r="326" spans="1:77"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row>
    <row r="327" spans="1:77"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row>
    <row r="328" spans="1:77"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row>
    <row r="329" spans="1:77"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row>
    <row r="330" spans="1:77"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row>
    <row r="331" spans="1:77"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row>
    <row r="332" spans="1:77"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row>
    <row r="333" spans="1:77"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row>
    <row r="334" spans="1:77"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row>
    <row r="335" spans="1:77"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row>
    <row r="336" spans="1:77"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row>
    <row r="337" spans="1:77"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55"/>
      <c r="BW337" s="55"/>
      <c r="BX337" s="55"/>
      <c r="BY337" s="55"/>
    </row>
    <row r="338" spans="1:77"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row>
    <row r="339" spans="1:77"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row>
    <row r="340" spans="1:77"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55"/>
      <c r="BW340" s="55"/>
      <c r="BX340" s="55"/>
      <c r="BY340" s="55"/>
    </row>
    <row r="341" spans="1:77"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row>
    <row r="342" spans="1:77" ht="15.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row>
    <row r="343" spans="1:77" ht="15.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row>
    <row r="344" spans="1:77" ht="15.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row>
    <row r="345" spans="1:77" ht="15.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row>
    <row r="346" spans="1:77" ht="15.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row>
    <row r="347" spans="1:77" ht="15.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55"/>
      <c r="BJ347" s="55"/>
      <c r="BK347" s="55"/>
      <c r="BL347" s="55"/>
      <c r="BM347" s="55"/>
      <c r="BN347" s="55"/>
      <c r="BO347" s="55"/>
      <c r="BP347" s="55"/>
      <c r="BQ347" s="55"/>
      <c r="BR347" s="55"/>
      <c r="BS347" s="55"/>
      <c r="BT347" s="55"/>
      <c r="BU347" s="55"/>
      <c r="BV347" s="55"/>
      <c r="BW347" s="55"/>
      <c r="BX347" s="55"/>
      <c r="BY347" s="55"/>
    </row>
    <row r="348" spans="1:77" ht="15.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row>
    <row r="349" spans="1:77" ht="15.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row>
    <row r="350" spans="1:77" ht="15.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row>
    <row r="351" spans="1:77" ht="15.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row>
    <row r="352" spans="1:77" ht="15.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row>
    <row r="353" spans="1:77" ht="15.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row>
    <row r="354" spans="1:77" ht="15.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row>
    <row r="355" spans="1:77" ht="15.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row>
    <row r="356" spans="1:77" ht="15.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row>
    <row r="357" spans="1:77" ht="15.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row>
    <row r="358" spans="1:77" ht="15.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c r="BI358" s="55"/>
      <c r="BJ358" s="55"/>
      <c r="BK358" s="55"/>
      <c r="BL358" s="55"/>
      <c r="BM358" s="55"/>
      <c r="BN358" s="55"/>
      <c r="BO358" s="55"/>
      <c r="BP358" s="55"/>
      <c r="BQ358" s="55"/>
      <c r="BR358" s="55"/>
      <c r="BS358" s="55"/>
      <c r="BT358" s="55"/>
      <c r="BU358" s="55"/>
      <c r="BV358" s="55"/>
      <c r="BW358" s="55"/>
      <c r="BX358" s="55"/>
      <c r="BY358" s="55"/>
    </row>
    <row r="359" spans="1:77" ht="15.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55"/>
      <c r="BQ359" s="55"/>
      <c r="BR359" s="55"/>
      <c r="BS359" s="55"/>
      <c r="BT359" s="55"/>
      <c r="BU359" s="55"/>
      <c r="BV359" s="55"/>
      <c r="BW359" s="55"/>
      <c r="BX359" s="55"/>
      <c r="BY359" s="55"/>
    </row>
    <row r="360" spans="1:77" ht="15.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row>
    <row r="361" spans="1:77" ht="15.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row>
    <row r="362" spans="1:77" ht="15.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55"/>
      <c r="BP362" s="55"/>
      <c r="BQ362" s="55"/>
      <c r="BR362" s="55"/>
      <c r="BS362" s="55"/>
      <c r="BT362" s="55"/>
      <c r="BU362" s="55"/>
      <c r="BV362" s="55"/>
      <c r="BW362" s="55"/>
      <c r="BX362" s="55"/>
      <c r="BY362" s="55"/>
    </row>
    <row r="363" spans="1:77" ht="15.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55"/>
      <c r="BP363" s="55"/>
      <c r="BQ363" s="55"/>
      <c r="BR363" s="55"/>
      <c r="BS363" s="55"/>
      <c r="BT363" s="55"/>
      <c r="BU363" s="55"/>
      <c r="BV363" s="55"/>
      <c r="BW363" s="55"/>
      <c r="BX363" s="55"/>
      <c r="BY363" s="55"/>
    </row>
    <row r="364" spans="1:77" ht="15.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55"/>
      <c r="BS364" s="55"/>
      <c r="BT364" s="55"/>
      <c r="BU364" s="55"/>
      <c r="BV364" s="55"/>
      <c r="BW364" s="55"/>
      <c r="BX364" s="55"/>
      <c r="BY364" s="55"/>
    </row>
    <row r="365" spans="1:77" ht="15.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row>
    <row r="366" spans="1:77" ht="15.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5"/>
      <c r="BO366" s="55"/>
      <c r="BP366" s="55"/>
      <c r="BQ366" s="55"/>
      <c r="BR366" s="55"/>
      <c r="BS366" s="55"/>
      <c r="BT366" s="55"/>
      <c r="BU366" s="55"/>
      <c r="BV366" s="55"/>
      <c r="BW366" s="55"/>
      <c r="BX366" s="55"/>
      <c r="BY366" s="55"/>
    </row>
    <row r="367" spans="1:77" ht="15.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55"/>
      <c r="BO367" s="55"/>
      <c r="BP367" s="55"/>
      <c r="BQ367" s="55"/>
      <c r="BR367" s="55"/>
      <c r="BS367" s="55"/>
      <c r="BT367" s="55"/>
      <c r="BU367" s="55"/>
      <c r="BV367" s="55"/>
      <c r="BW367" s="55"/>
      <c r="BX367" s="55"/>
      <c r="BY367" s="55"/>
    </row>
    <row r="368" spans="1:77" ht="15.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55"/>
      <c r="BO368" s="55"/>
      <c r="BP368" s="55"/>
      <c r="BQ368" s="55"/>
      <c r="BR368" s="55"/>
      <c r="BS368" s="55"/>
      <c r="BT368" s="55"/>
      <c r="BU368" s="55"/>
      <c r="BV368" s="55"/>
      <c r="BW368" s="55"/>
      <c r="BX368" s="55"/>
      <c r="BY368" s="55"/>
    </row>
    <row r="369" spans="1:77" ht="15.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c r="BJ369" s="55"/>
      <c r="BK369" s="55"/>
      <c r="BL369" s="55"/>
      <c r="BM369" s="55"/>
      <c r="BN369" s="55"/>
      <c r="BO369" s="55"/>
      <c r="BP369" s="55"/>
      <c r="BQ369" s="55"/>
      <c r="BR369" s="55"/>
      <c r="BS369" s="55"/>
      <c r="BT369" s="55"/>
      <c r="BU369" s="55"/>
      <c r="BV369" s="55"/>
      <c r="BW369" s="55"/>
      <c r="BX369" s="55"/>
      <c r="BY369" s="55"/>
    </row>
    <row r="370" spans="1:77" ht="15.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c r="BM370" s="55"/>
      <c r="BN370" s="55"/>
      <c r="BO370" s="55"/>
      <c r="BP370" s="55"/>
      <c r="BQ370" s="55"/>
      <c r="BR370" s="55"/>
      <c r="BS370" s="55"/>
      <c r="BT370" s="55"/>
      <c r="BU370" s="55"/>
      <c r="BV370" s="55"/>
      <c r="BW370" s="55"/>
      <c r="BX370" s="55"/>
      <c r="BY370" s="55"/>
    </row>
    <row r="371" spans="1:77" ht="15.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5"/>
      <c r="BM371" s="55"/>
      <c r="BN371" s="55"/>
      <c r="BO371" s="55"/>
      <c r="BP371" s="55"/>
      <c r="BQ371" s="55"/>
      <c r="BR371" s="55"/>
      <c r="BS371" s="55"/>
      <c r="BT371" s="55"/>
      <c r="BU371" s="55"/>
      <c r="BV371" s="55"/>
      <c r="BW371" s="55"/>
      <c r="BX371" s="55"/>
      <c r="BY371" s="55"/>
    </row>
    <row r="372" spans="1:77" ht="15.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55"/>
      <c r="BQ372" s="55"/>
      <c r="BR372" s="55"/>
      <c r="BS372" s="55"/>
      <c r="BT372" s="55"/>
      <c r="BU372" s="55"/>
      <c r="BV372" s="55"/>
      <c r="BW372" s="55"/>
      <c r="BX372" s="55"/>
      <c r="BY372" s="55"/>
    </row>
    <row r="373" spans="1:77" ht="15.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55"/>
      <c r="BQ373" s="55"/>
      <c r="BR373" s="55"/>
      <c r="BS373" s="55"/>
      <c r="BT373" s="55"/>
      <c r="BU373" s="55"/>
      <c r="BV373" s="55"/>
      <c r="BW373" s="55"/>
      <c r="BX373" s="55"/>
      <c r="BY373" s="55"/>
    </row>
    <row r="374" spans="1:77" ht="15.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55"/>
      <c r="BW374" s="55"/>
      <c r="BX374" s="55"/>
      <c r="BY374" s="55"/>
    </row>
    <row r="375" spans="1:77" ht="15.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55"/>
      <c r="BQ375" s="55"/>
      <c r="BR375" s="55"/>
      <c r="BS375" s="55"/>
      <c r="BT375" s="55"/>
      <c r="BU375" s="55"/>
      <c r="BV375" s="55"/>
      <c r="BW375" s="55"/>
      <c r="BX375" s="55"/>
      <c r="BY375" s="55"/>
    </row>
    <row r="376" spans="1:77" ht="15.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c r="BK376" s="55"/>
      <c r="BL376" s="55"/>
      <c r="BM376" s="55"/>
      <c r="BN376" s="55"/>
      <c r="BO376" s="55"/>
      <c r="BP376" s="55"/>
      <c r="BQ376" s="55"/>
      <c r="BR376" s="55"/>
      <c r="BS376" s="55"/>
      <c r="BT376" s="55"/>
      <c r="BU376" s="55"/>
      <c r="BV376" s="55"/>
      <c r="BW376" s="55"/>
      <c r="BX376" s="55"/>
      <c r="BY376" s="55"/>
    </row>
    <row r="377" spans="1:77" ht="15.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row>
    <row r="378" spans="1:77" ht="15.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55"/>
      <c r="BW378" s="55"/>
      <c r="BX378" s="55"/>
      <c r="BY378" s="55"/>
    </row>
    <row r="379" spans="1:77" ht="15.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5"/>
      <c r="BQ379" s="55"/>
      <c r="BR379" s="55"/>
      <c r="BS379" s="55"/>
      <c r="BT379" s="55"/>
      <c r="BU379" s="55"/>
      <c r="BV379" s="55"/>
      <c r="BW379" s="55"/>
      <c r="BX379" s="55"/>
      <c r="BY379" s="55"/>
    </row>
    <row r="380" spans="1:77" ht="15.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c r="BI380" s="55"/>
      <c r="BJ380" s="55"/>
      <c r="BK380" s="55"/>
      <c r="BL380" s="55"/>
      <c r="BM380" s="55"/>
      <c r="BN380" s="55"/>
      <c r="BO380" s="55"/>
      <c r="BP380" s="55"/>
      <c r="BQ380" s="55"/>
      <c r="BR380" s="55"/>
      <c r="BS380" s="55"/>
      <c r="BT380" s="55"/>
      <c r="BU380" s="55"/>
      <c r="BV380" s="55"/>
      <c r="BW380" s="55"/>
      <c r="BX380" s="55"/>
      <c r="BY380" s="55"/>
    </row>
    <row r="381" spans="1:77" ht="15.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c r="BI381" s="55"/>
      <c r="BJ381" s="55"/>
      <c r="BK381" s="55"/>
      <c r="BL381" s="55"/>
      <c r="BM381" s="55"/>
      <c r="BN381" s="55"/>
      <c r="BO381" s="55"/>
      <c r="BP381" s="55"/>
      <c r="BQ381" s="55"/>
      <c r="BR381" s="55"/>
      <c r="BS381" s="55"/>
      <c r="BT381" s="55"/>
      <c r="BU381" s="55"/>
      <c r="BV381" s="55"/>
      <c r="BW381" s="55"/>
      <c r="BX381" s="55"/>
      <c r="BY381" s="55"/>
    </row>
    <row r="382" spans="1:77" ht="15.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5"/>
      <c r="BN382" s="55"/>
      <c r="BO382" s="55"/>
      <c r="BP382" s="55"/>
      <c r="BQ382" s="55"/>
      <c r="BR382" s="55"/>
      <c r="BS382" s="55"/>
      <c r="BT382" s="55"/>
      <c r="BU382" s="55"/>
      <c r="BV382" s="55"/>
      <c r="BW382" s="55"/>
      <c r="BX382" s="55"/>
      <c r="BY382" s="55"/>
    </row>
    <row r="383" spans="1:77" ht="15.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5"/>
      <c r="BQ383" s="55"/>
      <c r="BR383" s="55"/>
      <c r="BS383" s="55"/>
      <c r="BT383" s="55"/>
      <c r="BU383" s="55"/>
      <c r="BV383" s="55"/>
      <c r="BW383" s="55"/>
      <c r="BX383" s="55"/>
      <c r="BY383" s="55"/>
    </row>
    <row r="384" spans="1:77" ht="15.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55"/>
      <c r="BW384" s="55"/>
      <c r="BX384" s="55"/>
      <c r="BY384" s="55"/>
    </row>
    <row r="385" spans="1:77" ht="15.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c r="BI385" s="55"/>
      <c r="BJ385" s="55"/>
      <c r="BK385" s="55"/>
      <c r="BL385" s="55"/>
      <c r="BM385" s="55"/>
      <c r="BN385" s="55"/>
      <c r="BO385" s="55"/>
      <c r="BP385" s="55"/>
      <c r="BQ385" s="55"/>
      <c r="BR385" s="55"/>
      <c r="BS385" s="55"/>
      <c r="BT385" s="55"/>
      <c r="BU385" s="55"/>
      <c r="BV385" s="55"/>
      <c r="BW385" s="55"/>
      <c r="BX385" s="55"/>
      <c r="BY385" s="55"/>
    </row>
    <row r="386" spans="1:77" ht="15.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row>
    <row r="387" spans="1:77" ht="15.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c r="BI387" s="55"/>
      <c r="BJ387" s="55"/>
      <c r="BK387" s="55"/>
      <c r="BL387" s="55"/>
      <c r="BM387" s="55"/>
      <c r="BN387" s="55"/>
      <c r="BO387" s="55"/>
      <c r="BP387" s="55"/>
      <c r="BQ387" s="55"/>
      <c r="BR387" s="55"/>
      <c r="BS387" s="55"/>
      <c r="BT387" s="55"/>
      <c r="BU387" s="55"/>
      <c r="BV387" s="55"/>
      <c r="BW387" s="55"/>
      <c r="BX387" s="55"/>
      <c r="BY387" s="55"/>
    </row>
    <row r="388" spans="1:77" ht="15.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55"/>
      <c r="BW388" s="55"/>
      <c r="BX388" s="55"/>
      <c r="BY388" s="55"/>
    </row>
    <row r="389" spans="1:77" ht="15.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55"/>
      <c r="BW389" s="55"/>
      <c r="BX389" s="55"/>
      <c r="BY389" s="55"/>
    </row>
    <row r="390" spans="1:77" ht="15.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G390" s="55"/>
      <c r="BH390" s="55"/>
      <c r="BI390" s="55"/>
      <c r="BJ390" s="55"/>
      <c r="BK390" s="55"/>
      <c r="BL390" s="55"/>
      <c r="BM390" s="55"/>
      <c r="BN390" s="55"/>
      <c r="BO390" s="55"/>
      <c r="BP390" s="55"/>
      <c r="BQ390" s="55"/>
      <c r="BR390" s="55"/>
      <c r="BS390" s="55"/>
      <c r="BT390" s="55"/>
      <c r="BU390" s="55"/>
      <c r="BV390" s="55"/>
      <c r="BW390" s="55"/>
      <c r="BX390" s="55"/>
      <c r="BY390" s="55"/>
    </row>
    <row r="391" spans="1:77" ht="15.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55"/>
      <c r="BW391" s="55"/>
      <c r="BX391" s="55"/>
      <c r="BY391" s="55"/>
    </row>
    <row r="392" spans="1:77" ht="15.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55"/>
      <c r="BW392" s="55"/>
      <c r="BX392" s="55"/>
      <c r="BY392" s="55"/>
    </row>
    <row r="393" spans="1:77" ht="15.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5"/>
      <c r="BQ393" s="55"/>
      <c r="BR393" s="55"/>
      <c r="BS393" s="55"/>
      <c r="BT393" s="55"/>
      <c r="BU393" s="55"/>
      <c r="BV393" s="55"/>
      <c r="BW393" s="55"/>
      <c r="BX393" s="55"/>
      <c r="BY393" s="55"/>
    </row>
    <row r="394" spans="1:77" ht="15.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c r="BI394" s="55"/>
      <c r="BJ394" s="55"/>
      <c r="BK394" s="55"/>
      <c r="BL394" s="55"/>
      <c r="BM394" s="55"/>
      <c r="BN394" s="55"/>
      <c r="BO394" s="55"/>
      <c r="BP394" s="55"/>
      <c r="BQ394" s="55"/>
      <c r="BR394" s="55"/>
      <c r="BS394" s="55"/>
      <c r="BT394" s="55"/>
      <c r="BU394" s="55"/>
      <c r="BV394" s="55"/>
      <c r="BW394" s="55"/>
      <c r="BX394" s="55"/>
      <c r="BY394" s="55"/>
    </row>
    <row r="395" spans="1:77" ht="15.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5"/>
      <c r="BQ395" s="55"/>
      <c r="BR395" s="55"/>
      <c r="BS395" s="55"/>
      <c r="BT395" s="55"/>
      <c r="BU395" s="55"/>
      <c r="BV395" s="55"/>
      <c r="BW395" s="55"/>
      <c r="BX395" s="55"/>
      <c r="BY395" s="55"/>
    </row>
    <row r="396" spans="1:77" ht="15.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row>
    <row r="397" spans="1:77" ht="15.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55"/>
      <c r="BW397" s="55"/>
      <c r="BX397" s="55"/>
      <c r="BY397" s="55"/>
    </row>
    <row r="398" spans="1:77" ht="15.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c r="BI398" s="55"/>
      <c r="BJ398" s="55"/>
      <c r="BK398" s="55"/>
      <c r="BL398" s="55"/>
      <c r="BM398" s="55"/>
      <c r="BN398" s="55"/>
      <c r="BO398" s="55"/>
      <c r="BP398" s="55"/>
      <c r="BQ398" s="55"/>
      <c r="BR398" s="55"/>
      <c r="BS398" s="55"/>
      <c r="BT398" s="55"/>
      <c r="BU398" s="55"/>
      <c r="BV398" s="55"/>
      <c r="BW398" s="55"/>
      <c r="BX398" s="55"/>
      <c r="BY398" s="55"/>
    </row>
    <row r="399" spans="1:77" ht="15.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c r="BI399" s="55"/>
      <c r="BJ399" s="55"/>
      <c r="BK399" s="55"/>
      <c r="BL399" s="55"/>
      <c r="BM399" s="55"/>
      <c r="BN399" s="55"/>
      <c r="BO399" s="55"/>
      <c r="BP399" s="55"/>
      <c r="BQ399" s="55"/>
      <c r="BR399" s="55"/>
      <c r="BS399" s="55"/>
      <c r="BT399" s="55"/>
      <c r="BU399" s="55"/>
      <c r="BV399" s="55"/>
      <c r="BW399" s="55"/>
      <c r="BX399" s="55"/>
      <c r="BY399" s="55"/>
    </row>
    <row r="400" spans="1:77" ht="15.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55"/>
      <c r="BW400" s="55"/>
      <c r="BX400" s="55"/>
      <c r="BY400" s="55"/>
    </row>
    <row r="401" spans="1:77" ht="15.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5"/>
      <c r="BM401" s="55"/>
      <c r="BN401" s="55"/>
      <c r="BO401" s="55"/>
      <c r="BP401" s="55"/>
      <c r="BQ401" s="55"/>
      <c r="BR401" s="55"/>
      <c r="BS401" s="55"/>
      <c r="BT401" s="55"/>
      <c r="BU401" s="55"/>
      <c r="BV401" s="55"/>
      <c r="BW401" s="55"/>
      <c r="BX401" s="55"/>
      <c r="BY401" s="55"/>
    </row>
    <row r="402" spans="1:77" ht="15.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c r="BI402" s="55"/>
      <c r="BJ402" s="55"/>
      <c r="BK402" s="55"/>
      <c r="BL402" s="55"/>
      <c r="BM402" s="55"/>
      <c r="BN402" s="55"/>
      <c r="BO402" s="55"/>
      <c r="BP402" s="55"/>
      <c r="BQ402" s="55"/>
      <c r="BR402" s="55"/>
      <c r="BS402" s="55"/>
      <c r="BT402" s="55"/>
      <c r="BU402" s="55"/>
      <c r="BV402" s="55"/>
      <c r="BW402" s="55"/>
      <c r="BX402" s="55"/>
      <c r="BY402" s="55"/>
    </row>
    <row r="403" spans="1:77" ht="15.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c r="BI403" s="55"/>
      <c r="BJ403" s="55"/>
      <c r="BK403" s="55"/>
      <c r="BL403" s="55"/>
      <c r="BM403" s="55"/>
      <c r="BN403" s="55"/>
      <c r="BO403" s="55"/>
      <c r="BP403" s="55"/>
      <c r="BQ403" s="55"/>
      <c r="BR403" s="55"/>
      <c r="BS403" s="55"/>
      <c r="BT403" s="55"/>
      <c r="BU403" s="55"/>
      <c r="BV403" s="55"/>
      <c r="BW403" s="55"/>
      <c r="BX403" s="55"/>
      <c r="BY403" s="55"/>
    </row>
    <row r="404" spans="1:77" ht="15.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55"/>
      <c r="BW404" s="55"/>
      <c r="BX404" s="55"/>
      <c r="BY404" s="55"/>
    </row>
    <row r="405" spans="1:77" ht="15.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c r="BM405" s="55"/>
      <c r="BN405" s="55"/>
      <c r="BO405" s="55"/>
      <c r="BP405" s="55"/>
      <c r="BQ405" s="55"/>
      <c r="BR405" s="55"/>
      <c r="BS405" s="55"/>
      <c r="BT405" s="55"/>
      <c r="BU405" s="55"/>
      <c r="BV405" s="55"/>
      <c r="BW405" s="55"/>
      <c r="BX405" s="55"/>
      <c r="BY405" s="55"/>
    </row>
    <row r="406" spans="1:77" ht="15.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55"/>
      <c r="BW406" s="55"/>
      <c r="BX406" s="55"/>
      <c r="BY406" s="55"/>
    </row>
    <row r="407" spans="1:77" ht="15.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5"/>
      <c r="BM407" s="55"/>
      <c r="BN407" s="55"/>
      <c r="BO407" s="55"/>
      <c r="BP407" s="55"/>
      <c r="BQ407" s="55"/>
      <c r="BR407" s="55"/>
      <c r="BS407" s="55"/>
      <c r="BT407" s="55"/>
      <c r="BU407" s="55"/>
      <c r="BV407" s="55"/>
      <c r="BW407" s="55"/>
      <c r="BX407" s="55"/>
      <c r="BY407" s="55"/>
    </row>
    <row r="408" spans="1:77" ht="15.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5"/>
      <c r="BM408" s="55"/>
      <c r="BN408" s="55"/>
      <c r="BO408" s="55"/>
      <c r="BP408" s="55"/>
      <c r="BQ408" s="55"/>
      <c r="BR408" s="55"/>
      <c r="BS408" s="55"/>
      <c r="BT408" s="55"/>
      <c r="BU408" s="55"/>
      <c r="BV408" s="55"/>
      <c r="BW408" s="55"/>
      <c r="BX408" s="55"/>
      <c r="BY408" s="55"/>
    </row>
    <row r="409" spans="1:77" ht="15.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55"/>
      <c r="BW409" s="55"/>
      <c r="BX409" s="55"/>
      <c r="BY409" s="55"/>
    </row>
    <row r="410" spans="1:77" ht="15.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5"/>
      <c r="BM410" s="55"/>
      <c r="BN410" s="55"/>
      <c r="BO410" s="55"/>
      <c r="BP410" s="55"/>
      <c r="BQ410" s="55"/>
      <c r="BR410" s="55"/>
      <c r="BS410" s="55"/>
      <c r="BT410" s="55"/>
      <c r="BU410" s="55"/>
      <c r="BV410" s="55"/>
      <c r="BW410" s="55"/>
      <c r="BX410" s="55"/>
      <c r="BY410" s="55"/>
    </row>
    <row r="411" spans="1:77" ht="15.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c r="BM411" s="55"/>
      <c r="BN411" s="55"/>
      <c r="BO411" s="55"/>
      <c r="BP411" s="55"/>
      <c r="BQ411" s="55"/>
      <c r="BR411" s="55"/>
      <c r="BS411" s="55"/>
      <c r="BT411" s="55"/>
      <c r="BU411" s="55"/>
      <c r="BV411" s="55"/>
      <c r="BW411" s="55"/>
      <c r="BX411" s="55"/>
      <c r="BY411" s="55"/>
    </row>
    <row r="412" spans="1:77" ht="15.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c r="BM412" s="55"/>
      <c r="BN412" s="55"/>
      <c r="BO412" s="55"/>
      <c r="BP412" s="55"/>
      <c r="BQ412" s="55"/>
      <c r="BR412" s="55"/>
      <c r="BS412" s="55"/>
      <c r="BT412" s="55"/>
      <c r="BU412" s="55"/>
      <c r="BV412" s="55"/>
      <c r="BW412" s="55"/>
      <c r="BX412" s="55"/>
      <c r="BY412" s="55"/>
    </row>
    <row r="413" spans="1:77" ht="15.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c r="BM413" s="55"/>
      <c r="BN413" s="55"/>
      <c r="BO413" s="55"/>
      <c r="BP413" s="55"/>
      <c r="BQ413" s="55"/>
      <c r="BR413" s="55"/>
      <c r="BS413" s="55"/>
      <c r="BT413" s="55"/>
      <c r="BU413" s="55"/>
      <c r="BV413" s="55"/>
      <c r="BW413" s="55"/>
      <c r="BX413" s="55"/>
      <c r="BY413" s="55"/>
    </row>
    <row r="414" spans="1:77" ht="15.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5"/>
      <c r="BM414" s="55"/>
      <c r="BN414" s="55"/>
      <c r="BO414" s="55"/>
      <c r="BP414" s="55"/>
      <c r="BQ414" s="55"/>
      <c r="BR414" s="55"/>
      <c r="BS414" s="55"/>
      <c r="BT414" s="55"/>
      <c r="BU414" s="55"/>
      <c r="BV414" s="55"/>
      <c r="BW414" s="55"/>
      <c r="BX414" s="55"/>
      <c r="BY414" s="55"/>
    </row>
    <row r="415" spans="1:77" ht="15.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5"/>
      <c r="BM415" s="55"/>
      <c r="BN415" s="55"/>
      <c r="BO415" s="55"/>
      <c r="BP415" s="55"/>
      <c r="BQ415" s="55"/>
      <c r="BR415" s="55"/>
      <c r="BS415" s="55"/>
      <c r="BT415" s="55"/>
      <c r="BU415" s="55"/>
      <c r="BV415" s="55"/>
      <c r="BW415" s="55"/>
      <c r="BX415" s="55"/>
      <c r="BY415" s="55"/>
    </row>
    <row r="416" spans="1:77" ht="15.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c r="BM416" s="55"/>
      <c r="BN416" s="55"/>
      <c r="BO416" s="55"/>
      <c r="BP416" s="55"/>
      <c r="BQ416" s="55"/>
      <c r="BR416" s="55"/>
      <c r="BS416" s="55"/>
      <c r="BT416" s="55"/>
      <c r="BU416" s="55"/>
      <c r="BV416" s="55"/>
      <c r="BW416" s="55"/>
      <c r="BX416" s="55"/>
      <c r="BY416" s="55"/>
    </row>
    <row r="417" spans="1:77" ht="15.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c r="BM417" s="55"/>
      <c r="BN417" s="55"/>
      <c r="BO417" s="55"/>
      <c r="BP417" s="55"/>
      <c r="BQ417" s="55"/>
      <c r="BR417" s="55"/>
      <c r="BS417" s="55"/>
      <c r="BT417" s="55"/>
      <c r="BU417" s="55"/>
      <c r="BV417" s="55"/>
      <c r="BW417" s="55"/>
      <c r="BX417" s="55"/>
      <c r="BY417" s="55"/>
    </row>
    <row r="418" spans="1:77" ht="15.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c r="BM418" s="55"/>
      <c r="BN418" s="55"/>
      <c r="BO418" s="55"/>
      <c r="BP418" s="55"/>
      <c r="BQ418" s="55"/>
      <c r="BR418" s="55"/>
      <c r="BS418" s="55"/>
      <c r="BT418" s="55"/>
      <c r="BU418" s="55"/>
      <c r="BV418" s="55"/>
      <c r="BW418" s="55"/>
      <c r="BX418" s="55"/>
      <c r="BY418" s="55"/>
    </row>
    <row r="419" spans="1:77" ht="15.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c r="BM419" s="55"/>
      <c r="BN419" s="55"/>
      <c r="BO419" s="55"/>
      <c r="BP419" s="55"/>
      <c r="BQ419" s="55"/>
      <c r="BR419" s="55"/>
      <c r="BS419" s="55"/>
      <c r="BT419" s="55"/>
      <c r="BU419" s="55"/>
      <c r="BV419" s="55"/>
      <c r="BW419" s="55"/>
      <c r="BX419" s="55"/>
      <c r="BY419" s="55"/>
    </row>
    <row r="420" spans="1:77" ht="15.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c r="BI420" s="55"/>
      <c r="BJ420" s="55"/>
      <c r="BK420" s="55"/>
      <c r="BL420" s="55"/>
      <c r="BM420" s="55"/>
      <c r="BN420" s="55"/>
      <c r="BO420" s="55"/>
      <c r="BP420" s="55"/>
      <c r="BQ420" s="55"/>
      <c r="BR420" s="55"/>
      <c r="BS420" s="55"/>
      <c r="BT420" s="55"/>
      <c r="BU420" s="55"/>
      <c r="BV420" s="55"/>
      <c r="BW420" s="55"/>
      <c r="BX420" s="55"/>
      <c r="BY420" s="55"/>
    </row>
    <row r="421" spans="1:77" ht="15.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c r="BM421" s="55"/>
      <c r="BN421" s="55"/>
      <c r="BO421" s="55"/>
      <c r="BP421" s="55"/>
      <c r="BQ421" s="55"/>
      <c r="BR421" s="55"/>
      <c r="BS421" s="55"/>
      <c r="BT421" s="55"/>
      <c r="BU421" s="55"/>
      <c r="BV421" s="55"/>
      <c r="BW421" s="55"/>
      <c r="BX421" s="55"/>
      <c r="BY421" s="55"/>
    </row>
    <row r="422" spans="1:77" ht="15.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c r="BM422" s="55"/>
      <c r="BN422" s="55"/>
      <c r="BO422" s="55"/>
      <c r="BP422" s="55"/>
      <c r="BQ422" s="55"/>
      <c r="BR422" s="55"/>
      <c r="BS422" s="55"/>
      <c r="BT422" s="55"/>
      <c r="BU422" s="55"/>
      <c r="BV422" s="55"/>
      <c r="BW422" s="55"/>
      <c r="BX422" s="55"/>
      <c r="BY422" s="55"/>
    </row>
    <row r="423" spans="1:77" ht="15.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5"/>
      <c r="BM423" s="55"/>
      <c r="BN423" s="55"/>
      <c r="BO423" s="55"/>
      <c r="BP423" s="55"/>
      <c r="BQ423" s="55"/>
      <c r="BR423" s="55"/>
      <c r="BS423" s="55"/>
      <c r="BT423" s="55"/>
      <c r="BU423" s="55"/>
      <c r="BV423" s="55"/>
      <c r="BW423" s="55"/>
      <c r="BX423" s="55"/>
      <c r="BY423" s="55"/>
    </row>
    <row r="424" spans="1:77" ht="15.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c r="BM424" s="55"/>
      <c r="BN424" s="55"/>
      <c r="BO424" s="55"/>
      <c r="BP424" s="55"/>
      <c r="BQ424" s="55"/>
      <c r="BR424" s="55"/>
      <c r="BS424" s="55"/>
      <c r="BT424" s="55"/>
      <c r="BU424" s="55"/>
      <c r="BV424" s="55"/>
      <c r="BW424" s="55"/>
      <c r="BX424" s="55"/>
      <c r="BY424" s="55"/>
    </row>
    <row r="425" spans="1:77" ht="15.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row>
    <row r="426" spans="1:77" ht="15.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c r="BM426" s="55"/>
      <c r="BN426" s="55"/>
      <c r="BO426" s="55"/>
      <c r="BP426" s="55"/>
      <c r="BQ426" s="55"/>
      <c r="BR426" s="55"/>
      <c r="BS426" s="55"/>
      <c r="BT426" s="55"/>
      <c r="BU426" s="55"/>
      <c r="BV426" s="55"/>
      <c r="BW426" s="55"/>
      <c r="BX426" s="55"/>
      <c r="BY426" s="55"/>
    </row>
    <row r="427" spans="1:77" ht="15.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c r="BM427" s="55"/>
      <c r="BN427" s="55"/>
      <c r="BO427" s="55"/>
      <c r="BP427" s="55"/>
      <c r="BQ427" s="55"/>
      <c r="BR427" s="55"/>
      <c r="BS427" s="55"/>
      <c r="BT427" s="55"/>
      <c r="BU427" s="55"/>
      <c r="BV427" s="55"/>
      <c r="BW427" s="55"/>
      <c r="BX427" s="55"/>
      <c r="BY427" s="55"/>
    </row>
    <row r="428" spans="1:77" ht="15.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c r="BM428" s="55"/>
      <c r="BN428" s="55"/>
      <c r="BO428" s="55"/>
      <c r="BP428" s="55"/>
      <c r="BQ428" s="55"/>
      <c r="BR428" s="55"/>
      <c r="BS428" s="55"/>
      <c r="BT428" s="55"/>
      <c r="BU428" s="55"/>
      <c r="BV428" s="55"/>
      <c r="BW428" s="55"/>
      <c r="BX428" s="55"/>
      <c r="BY428" s="55"/>
    </row>
    <row r="429" spans="1:77" ht="15.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c r="BM429" s="55"/>
      <c r="BN429" s="55"/>
      <c r="BO429" s="55"/>
      <c r="BP429" s="55"/>
      <c r="BQ429" s="55"/>
      <c r="BR429" s="55"/>
      <c r="BS429" s="55"/>
      <c r="BT429" s="55"/>
      <c r="BU429" s="55"/>
      <c r="BV429" s="55"/>
      <c r="BW429" s="55"/>
      <c r="BX429" s="55"/>
      <c r="BY429" s="55"/>
    </row>
    <row r="430" spans="1:77" ht="15.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55"/>
      <c r="BJ430" s="55"/>
      <c r="BK430" s="55"/>
      <c r="BL430" s="55"/>
      <c r="BM430" s="55"/>
      <c r="BN430" s="55"/>
      <c r="BO430" s="55"/>
      <c r="BP430" s="55"/>
      <c r="BQ430" s="55"/>
      <c r="BR430" s="55"/>
      <c r="BS430" s="55"/>
      <c r="BT430" s="55"/>
      <c r="BU430" s="55"/>
      <c r="BV430" s="55"/>
      <c r="BW430" s="55"/>
      <c r="BX430" s="55"/>
      <c r="BY430" s="55"/>
    </row>
    <row r="431" spans="1:77" ht="15.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5"/>
      <c r="BM431" s="55"/>
      <c r="BN431" s="55"/>
      <c r="BO431" s="55"/>
      <c r="BP431" s="55"/>
      <c r="BQ431" s="55"/>
      <c r="BR431" s="55"/>
      <c r="BS431" s="55"/>
      <c r="BT431" s="55"/>
      <c r="BU431" s="55"/>
      <c r="BV431" s="55"/>
      <c r="BW431" s="55"/>
      <c r="BX431" s="55"/>
      <c r="BY431" s="55"/>
    </row>
    <row r="432" spans="1:77" ht="15.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5"/>
      <c r="BM432" s="55"/>
      <c r="BN432" s="55"/>
      <c r="BO432" s="55"/>
      <c r="BP432" s="55"/>
      <c r="BQ432" s="55"/>
      <c r="BR432" s="55"/>
      <c r="BS432" s="55"/>
      <c r="BT432" s="55"/>
      <c r="BU432" s="55"/>
      <c r="BV432" s="55"/>
      <c r="BW432" s="55"/>
      <c r="BX432" s="55"/>
      <c r="BY432" s="55"/>
    </row>
    <row r="433" spans="1:77" ht="15.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c r="BM433" s="55"/>
      <c r="BN433" s="55"/>
      <c r="BO433" s="55"/>
      <c r="BP433" s="55"/>
      <c r="BQ433" s="55"/>
      <c r="BR433" s="55"/>
      <c r="BS433" s="55"/>
      <c r="BT433" s="55"/>
      <c r="BU433" s="55"/>
      <c r="BV433" s="55"/>
      <c r="BW433" s="55"/>
      <c r="BX433" s="55"/>
      <c r="BY433" s="55"/>
    </row>
    <row r="434" spans="1:77" ht="15.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c r="BV434" s="55"/>
      <c r="BW434" s="55"/>
      <c r="BX434" s="55"/>
      <c r="BY434" s="55"/>
    </row>
    <row r="435" spans="1:77" ht="15.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c r="BI435" s="55"/>
      <c r="BJ435" s="55"/>
      <c r="BK435" s="55"/>
      <c r="BL435" s="55"/>
      <c r="BM435" s="55"/>
      <c r="BN435" s="55"/>
      <c r="BO435" s="55"/>
      <c r="BP435" s="55"/>
      <c r="BQ435" s="55"/>
      <c r="BR435" s="55"/>
      <c r="BS435" s="55"/>
      <c r="BT435" s="55"/>
      <c r="BU435" s="55"/>
      <c r="BV435" s="55"/>
      <c r="BW435" s="55"/>
      <c r="BX435" s="55"/>
      <c r="BY435" s="55"/>
    </row>
    <row r="436" spans="1:77" ht="15.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c r="BV436" s="55"/>
      <c r="BW436" s="55"/>
      <c r="BX436" s="55"/>
      <c r="BY436" s="55"/>
    </row>
    <row r="437" spans="1:77" ht="15.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c r="BV437" s="55"/>
      <c r="BW437" s="55"/>
      <c r="BX437" s="55"/>
      <c r="BY437" s="55"/>
    </row>
    <row r="438" spans="1:77" ht="15.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5"/>
      <c r="BV438" s="55"/>
      <c r="BW438" s="55"/>
      <c r="BX438" s="55"/>
      <c r="BY438" s="55"/>
    </row>
    <row r="439" spans="1:77" ht="15.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c r="BV439" s="55"/>
      <c r="BW439" s="55"/>
      <c r="BX439" s="55"/>
      <c r="BY439" s="55"/>
    </row>
    <row r="440" spans="1:77" ht="15.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c r="BV440" s="55"/>
      <c r="BW440" s="55"/>
      <c r="BX440" s="55"/>
      <c r="BY440" s="55"/>
    </row>
    <row r="441" spans="1:77" ht="15.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c r="BV441" s="55"/>
      <c r="BW441" s="55"/>
      <c r="BX441" s="55"/>
      <c r="BY441" s="55"/>
    </row>
    <row r="442" spans="1:77" ht="15.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row>
    <row r="443" spans="1:77" ht="15.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5"/>
      <c r="BV443" s="55"/>
      <c r="BW443" s="55"/>
      <c r="BX443" s="55"/>
      <c r="BY443" s="55"/>
    </row>
    <row r="444" spans="1:77" ht="15.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c r="BV444" s="55"/>
      <c r="BW444" s="55"/>
      <c r="BX444" s="55"/>
      <c r="BY444" s="55"/>
    </row>
    <row r="445" spans="1:77" ht="15.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c r="BV445" s="55"/>
      <c r="BW445" s="55"/>
      <c r="BX445" s="55"/>
      <c r="BY445" s="55"/>
    </row>
    <row r="446" spans="1:77" ht="15.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c r="BV446" s="55"/>
      <c r="BW446" s="55"/>
      <c r="BX446" s="55"/>
      <c r="BY446" s="55"/>
    </row>
    <row r="447" spans="1:77" ht="15.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5"/>
      <c r="BV447" s="55"/>
      <c r="BW447" s="55"/>
      <c r="BX447" s="55"/>
      <c r="BY447" s="55"/>
    </row>
    <row r="448" spans="1:77" ht="15.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5"/>
      <c r="BV448" s="55"/>
      <c r="BW448" s="55"/>
      <c r="BX448" s="55"/>
      <c r="BY448" s="55"/>
    </row>
    <row r="449" spans="1:77" ht="15.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c r="BV449" s="55"/>
      <c r="BW449" s="55"/>
      <c r="BX449" s="55"/>
      <c r="BY449" s="55"/>
    </row>
    <row r="450" spans="1:77" ht="15.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c r="BV450" s="55"/>
      <c r="BW450" s="55"/>
      <c r="BX450" s="55"/>
      <c r="BY450" s="55"/>
    </row>
    <row r="451" spans="1:77" ht="15.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c r="BV451" s="55"/>
      <c r="BW451" s="55"/>
      <c r="BX451" s="55"/>
      <c r="BY451" s="55"/>
    </row>
    <row r="452" spans="1:77" ht="15.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c r="BV452" s="55"/>
      <c r="BW452" s="55"/>
      <c r="BX452" s="55"/>
      <c r="BY452" s="55"/>
    </row>
    <row r="453" spans="1:77" ht="15.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5"/>
      <c r="BV453" s="55"/>
      <c r="BW453" s="55"/>
      <c r="BX453" s="55"/>
      <c r="BY453" s="55"/>
    </row>
    <row r="454" spans="1:77" ht="15.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c r="BF454" s="55"/>
      <c r="BG454" s="55"/>
      <c r="BH454" s="55"/>
      <c r="BI454" s="55"/>
      <c r="BJ454" s="55"/>
      <c r="BK454" s="55"/>
      <c r="BL454" s="55"/>
      <c r="BM454" s="55"/>
      <c r="BN454" s="55"/>
      <c r="BO454" s="55"/>
      <c r="BP454" s="55"/>
      <c r="BQ454" s="55"/>
      <c r="BR454" s="55"/>
      <c r="BS454" s="55"/>
      <c r="BT454" s="55"/>
      <c r="BU454" s="55"/>
      <c r="BV454" s="55"/>
      <c r="BW454" s="55"/>
      <c r="BX454" s="55"/>
      <c r="BY454" s="55"/>
    </row>
    <row r="455" spans="1:77" ht="15.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c r="BV455" s="55"/>
      <c r="BW455" s="55"/>
      <c r="BX455" s="55"/>
      <c r="BY455" s="55"/>
    </row>
    <row r="456" spans="1:77" ht="15.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c r="BV456" s="55"/>
      <c r="BW456" s="55"/>
      <c r="BX456" s="55"/>
      <c r="BY456" s="55"/>
    </row>
    <row r="457" spans="1:77" ht="15.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row>
    <row r="458" spans="1:77" ht="15.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5"/>
      <c r="BV458" s="55"/>
      <c r="BW458" s="55"/>
      <c r="BX458" s="55"/>
      <c r="BY458" s="55"/>
    </row>
    <row r="459" spans="1:77" ht="15.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5"/>
      <c r="BV459" s="55"/>
      <c r="BW459" s="55"/>
      <c r="BX459" s="55"/>
      <c r="BY459" s="55"/>
    </row>
    <row r="460" spans="1:77" ht="15.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c r="BV460" s="55"/>
      <c r="BW460" s="55"/>
      <c r="BX460" s="55"/>
      <c r="BY460" s="55"/>
    </row>
    <row r="461" spans="1:77" ht="15.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5"/>
      <c r="BV461" s="55"/>
      <c r="BW461" s="55"/>
      <c r="BX461" s="55"/>
      <c r="BY461" s="55"/>
    </row>
    <row r="462" spans="1:77" ht="15.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5"/>
      <c r="BV462" s="55"/>
      <c r="BW462" s="55"/>
      <c r="BX462" s="55"/>
      <c r="BY462" s="55"/>
    </row>
    <row r="463" spans="1:77" ht="15.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c r="BV463" s="55"/>
      <c r="BW463" s="55"/>
      <c r="BX463" s="55"/>
      <c r="BY463" s="55"/>
    </row>
    <row r="464" spans="1:77" ht="15.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5"/>
      <c r="BV464" s="55"/>
      <c r="BW464" s="55"/>
      <c r="BX464" s="55"/>
      <c r="BY464" s="55"/>
    </row>
    <row r="465" spans="1:77" ht="15.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c r="BV465" s="55"/>
      <c r="BW465" s="55"/>
      <c r="BX465" s="55"/>
      <c r="BY465" s="55"/>
    </row>
    <row r="466" spans="1:77" ht="15.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c r="BV466" s="55"/>
      <c r="BW466" s="55"/>
      <c r="BX466" s="55"/>
      <c r="BY466" s="55"/>
    </row>
    <row r="467" spans="1:77" ht="15.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c r="BV467" s="55"/>
      <c r="BW467" s="55"/>
      <c r="BX467" s="55"/>
      <c r="BY467" s="55"/>
    </row>
    <row r="468" spans="1:77" ht="15.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c r="BV468" s="55"/>
      <c r="BW468" s="55"/>
      <c r="BX468" s="55"/>
      <c r="BY468" s="55"/>
    </row>
    <row r="469" spans="1:77" ht="15.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c r="BV469" s="55"/>
      <c r="BW469" s="55"/>
      <c r="BX469" s="55"/>
      <c r="BY469" s="55"/>
    </row>
    <row r="470" spans="1:77" ht="15.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row>
    <row r="471" spans="1:77" ht="15.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c r="BV471" s="55"/>
      <c r="BW471" s="55"/>
      <c r="BX471" s="55"/>
      <c r="BY471" s="55"/>
    </row>
    <row r="472" spans="1:77" ht="15.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5"/>
      <c r="BV472" s="55"/>
      <c r="BW472" s="55"/>
      <c r="BX472" s="55"/>
      <c r="BY472" s="55"/>
    </row>
    <row r="473" spans="1:77" ht="15.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55"/>
      <c r="BL473" s="55"/>
      <c r="BM473" s="55"/>
      <c r="BN473" s="55"/>
      <c r="BO473" s="55"/>
      <c r="BP473" s="55"/>
      <c r="BQ473" s="55"/>
      <c r="BR473" s="55"/>
      <c r="BS473" s="55"/>
      <c r="BT473" s="55"/>
      <c r="BU473" s="55"/>
      <c r="BV473" s="55"/>
      <c r="BW473" s="55"/>
      <c r="BX473" s="55"/>
      <c r="BY473" s="55"/>
    </row>
    <row r="474" spans="1:77" ht="15.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c r="BV474" s="55"/>
      <c r="BW474" s="55"/>
      <c r="BX474" s="55"/>
      <c r="BY474" s="55"/>
    </row>
    <row r="475" spans="1:77" ht="15.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5"/>
      <c r="BV475" s="55"/>
      <c r="BW475" s="55"/>
      <c r="BX475" s="55"/>
      <c r="BY475" s="55"/>
    </row>
    <row r="476" spans="1:77" ht="15.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c r="BV476" s="55"/>
      <c r="BW476" s="55"/>
      <c r="BX476" s="55"/>
      <c r="BY476" s="55"/>
    </row>
    <row r="477" spans="1:77" ht="15.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5"/>
      <c r="BV477" s="55"/>
      <c r="BW477" s="55"/>
      <c r="BX477" s="55"/>
      <c r="BY477" s="55"/>
    </row>
    <row r="478" spans="1:77" ht="15.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5"/>
      <c r="BV478" s="55"/>
      <c r="BW478" s="55"/>
      <c r="BX478" s="55"/>
      <c r="BY478" s="55"/>
    </row>
    <row r="479" spans="1:77" ht="15.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c r="BV479" s="55"/>
      <c r="BW479" s="55"/>
      <c r="BX479" s="55"/>
      <c r="BY479" s="55"/>
    </row>
    <row r="480" spans="1:77" ht="15.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5"/>
      <c r="BV480" s="55"/>
      <c r="BW480" s="55"/>
      <c r="BX480" s="55"/>
      <c r="BY480" s="55"/>
    </row>
    <row r="481" spans="1:77" ht="15.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5"/>
      <c r="BV481" s="55"/>
      <c r="BW481" s="55"/>
      <c r="BX481" s="55"/>
      <c r="BY481" s="55"/>
    </row>
    <row r="482" spans="1:77" ht="15.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c r="BV482" s="55"/>
      <c r="BW482" s="55"/>
      <c r="BX482" s="55"/>
      <c r="BY482" s="55"/>
    </row>
    <row r="483" spans="1:77" ht="15.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5"/>
      <c r="BV483" s="55"/>
      <c r="BW483" s="55"/>
      <c r="BX483" s="55"/>
      <c r="BY483" s="55"/>
    </row>
    <row r="484" spans="1:77" ht="15.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c r="BV484" s="55"/>
      <c r="BW484" s="55"/>
      <c r="BX484" s="55"/>
      <c r="BY484" s="55"/>
    </row>
    <row r="485" spans="1:77" ht="15.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c r="BV485" s="55"/>
      <c r="BW485" s="55"/>
      <c r="BX485" s="55"/>
      <c r="BY485" s="55"/>
    </row>
    <row r="486" spans="1:77" ht="15.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5"/>
      <c r="BV486" s="55"/>
      <c r="BW486" s="55"/>
      <c r="BX486" s="55"/>
      <c r="BY486" s="55"/>
    </row>
    <row r="487" spans="1:77" ht="15.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5"/>
      <c r="BV487" s="55"/>
      <c r="BW487" s="55"/>
      <c r="BX487" s="55"/>
      <c r="BY487" s="55"/>
    </row>
    <row r="488" spans="1:77" ht="15.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5"/>
      <c r="BY488" s="55"/>
    </row>
    <row r="489" spans="1:77" ht="15.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c r="BV489" s="55"/>
      <c r="BW489" s="55"/>
      <c r="BX489" s="55"/>
      <c r="BY489" s="55"/>
    </row>
    <row r="490" spans="1:77" ht="15.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5"/>
      <c r="BV490" s="55"/>
      <c r="BW490" s="55"/>
      <c r="BX490" s="55"/>
      <c r="BY490" s="55"/>
    </row>
    <row r="491" spans="1:77" ht="15.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5"/>
      <c r="BV491" s="55"/>
      <c r="BW491" s="55"/>
      <c r="BX491" s="55"/>
      <c r="BY491" s="55"/>
    </row>
    <row r="492" spans="1:77" ht="15.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55"/>
      <c r="BL492" s="55"/>
      <c r="BM492" s="55"/>
      <c r="BN492" s="55"/>
      <c r="BO492" s="55"/>
      <c r="BP492" s="55"/>
      <c r="BQ492" s="55"/>
      <c r="BR492" s="55"/>
      <c r="BS492" s="55"/>
      <c r="BT492" s="55"/>
      <c r="BU492" s="55"/>
      <c r="BV492" s="55"/>
      <c r="BW492" s="55"/>
      <c r="BX492" s="55"/>
      <c r="BY492" s="55"/>
    </row>
    <row r="493" spans="1:77" ht="15.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row>
    <row r="494" spans="1:77" ht="15.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5"/>
      <c r="BY494" s="55"/>
    </row>
    <row r="495" spans="1:77" ht="15.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5"/>
      <c r="BY495" s="55"/>
    </row>
    <row r="496" spans="1:77" ht="15.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5"/>
      <c r="BY496" s="55"/>
    </row>
    <row r="497" spans="1:77" ht="15.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5"/>
      <c r="BY497" s="55"/>
    </row>
    <row r="498" spans="1:77" ht="15.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5"/>
      <c r="BY498" s="55"/>
    </row>
    <row r="499" spans="1:77" ht="15.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5"/>
      <c r="BY499" s="55"/>
    </row>
    <row r="500" spans="1:77" ht="15.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5"/>
      <c r="BY500" s="55"/>
    </row>
    <row r="501" spans="1:77" ht="15.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5"/>
      <c r="BY501" s="55"/>
    </row>
    <row r="502" spans="1:77" ht="15.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5"/>
      <c r="BY502" s="55"/>
    </row>
    <row r="503" spans="1:77" ht="15.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5"/>
      <c r="BY503" s="55"/>
    </row>
    <row r="504" spans="1:77" ht="15.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5"/>
      <c r="BY504" s="55"/>
    </row>
    <row r="505" spans="1:77" ht="15.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5"/>
      <c r="BY505" s="55"/>
    </row>
    <row r="506" spans="1:77" ht="15.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5"/>
      <c r="BY506" s="55"/>
    </row>
    <row r="507" spans="1:77" ht="15.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5"/>
      <c r="BY507" s="55"/>
    </row>
    <row r="508" spans="1:77" ht="15.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55"/>
      <c r="BE508" s="55"/>
      <c r="BF508" s="55"/>
      <c r="BG508" s="55"/>
      <c r="BH508" s="55"/>
      <c r="BI508" s="55"/>
      <c r="BJ508" s="55"/>
      <c r="BK508" s="55"/>
      <c r="BL508" s="55"/>
      <c r="BM508" s="55"/>
      <c r="BN508" s="55"/>
      <c r="BO508" s="55"/>
      <c r="BP508" s="55"/>
      <c r="BQ508" s="55"/>
      <c r="BR508" s="55"/>
      <c r="BS508" s="55"/>
      <c r="BT508" s="55"/>
      <c r="BU508" s="55"/>
      <c r="BV508" s="55"/>
      <c r="BW508" s="55"/>
      <c r="BX508" s="55"/>
      <c r="BY508" s="55"/>
    </row>
    <row r="509" spans="1:77" ht="15.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c r="AT509" s="55"/>
      <c r="AU509" s="55"/>
      <c r="AV509" s="55"/>
      <c r="AW509" s="55"/>
      <c r="AX509" s="55"/>
      <c r="AY509" s="55"/>
      <c r="AZ509" s="55"/>
      <c r="BA509" s="55"/>
      <c r="BB509" s="55"/>
      <c r="BC509" s="55"/>
      <c r="BD509" s="55"/>
      <c r="BE509" s="55"/>
      <c r="BF509" s="55"/>
      <c r="BG509" s="55"/>
      <c r="BH509" s="55"/>
      <c r="BI509" s="55"/>
      <c r="BJ509" s="55"/>
      <c r="BK509" s="55"/>
      <c r="BL509" s="55"/>
      <c r="BM509" s="55"/>
      <c r="BN509" s="55"/>
      <c r="BO509" s="55"/>
      <c r="BP509" s="55"/>
      <c r="BQ509" s="55"/>
      <c r="BR509" s="55"/>
      <c r="BS509" s="55"/>
      <c r="BT509" s="55"/>
      <c r="BU509" s="55"/>
      <c r="BV509" s="55"/>
      <c r="BW509" s="55"/>
      <c r="BX509" s="55"/>
      <c r="BY509" s="55"/>
    </row>
    <row r="510" spans="1:77" ht="15.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c r="AO510" s="55"/>
      <c r="AP510" s="55"/>
      <c r="AQ510" s="55"/>
      <c r="AR510" s="55"/>
      <c r="AS510" s="55"/>
      <c r="AT510" s="55"/>
      <c r="AU510" s="55"/>
      <c r="AV510" s="55"/>
      <c r="AW510" s="55"/>
      <c r="AX510" s="55"/>
      <c r="AY510" s="55"/>
      <c r="AZ510" s="55"/>
      <c r="BA510" s="55"/>
      <c r="BB510" s="55"/>
      <c r="BC510" s="55"/>
      <c r="BD510" s="55"/>
      <c r="BE510" s="55"/>
      <c r="BF510" s="55"/>
      <c r="BG510" s="55"/>
      <c r="BH510" s="55"/>
      <c r="BI510" s="55"/>
      <c r="BJ510" s="55"/>
      <c r="BK510" s="55"/>
      <c r="BL510" s="55"/>
      <c r="BM510" s="55"/>
      <c r="BN510" s="55"/>
      <c r="BO510" s="55"/>
      <c r="BP510" s="55"/>
      <c r="BQ510" s="55"/>
      <c r="BR510" s="55"/>
      <c r="BS510" s="55"/>
      <c r="BT510" s="55"/>
      <c r="BU510" s="55"/>
      <c r="BV510" s="55"/>
      <c r="BW510" s="55"/>
      <c r="BX510" s="55"/>
      <c r="BY510" s="55"/>
    </row>
    <row r="511" spans="1:77" ht="15.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55"/>
      <c r="BC511" s="55"/>
      <c r="BD511" s="55"/>
      <c r="BE511" s="55"/>
      <c r="BF511" s="55"/>
      <c r="BG511" s="55"/>
      <c r="BH511" s="55"/>
      <c r="BI511" s="55"/>
      <c r="BJ511" s="55"/>
      <c r="BK511" s="55"/>
      <c r="BL511" s="55"/>
      <c r="BM511" s="55"/>
      <c r="BN511" s="55"/>
      <c r="BO511" s="55"/>
      <c r="BP511" s="55"/>
      <c r="BQ511" s="55"/>
      <c r="BR511" s="55"/>
      <c r="BS511" s="55"/>
      <c r="BT511" s="55"/>
      <c r="BU511" s="55"/>
      <c r="BV511" s="55"/>
      <c r="BW511" s="55"/>
      <c r="BX511" s="55"/>
      <c r="BY511" s="55"/>
    </row>
    <row r="512" spans="1:77" ht="15.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c r="AT512" s="55"/>
      <c r="AU512" s="55"/>
      <c r="AV512" s="55"/>
      <c r="AW512" s="55"/>
      <c r="AX512" s="55"/>
      <c r="AY512" s="55"/>
      <c r="AZ512" s="55"/>
      <c r="BA512" s="55"/>
      <c r="BB512" s="55"/>
      <c r="BC512" s="55"/>
      <c r="BD512" s="55"/>
      <c r="BE512" s="55"/>
      <c r="BF512" s="55"/>
      <c r="BG512" s="55"/>
      <c r="BH512" s="55"/>
      <c r="BI512" s="55"/>
      <c r="BJ512" s="55"/>
      <c r="BK512" s="55"/>
      <c r="BL512" s="55"/>
      <c r="BM512" s="55"/>
      <c r="BN512" s="55"/>
      <c r="BO512" s="55"/>
      <c r="BP512" s="55"/>
      <c r="BQ512" s="55"/>
      <c r="BR512" s="55"/>
      <c r="BS512" s="55"/>
      <c r="BT512" s="55"/>
      <c r="BU512" s="55"/>
      <c r="BV512" s="55"/>
      <c r="BW512" s="55"/>
      <c r="BX512" s="55"/>
      <c r="BY512" s="55"/>
    </row>
    <row r="513" spans="1:77" ht="15.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c r="AT513" s="55"/>
      <c r="AU513" s="55"/>
      <c r="AV513" s="55"/>
      <c r="AW513" s="55"/>
      <c r="AX513" s="55"/>
      <c r="AY513" s="55"/>
      <c r="AZ513" s="55"/>
      <c r="BA513" s="55"/>
      <c r="BB513" s="55"/>
      <c r="BC513" s="55"/>
      <c r="BD513" s="55"/>
      <c r="BE513" s="55"/>
      <c r="BF513" s="55"/>
      <c r="BG513" s="55"/>
      <c r="BH513" s="55"/>
      <c r="BI513" s="55"/>
      <c r="BJ513" s="55"/>
      <c r="BK513" s="55"/>
      <c r="BL513" s="55"/>
      <c r="BM513" s="55"/>
      <c r="BN513" s="55"/>
      <c r="BO513" s="55"/>
      <c r="BP513" s="55"/>
      <c r="BQ513" s="55"/>
      <c r="BR513" s="55"/>
      <c r="BS513" s="55"/>
      <c r="BT513" s="55"/>
      <c r="BU513" s="55"/>
      <c r="BV513" s="55"/>
      <c r="BW513" s="55"/>
      <c r="BX513" s="55"/>
      <c r="BY513" s="55"/>
    </row>
    <row r="514" spans="1:77" ht="15.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c r="AN514" s="55"/>
      <c r="AO514" s="55"/>
      <c r="AP514" s="55"/>
      <c r="AQ514" s="55"/>
      <c r="AR514" s="55"/>
      <c r="AS514" s="55"/>
      <c r="AT514" s="55"/>
      <c r="AU514" s="55"/>
      <c r="AV514" s="55"/>
      <c r="AW514" s="55"/>
      <c r="AX514" s="55"/>
      <c r="AY514" s="55"/>
      <c r="AZ514" s="55"/>
      <c r="BA514" s="55"/>
      <c r="BB514" s="55"/>
      <c r="BC514" s="55"/>
      <c r="BD514" s="55"/>
      <c r="BE514" s="55"/>
      <c r="BF514" s="55"/>
      <c r="BG514" s="55"/>
      <c r="BH514" s="55"/>
      <c r="BI514" s="55"/>
      <c r="BJ514" s="55"/>
      <c r="BK514" s="55"/>
      <c r="BL514" s="55"/>
      <c r="BM514" s="55"/>
      <c r="BN514" s="55"/>
      <c r="BO514" s="55"/>
      <c r="BP514" s="55"/>
      <c r="BQ514" s="55"/>
      <c r="BR514" s="55"/>
      <c r="BS514" s="55"/>
      <c r="BT514" s="55"/>
      <c r="BU514" s="55"/>
      <c r="BV514" s="55"/>
      <c r="BW514" s="55"/>
      <c r="BX514" s="55"/>
      <c r="BY514" s="55"/>
    </row>
    <row r="515" spans="1:77" ht="15.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5"/>
      <c r="BY515" s="55"/>
    </row>
    <row r="516" spans="1:77" ht="15.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c r="AN516" s="55"/>
      <c r="AO516" s="55"/>
      <c r="AP516" s="55"/>
      <c r="AQ516" s="55"/>
      <c r="AR516" s="55"/>
      <c r="AS516" s="55"/>
      <c r="AT516" s="55"/>
      <c r="AU516" s="55"/>
      <c r="AV516" s="55"/>
      <c r="AW516" s="55"/>
      <c r="AX516" s="55"/>
      <c r="AY516" s="55"/>
      <c r="AZ516" s="55"/>
      <c r="BA516" s="55"/>
      <c r="BB516" s="55"/>
      <c r="BC516" s="55"/>
      <c r="BD516" s="55"/>
      <c r="BE516" s="55"/>
      <c r="BF516" s="55"/>
      <c r="BG516" s="55"/>
      <c r="BH516" s="55"/>
      <c r="BI516" s="55"/>
      <c r="BJ516" s="55"/>
      <c r="BK516" s="55"/>
      <c r="BL516" s="55"/>
      <c r="BM516" s="55"/>
      <c r="BN516" s="55"/>
      <c r="BO516" s="55"/>
      <c r="BP516" s="55"/>
      <c r="BQ516" s="55"/>
      <c r="BR516" s="55"/>
      <c r="BS516" s="55"/>
      <c r="BT516" s="55"/>
      <c r="BU516" s="55"/>
      <c r="BV516" s="55"/>
      <c r="BW516" s="55"/>
      <c r="BX516" s="55"/>
      <c r="BY516" s="55"/>
    </row>
    <row r="517" spans="1:77" ht="15.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55"/>
      <c r="BP517" s="55"/>
      <c r="BQ517" s="55"/>
      <c r="BR517" s="55"/>
      <c r="BS517" s="55"/>
      <c r="BT517" s="55"/>
      <c r="BU517" s="55"/>
      <c r="BV517" s="55"/>
      <c r="BW517" s="55"/>
      <c r="BX517" s="55"/>
      <c r="BY517" s="55"/>
    </row>
    <row r="518" spans="1:77" ht="15.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c r="AN518" s="55"/>
      <c r="AO518" s="55"/>
      <c r="AP518" s="55"/>
      <c r="AQ518" s="55"/>
      <c r="AR518" s="55"/>
      <c r="AS518" s="55"/>
      <c r="AT518" s="55"/>
      <c r="AU518" s="55"/>
      <c r="AV518" s="55"/>
      <c r="AW518" s="55"/>
      <c r="AX518" s="55"/>
      <c r="AY518" s="55"/>
      <c r="AZ518" s="55"/>
      <c r="BA518" s="55"/>
      <c r="BB518" s="55"/>
      <c r="BC518" s="55"/>
      <c r="BD518" s="55"/>
      <c r="BE518" s="55"/>
      <c r="BF518" s="55"/>
      <c r="BG518" s="55"/>
      <c r="BH518" s="55"/>
      <c r="BI518" s="55"/>
      <c r="BJ518" s="55"/>
      <c r="BK518" s="55"/>
      <c r="BL518" s="55"/>
      <c r="BM518" s="55"/>
      <c r="BN518" s="55"/>
      <c r="BO518" s="55"/>
      <c r="BP518" s="55"/>
      <c r="BQ518" s="55"/>
      <c r="BR518" s="55"/>
      <c r="BS518" s="55"/>
      <c r="BT518" s="55"/>
      <c r="BU518" s="55"/>
      <c r="BV518" s="55"/>
      <c r="BW518" s="55"/>
      <c r="BX518" s="55"/>
      <c r="BY518" s="55"/>
    </row>
    <row r="519" spans="1:77" ht="15.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c r="BC519" s="55"/>
      <c r="BD519" s="55"/>
      <c r="BE519" s="55"/>
      <c r="BF519" s="55"/>
      <c r="BG519" s="55"/>
      <c r="BH519" s="55"/>
      <c r="BI519" s="55"/>
      <c r="BJ519" s="55"/>
      <c r="BK519" s="55"/>
      <c r="BL519" s="55"/>
      <c r="BM519" s="55"/>
      <c r="BN519" s="55"/>
      <c r="BO519" s="55"/>
      <c r="BP519" s="55"/>
      <c r="BQ519" s="55"/>
      <c r="BR519" s="55"/>
      <c r="BS519" s="55"/>
      <c r="BT519" s="55"/>
      <c r="BU519" s="55"/>
      <c r="BV519" s="55"/>
      <c r="BW519" s="55"/>
      <c r="BX519" s="55"/>
      <c r="BY519" s="55"/>
    </row>
    <row r="520" spans="1:77" ht="15.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c r="AN520" s="55"/>
      <c r="AO520" s="55"/>
      <c r="AP520" s="55"/>
      <c r="AQ520" s="55"/>
      <c r="AR520" s="55"/>
      <c r="AS520" s="55"/>
      <c r="AT520" s="55"/>
      <c r="AU520" s="55"/>
      <c r="AV520" s="55"/>
      <c r="AW520" s="55"/>
      <c r="AX520" s="55"/>
      <c r="AY520" s="55"/>
      <c r="AZ520" s="55"/>
      <c r="BA520" s="55"/>
      <c r="BB520" s="55"/>
      <c r="BC520" s="55"/>
      <c r="BD520" s="55"/>
      <c r="BE520" s="55"/>
      <c r="BF520" s="55"/>
      <c r="BG520" s="55"/>
      <c r="BH520" s="55"/>
      <c r="BI520" s="55"/>
      <c r="BJ520" s="55"/>
      <c r="BK520" s="55"/>
      <c r="BL520" s="55"/>
      <c r="BM520" s="55"/>
      <c r="BN520" s="55"/>
      <c r="BO520" s="55"/>
      <c r="BP520" s="55"/>
      <c r="BQ520" s="55"/>
      <c r="BR520" s="55"/>
      <c r="BS520" s="55"/>
      <c r="BT520" s="55"/>
      <c r="BU520" s="55"/>
      <c r="BV520" s="55"/>
      <c r="BW520" s="55"/>
      <c r="BX520" s="55"/>
      <c r="BY520" s="55"/>
    </row>
    <row r="521" spans="1:77" ht="15.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c r="AN521" s="55"/>
      <c r="AO521" s="55"/>
      <c r="AP521" s="55"/>
      <c r="AQ521" s="55"/>
      <c r="AR521" s="55"/>
      <c r="AS521" s="55"/>
      <c r="AT521" s="55"/>
      <c r="AU521" s="55"/>
      <c r="AV521" s="55"/>
      <c r="AW521" s="55"/>
      <c r="AX521" s="55"/>
      <c r="AY521" s="55"/>
      <c r="AZ521" s="55"/>
      <c r="BA521" s="55"/>
      <c r="BB521" s="55"/>
      <c r="BC521" s="55"/>
      <c r="BD521" s="55"/>
      <c r="BE521" s="55"/>
      <c r="BF521" s="55"/>
      <c r="BG521" s="55"/>
      <c r="BH521" s="55"/>
      <c r="BI521" s="55"/>
      <c r="BJ521" s="55"/>
      <c r="BK521" s="55"/>
      <c r="BL521" s="55"/>
      <c r="BM521" s="55"/>
      <c r="BN521" s="55"/>
      <c r="BO521" s="55"/>
      <c r="BP521" s="55"/>
      <c r="BQ521" s="55"/>
      <c r="BR521" s="55"/>
      <c r="BS521" s="55"/>
      <c r="BT521" s="55"/>
      <c r="BU521" s="55"/>
      <c r="BV521" s="55"/>
      <c r="BW521" s="55"/>
      <c r="BX521" s="55"/>
      <c r="BY521" s="55"/>
    </row>
    <row r="522" spans="1:77" ht="15.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c r="AN522" s="55"/>
      <c r="AO522" s="55"/>
      <c r="AP522" s="55"/>
      <c r="AQ522" s="55"/>
      <c r="AR522" s="55"/>
      <c r="AS522" s="55"/>
      <c r="AT522" s="55"/>
      <c r="AU522" s="55"/>
      <c r="AV522" s="55"/>
      <c r="AW522" s="55"/>
      <c r="AX522" s="55"/>
      <c r="AY522" s="55"/>
      <c r="AZ522" s="55"/>
      <c r="BA522" s="55"/>
      <c r="BB522" s="55"/>
      <c r="BC522" s="55"/>
      <c r="BD522" s="55"/>
      <c r="BE522" s="55"/>
      <c r="BF522" s="55"/>
      <c r="BG522" s="55"/>
      <c r="BH522" s="55"/>
      <c r="BI522" s="55"/>
      <c r="BJ522" s="55"/>
      <c r="BK522" s="55"/>
      <c r="BL522" s="55"/>
      <c r="BM522" s="55"/>
      <c r="BN522" s="55"/>
      <c r="BO522" s="55"/>
      <c r="BP522" s="55"/>
      <c r="BQ522" s="55"/>
      <c r="BR522" s="55"/>
      <c r="BS522" s="55"/>
      <c r="BT522" s="55"/>
      <c r="BU522" s="55"/>
      <c r="BV522" s="55"/>
      <c r="BW522" s="55"/>
      <c r="BX522" s="55"/>
      <c r="BY522" s="55"/>
    </row>
    <row r="523" spans="1:77" ht="15.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c r="AN523" s="55"/>
      <c r="AO523" s="55"/>
      <c r="AP523" s="55"/>
      <c r="AQ523" s="55"/>
      <c r="AR523" s="55"/>
      <c r="AS523" s="55"/>
      <c r="AT523" s="55"/>
      <c r="AU523" s="55"/>
      <c r="AV523" s="55"/>
      <c r="AW523" s="55"/>
      <c r="AX523" s="55"/>
      <c r="AY523" s="55"/>
      <c r="AZ523" s="55"/>
      <c r="BA523" s="55"/>
      <c r="BB523" s="55"/>
      <c r="BC523" s="55"/>
      <c r="BD523" s="55"/>
      <c r="BE523" s="55"/>
      <c r="BF523" s="55"/>
      <c r="BG523" s="55"/>
      <c r="BH523" s="55"/>
      <c r="BI523" s="55"/>
      <c r="BJ523" s="55"/>
      <c r="BK523" s="55"/>
      <c r="BL523" s="55"/>
      <c r="BM523" s="55"/>
      <c r="BN523" s="55"/>
      <c r="BO523" s="55"/>
      <c r="BP523" s="55"/>
      <c r="BQ523" s="55"/>
      <c r="BR523" s="55"/>
      <c r="BS523" s="55"/>
      <c r="BT523" s="55"/>
      <c r="BU523" s="55"/>
      <c r="BV523" s="55"/>
      <c r="BW523" s="55"/>
      <c r="BX523" s="55"/>
      <c r="BY523" s="55"/>
    </row>
    <row r="524" spans="1:77" ht="15.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c r="AN524" s="55"/>
      <c r="AO524" s="55"/>
      <c r="AP524" s="55"/>
      <c r="AQ524" s="55"/>
      <c r="AR524" s="55"/>
      <c r="AS524" s="55"/>
      <c r="AT524" s="55"/>
      <c r="AU524" s="55"/>
      <c r="AV524" s="55"/>
      <c r="AW524" s="55"/>
      <c r="AX524" s="55"/>
      <c r="AY524" s="55"/>
      <c r="AZ524" s="55"/>
      <c r="BA524" s="55"/>
      <c r="BB524" s="55"/>
      <c r="BC524" s="55"/>
      <c r="BD524" s="55"/>
      <c r="BE524" s="55"/>
      <c r="BF524" s="55"/>
      <c r="BG524" s="55"/>
      <c r="BH524" s="55"/>
      <c r="BI524" s="55"/>
      <c r="BJ524" s="55"/>
      <c r="BK524" s="55"/>
      <c r="BL524" s="55"/>
      <c r="BM524" s="55"/>
      <c r="BN524" s="55"/>
      <c r="BO524" s="55"/>
      <c r="BP524" s="55"/>
      <c r="BQ524" s="55"/>
      <c r="BR524" s="55"/>
      <c r="BS524" s="55"/>
      <c r="BT524" s="55"/>
      <c r="BU524" s="55"/>
      <c r="BV524" s="55"/>
      <c r="BW524" s="55"/>
      <c r="BX524" s="55"/>
      <c r="BY524" s="55"/>
    </row>
    <row r="525" spans="1:77" ht="15.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c r="AN525" s="55"/>
      <c r="AO525" s="55"/>
      <c r="AP525" s="55"/>
      <c r="AQ525" s="55"/>
      <c r="AR525" s="55"/>
      <c r="AS525" s="55"/>
      <c r="AT525" s="55"/>
      <c r="AU525" s="55"/>
      <c r="AV525" s="55"/>
      <c r="AW525" s="55"/>
      <c r="AX525" s="55"/>
      <c r="AY525" s="55"/>
      <c r="AZ525" s="55"/>
      <c r="BA525" s="55"/>
      <c r="BB525" s="55"/>
      <c r="BC525" s="55"/>
      <c r="BD525" s="55"/>
      <c r="BE525" s="55"/>
      <c r="BF525" s="55"/>
      <c r="BG525" s="55"/>
      <c r="BH525" s="55"/>
      <c r="BI525" s="55"/>
      <c r="BJ525" s="55"/>
      <c r="BK525" s="55"/>
      <c r="BL525" s="55"/>
      <c r="BM525" s="55"/>
      <c r="BN525" s="55"/>
      <c r="BO525" s="55"/>
      <c r="BP525" s="55"/>
      <c r="BQ525" s="55"/>
      <c r="BR525" s="55"/>
      <c r="BS525" s="55"/>
      <c r="BT525" s="55"/>
      <c r="BU525" s="55"/>
      <c r="BV525" s="55"/>
      <c r="BW525" s="55"/>
      <c r="BX525" s="55"/>
      <c r="BY525" s="55"/>
    </row>
    <row r="526" spans="1:77" ht="15.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c r="AT526" s="55"/>
      <c r="AU526" s="55"/>
      <c r="AV526" s="55"/>
      <c r="AW526" s="55"/>
      <c r="AX526" s="55"/>
      <c r="AY526" s="55"/>
      <c r="AZ526" s="55"/>
      <c r="BA526" s="55"/>
      <c r="BB526" s="55"/>
      <c r="BC526" s="55"/>
      <c r="BD526" s="55"/>
      <c r="BE526" s="55"/>
      <c r="BF526" s="55"/>
      <c r="BG526" s="55"/>
      <c r="BH526" s="55"/>
      <c r="BI526" s="55"/>
      <c r="BJ526" s="55"/>
      <c r="BK526" s="55"/>
      <c r="BL526" s="55"/>
      <c r="BM526" s="55"/>
      <c r="BN526" s="55"/>
      <c r="BO526" s="55"/>
      <c r="BP526" s="55"/>
      <c r="BQ526" s="55"/>
      <c r="BR526" s="55"/>
      <c r="BS526" s="55"/>
      <c r="BT526" s="55"/>
      <c r="BU526" s="55"/>
      <c r="BV526" s="55"/>
      <c r="BW526" s="55"/>
      <c r="BX526" s="55"/>
      <c r="BY526" s="55"/>
    </row>
    <row r="527" spans="1:77" ht="15.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c r="BC527" s="55"/>
      <c r="BD527" s="55"/>
      <c r="BE527" s="55"/>
      <c r="BF527" s="55"/>
      <c r="BG527" s="55"/>
      <c r="BH527" s="55"/>
      <c r="BI527" s="55"/>
      <c r="BJ527" s="55"/>
      <c r="BK527" s="55"/>
      <c r="BL527" s="55"/>
      <c r="BM527" s="55"/>
      <c r="BN527" s="55"/>
      <c r="BO527" s="55"/>
      <c r="BP527" s="55"/>
      <c r="BQ527" s="55"/>
      <c r="BR527" s="55"/>
      <c r="BS527" s="55"/>
      <c r="BT527" s="55"/>
      <c r="BU527" s="55"/>
      <c r="BV527" s="55"/>
      <c r="BW527" s="55"/>
      <c r="BX527" s="55"/>
      <c r="BY527" s="55"/>
    </row>
    <row r="528" spans="1:77" ht="15.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5"/>
      <c r="BY528" s="55"/>
    </row>
    <row r="529" spans="1:77" ht="15.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5"/>
      <c r="BY529" s="55"/>
    </row>
    <row r="530" spans="1:77" ht="15.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5"/>
      <c r="BY530" s="55"/>
    </row>
    <row r="531" spans="1:77" ht="15.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5"/>
      <c r="BY531" s="55"/>
    </row>
    <row r="532" spans="1:77" ht="15.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5"/>
      <c r="BY532" s="55"/>
    </row>
    <row r="533" spans="1:77" ht="15.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5"/>
      <c r="BY533" s="55"/>
    </row>
    <row r="534" spans="1:77" ht="15.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55"/>
      <c r="AZ534" s="55"/>
      <c r="BA534" s="55"/>
      <c r="BB534" s="55"/>
      <c r="BC534" s="55"/>
      <c r="BD534" s="55"/>
      <c r="BE534" s="55"/>
      <c r="BF534" s="55"/>
      <c r="BG534" s="55"/>
      <c r="BH534" s="55"/>
      <c r="BI534" s="55"/>
      <c r="BJ534" s="55"/>
      <c r="BK534" s="55"/>
      <c r="BL534" s="55"/>
      <c r="BM534" s="55"/>
      <c r="BN534" s="55"/>
      <c r="BO534" s="55"/>
      <c r="BP534" s="55"/>
      <c r="BQ534" s="55"/>
      <c r="BR534" s="55"/>
      <c r="BS534" s="55"/>
      <c r="BT534" s="55"/>
      <c r="BU534" s="55"/>
      <c r="BV534" s="55"/>
      <c r="BW534" s="55"/>
      <c r="BX534" s="55"/>
      <c r="BY534" s="55"/>
    </row>
    <row r="535" spans="1:77" ht="15.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c r="AN535" s="55"/>
      <c r="AO535" s="55"/>
      <c r="AP535" s="55"/>
      <c r="AQ535" s="55"/>
      <c r="AR535" s="55"/>
      <c r="AS535" s="55"/>
      <c r="AT535" s="55"/>
      <c r="AU535" s="55"/>
      <c r="AV535" s="55"/>
      <c r="AW535" s="55"/>
      <c r="AX535" s="55"/>
      <c r="AY535" s="55"/>
      <c r="AZ535" s="55"/>
      <c r="BA535" s="55"/>
      <c r="BB535" s="55"/>
      <c r="BC535" s="55"/>
      <c r="BD535" s="55"/>
      <c r="BE535" s="55"/>
      <c r="BF535" s="55"/>
      <c r="BG535" s="55"/>
      <c r="BH535" s="55"/>
      <c r="BI535" s="55"/>
      <c r="BJ535" s="55"/>
      <c r="BK535" s="55"/>
      <c r="BL535" s="55"/>
      <c r="BM535" s="55"/>
      <c r="BN535" s="55"/>
      <c r="BO535" s="55"/>
      <c r="BP535" s="55"/>
      <c r="BQ535" s="55"/>
      <c r="BR535" s="55"/>
      <c r="BS535" s="55"/>
      <c r="BT535" s="55"/>
      <c r="BU535" s="55"/>
      <c r="BV535" s="55"/>
      <c r="BW535" s="55"/>
      <c r="BX535" s="55"/>
      <c r="BY535" s="55"/>
    </row>
    <row r="536" spans="1:77" ht="15.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c r="BI536" s="55"/>
      <c r="BJ536" s="55"/>
      <c r="BK536" s="55"/>
      <c r="BL536" s="55"/>
      <c r="BM536" s="55"/>
      <c r="BN536" s="55"/>
      <c r="BO536" s="55"/>
      <c r="BP536" s="55"/>
      <c r="BQ536" s="55"/>
      <c r="BR536" s="55"/>
      <c r="BS536" s="55"/>
      <c r="BT536" s="55"/>
      <c r="BU536" s="55"/>
      <c r="BV536" s="55"/>
      <c r="BW536" s="55"/>
      <c r="BX536" s="55"/>
      <c r="BY536" s="55"/>
    </row>
    <row r="537" spans="1:77" ht="15.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c r="AN537" s="55"/>
      <c r="AO537" s="55"/>
      <c r="AP537" s="55"/>
      <c r="AQ537" s="55"/>
      <c r="AR537" s="55"/>
      <c r="AS537" s="55"/>
      <c r="AT537" s="55"/>
      <c r="AU537" s="55"/>
      <c r="AV537" s="55"/>
      <c r="AW537" s="55"/>
      <c r="AX537" s="55"/>
      <c r="AY537" s="55"/>
      <c r="AZ537" s="55"/>
      <c r="BA537" s="55"/>
      <c r="BB537" s="55"/>
      <c r="BC537" s="55"/>
      <c r="BD537" s="55"/>
      <c r="BE537" s="55"/>
      <c r="BF537" s="55"/>
      <c r="BG537" s="55"/>
      <c r="BH537" s="55"/>
      <c r="BI537" s="55"/>
      <c r="BJ537" s="55"/>
      <c r="BK537" s="55"/>
      <c r="BL537" s="55"/>
      <c r="BM537" s="55"/>
      <c r="BN537" s="55"/>
      <c r="BO537" s="55"/>
      <c r="BP537" s="55"/>
      <c r="BQ537" s="55"/>
      <c r="BR537" s="55"/>
      <c r="BS537" s="55"/>
      <c r="BT537" s="55"/>
      <c r="BU537" s="55"/>
      <c r="BV537" s="55"/>
      <c r="BW537" s="55"/>
      <c r="BX537" s="55"/>
      <c r="BY537" s="55"/>
    </row>
    <row r="538" spans="1:77" ht="15.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55"/>
      <c r="BP538" s="55"/>
      <c r="BQ538" s="55"/>
      <c r="BR538" s="55"/>
      <c r="BS538" s="55"/>
      <c r="BT538" s="55"/>
      <c r="BU538" s="55"/>
      <c r="BV538" s="55"/>
      <c r="BW538" s="55"/>
      <c r="BX538" s="55"/>
      <c r="BY538" s="55"/>
    </row>
    <row r="539" spans="1:77" ht="15.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row>
    <row r="540" spans="1:77" ht="15.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c r="AN540" s="55"/>
      <c r="AO540" s="55"/>
      <c r="AP540" s="55"/>
      <c r="AQ540" s="55"/>
      <c r="AR540" s="55"/>
      <c r="AS540" s="55"/>
      <c r="AT540" s="55"/>
      <c r="AU540" s="55"/>
      <c r="AV540" s="55"/>
      <c r="AW540" s="55"/>
      <c r="AX540" s="55"/>
      <c r="AY540" s="55"/>
      <c r="AZ540" s="55"/>
      <c r="BA540" s="55"/>
      <c r="BB540" s="55"/>
      <c r="BC540" s="55"/>
      <c r="BD540" s="55"/>
      <c r="BE540" s="55"/>
      <c r="BF540" s="55"/>
      <c r="BG540" s="55"/>
      <c r="BH540" s="55"/>
      <c r="BI540" s="55"/>
      <c r="BJ540" s="55"/>
      <c r="BK540" s="55"/>
      <c r="BL540" s="55"/>
      <c r="BM540" s="55"/>
      <c r="BN540" s="55"/>
      <c r="BO540" s="55"/>
      <c r="BP540" s="55"/>
      <c r="BQ540" s="55"/>
      <c r="BR540" s="55"/>
      <c r="BS540" s="55"/>
      <c r="BT540" s="55"/>
      <c r="BU540" s="55"/>
      <c r="BV540" s="55"/>
      <c r="BW540" s="55"/>
      <c r="BX540" s="55"/>
      <c r="BY540" s="55"/>
    </row>
    <row r="541" spans="1:77" ht="15.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c r="AN541" s="55"/>
      <c r="AO541" s="55"/>
      <c r="AP541" s="55"/>
      <c r="AQ541" s="55"/>
      <c r="AR541" s="55"/>
      <c r="AS541" s="55"/>
      <c r="AT541" s="55"/>
      <c r="AU541" s="55"/>
      <c r="AV541" s="55"/>
      <c r="AW541" s="55"/>
      <c r="AX541" s="55"/>
      <c r="AY541" s="55"/>
      <c r="AZ541" s="55"/>
      <c r="BA541" s="55"/>
      <c r="BB541" s="55"/>
      <c r="BC541" s="55"/>
      <c r="BD541" s="55"/>
      <c r="BE541" s="55"/>
      <c r="BF541" s="55"/>
      <c r="BG541" s="55"/>
      <c r="BH541" s="55"/>
      <c r="BI541" s="55"/>
      <c r="BJ541" s="55"/>
      <c r="BK541" s="55"/>
      <c r="BL541" s="55"/>
      <c r="BM541" s="55"/>
      <c r="BN541" s="55"/>
      <c r="BO541" s="55"/>
      <c r="BP541" s="55"/>
      <c r="BQ541" s="55"/>
      <c r="BR541" s="55"/>
      <c r="BS541" s="55"/>
      <c r="BT541" s="55"/>
      <c r="BU541" s="55"/>
      <c r="BV541" s="55"/>
      <c r="BW541" s="55"/>
      <c r="BX541" s="55"/>
      <c r="BY541" s="55"/>
    </row>
    <row r="542" spans="1:77" ht="15.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c r="AN542" s="55"/>
      <c r="AO542" s="55"/>
      <c r="AP542" s="55"/>
      <c r="AQ542" s="55"/>
      <c r="AR542" s="55"/>
      <c r="AS542" s="55"/>
      <c r="AT542" s="55"/>
      <c r="AU542" s="55"/>
      <c r="AV542" s="55"/>
      <c r="AW542" s="55"/>
      <c r="AX542" s="55"/>
      <c r="AY542" s="55"/>
      <c r="AZ542" s="55"/>
      <c r="BA542" s="55"/>
      <c r="BB542" s="55"/>
      <c r="BC542" s="55"/>
      <c r="BD542" s="55"/>
      <c r="BE542" s="55"/>
      <c r="BF542" s="55"/>
      <c r="BG542" s="55"/>
      <c r="BH542" s="55"/>
      <c r="BI542" s="55"/>
      <c r="BJ542" s="55"/>
      <c r="BK542" s="55"/>
      <c r="BL542" s="55"/>
      <c r="BM542" s="55"/>
      <c r="BN542" s="55"/>
      <c r="BO542" s="55"/>
      <c r="BP542" s="55"/>
      <c r="BQ542" s="55"/>
      <c r="BR542" s="55"/>
      <c r="BS542" s="55"/>
      <c r="BT542" s="55"/>
      <c r="BU542" s="55"/>
      <c r="BV542" s="55"/>
      <c r="BW542" s="55"/>
      <c r="BX542" s="55"/>
      <c r="BY542" s="55"/>
    </row>
    <row r="543" spans="1:77" ht="15.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c r="AN543" s="55"/>
      <c r="AO543" s="55"/>
      <c r="AP543" s="55"/>
      <c r="AQ543" s="55"/>
      <c r="AR543" s="55"/>
      <c r="AS543" s="55"/>
      <c r="AT543" s="55"/>
      <c r="AU543" s="55"/>
      <c r="AV543" s="55"/>
      <c r="AW543" s="55"/>
      <c r="AX543" s="55"/>
      <c r="AY543" s="55"/>
      <c r="AZ543" s="55"/>
      <c r="BA543" s="55"/>
      <c r="BB543" s="55"/>
      <c r="BC543" s="55"/>
      <c r="BD543" s="55"/>
      <c r="BE543" s="55"/>
      <c r="BF543" s="55"/>
      <c r="BG543" s="55"/>
      <c r="BH543" s="55"/>
      <c r="BI543" s="55"/>
      <c r="BJ543" s="55"/>
      <c r="BK543" s="55"/>
      <c r="BL543" s="55"/>
      <c r="BM543" s="55"/>
      <c r="BN543" s="55"/>
      <c r="BO543" s="55"/>
      <c r="BP543" s="55"/>
      <c r="BQ543" s="55"/>
      <c r="BR543" s="55"/>
      <c r="BS543" s="55"/>
      <c r="BT543" s="55"/>
      <c r="BU543" s="55"/>
      <c r="BV543" s="55"/>
      <c r="BW543" s="55"/>
      <c r="BX543" s="55"/>
      <c r="BY543" s="55"/>
    </row>
    <row r="544" spans="1:77" ht="15.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c r="AN544" s="55"/>
      <c r="AO544" s="55"/>
      <c r="AP544" s="55"/>
      <c r="AQ544" s="55"/>
      <c r="AR544" s="55"/>
      <c r="AS544" s="55"/>
      <c r="AT544" s="55"/>
      <c r="AU544" s="55"/>
      <c r="AV544" s="55"/>
      <c r="AW544" s="55"/>
      <c r="AX544" s="55"/>
      <c r="AY544" s="55"/>
      <c r="AZ544" s="55"/>
      <c r="BA544" s="55"/>
      <c r="BB544" s="55"/>
      <c r="BC544" s="55"/>
      <c r="BD544" s="55"/>
      <c r="BE544" s="55"/>
      <c r="BF544" s="55"/>
      <c r="BG544" s="55"/>
      <c r="BH544" s="55"/>
      <c r="BI544" s="55"/>
      <c r="BJ544" s="55"/>
      <c r="BK544" s="55"/>
      <c r="BL544" s="55"/>
      <c r="BM544" s="55"/>
      <c r="BN544" s="55"/>
      <c r="BO544" s="55"/>
      <c r="BP544" s="55"/>
      <c r="BQ544" s="55"/>
      <c r="BR544" s="55"/>
      <c r="BS544" s="55"/>
      <c r="BT544" s="55"/>
      <c r="BU544" s="55"/>
      <c r="BV544" s="55"/>
      <c r="BW544" s="55"/>
      <c r="BX544" s="55"/>
      <c r="BY544" s="55"/>
    </row>
    <row r="545" spans="1:77" ht="15.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c r="AN545" s="55"/>
      <c r="AO545" s="55"/>
      <c r="AP545" s="55"/>
      <c r="AQ545" s="55"/>
      <c r="AR545" s="55"/>
      <c r="AS545" s="55"/>
      <c r="AT545" s="55"/>
      <c r="AU545" s="55"/>
      <c r="AV545" s="55"/>
      <c r="AW545" s="55"/>
      <c r="AX545" s="55"/>
      <c r="AY545" s="55"/>
      <c r="AZ545" s="55"/>
      <c r="BA545" s="55"/>
      <c r="BB545" s="55"/>
      <c r="BC545" s="55"/>
      <c r="BD545" s="55"/>
      <c r="BE545" s="55"/>
      <c r="BF545" s="55"/>
      <c r="BG545" s="55"/>
      <c r="BH545" s="55"/>
      <c r="BI545" s="55"/>
      <c r="BJ545" s="55"/>
      <c r="BK545" s="55"/>
      <c r="BL545" s="55"/>
      <c r="BM545" s="55"/>
      <c r="BN545" s="55"/>
      <c r="BO545" s="55"/>
      <c r="BP545" s="55"/>
      <c r="BQ545" s="55"/>
      <c r="BR545" s="55"/>
      <c r="BS545" s="55"/>
      <c r="BT545" s="55"/>
      <c r="BU545" s="55"/>
      <c r="BV545" s="55"/>
      <c r="BW545" s="55"/>
      <c r="BX545" s="55"/>
      <c r="BY545" s="55"/>
    </row>
    <row r="546" spans="1:77" ht="15.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c r="AT546" s="55"/>
      <c r="AU546" s="55"/>
      <c r="AV546" s="55"/>
      <c r="AW546" s="55"/>
      <c r="AX546" s="55"/>
      <c r="AY546" s="55"/>
      <c r="AZ546" s="55"/>
      <c r="BA546" s="55"/>
      <c r="BB546" s="55"/>
      <c r="BC546" s="55"/>
      <c r="BD546" s="55"/>
      <c r="BE546" s="55"/>
      <c r="BF546" s="55"/>
      <c r="BG546" s="55"/>
      <c r="BH546" s="55"/>
      <c r="BI546" s="55"/>
      <c r="BJ546" s="55"/>
      <c r="BK546" s="55"/>
      <c r="BL546" s="55"/>
      <c r="BM546" s="55"/>
      <c r="BN546" s="55"/>
      <c r="BO546" s="55"/>
      <c r="BP546" s="55"/>
      <c r="BQ546" s="55"/>
      <c r="BR546" s="55"/>
      <c r="BS546" s="55"/>
      <c r="BT546" s="55"/>
      <c r="BU546" s="55"/>
      <c r="BV546" s="55"/>
      <c r="BW546" s="55"/>
      <c r="BX546" s="55"/>
      <c r="BY546" s="55"/>
    </row>
    <row r="547" spans="1:77" ht="15.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c r="BN547" s="55"/>
      <c r="BO547" s="55"/>
      <c r="BP547" s="55"/>
      <c r="BQ547" s="55"/>
      <c r="BR547" s="55"/>
      <c r="BS547" s="55"/>
      <c r="BT547" s="55"/>
      <c r="BU547" s="55"/>
      <c r="BV547" s="55"/>
      <c r="BW547" s="55"/>
      <c r="BX547" s="55"/>
      <c r="BY547" s="55"/>
    </row>
    <row r="548" spans="1:77" ht="15.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c r="BN548" s="55"/>
      <c r="BO548" s="55"/>
      <c r="BP548" s="55"/>
      <c r="BQ548" s="55"/>
      <c r="BR548" s="55"/>
      <c r="BS548" s="55"/>
      <c r="BT548" s="55"/>
      <c r="BU548" s="55"/>
      <c r="BV548" s="55"/>
      <c r="BW548" s="55"/>
      <c r="BX548" s="55"/>
      <c r="BY548" s="55"/>
    </row>
    <row r="549" spans="1:77" ht="15.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c r="BN549" s="55"/>
      <c r="BO549" s="55"/>
      <c r="BP549" s="55"/>
      <c r="BQ549" s="55"/>
      <c r="BR549" s="55"/>
      <c r="BS549" s="55"/>
      <c r="BT549" s="55"/>
      <c r="BU549" s="55"/>
      <c r="BV549" s="55"/>
      <c r="BW549" s="55"/>
      <c r="BX549" s="55"/>
      <c r="BY549" s="55"/>
    </row>
    <row r="550" spans="1:77" ht="15.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c r="BN550" s="55"/>
      <c r="BO550" s="55"/>
      <c r="BP550" s="55"/>
      <c r="BQ550" s="55"/>
      <c r="BR550" s="55"/>
      <c r="BS550" s="55"/>
      <c r="BT550" s="55"/>
      <c r="BU550" s="55"/>
      <c r="BV550" s="55"/>
      <c r="BW550" s="55"/>
      <c r="BX550" s="55"/>
      <c r="BY550" s="55"/>
    </row>
    <row r="551" spans="1:77" ht="15.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c r="BN551" s="55"/>
      <c r="BO551" s="55"/>
      <c r="BP551" s="55"/>
      <c r="BQ551" s="55"/>
      <c r="BR551" s="55"/>
      <c r="BS551" s="55"/>
      <c r="BT551" s="55"/>
      <c r="BU551" s="55"/>
      <c r="BV551" s="55"/>
      <c r="BW551" s="55"/>
      <c r="BX551" s="55"/>
      <c r="BY551" s="55"/>
    </row>
    <row r="552" spans="1:77" ht="15.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c r="BN552" s="55"/>
      <c r="BO552" s="55"/>
      <c r="BP552" s="55"/>
      <c r="BQ552" s="55"/>
      <c r="BR552" s="55"/>
      <c r="BS552" s="55"/>
      <c r="BT552" s="55"/>
      <c r="BU552" s="55"/>
      <c r="BV552" s="55"/>
      <c r="BW552" s="55"/>
      <c r="BX552" s="55"/>
      <c r="BY552" s="55"/>
    </row>
    <row r="553" spans="1:77" ht="15.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55"/>
      <c r="BP553" s="55"/>
      <c r="BQ553" s="55"/>
      <c r="BR553" s="55"/>
      <c r="BS553" s="55"/>
      <c r="BT553" s="55"/>
      <c r="BU553" s="55"/>
      <c r="BV553" s="55"/>
      <c r="BW553" s="55"/>
      <c r="BX553" s="55"/>
      <c r="BY553" s="55"/>
    </row>
    <row r="554" spans="1:77" ht="15.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c r="AN554" s="55"/>
      <c r="AO554" s="55"/>
      <c r="AP554" s="55"/>
      <c r="AQ554" s="55"/>
      <c r="AR554" s="55"/>
      <c r="AS554" s="55"/>
      <c r="AT554" s="55"/>
      <c r="AU554" s="55"/>
      <c r="AV554" s="55"/>
      <c r="AW554" s="55"/>
      <c r="AX554" s="55"/>
      <c r="AY554" s="55"/>
      <c r="AZ554" s="55"/>
      <c r="BA554" s="55"/>
      <c r="BB554" s="55"/>
      <c r="BC554" s="55"/>
      <c r="BD554" s="55"/>
      <c r="BE554" s="55"/>
      <c r="BF554" s="55"/>
      <c r="BG554" s="55"/>
      <c r="BH554" s="55"/>
      <c r="BI554" s="55"/>
      <c r="BJ554" s="55"/>
      <c r="BK554" s="55"/>
      <c r="BL554" s="55"/>
      <c r="BM554" s="55"/>
      <c r="BN554" s="55"/>
      <c r="BO554" s="55"/>
      <c r="BP554" s="55"/>
      <c r="BQ554" s="55"/>
      <c r="BR554" s="55"/>
      <c r="BS554" s="55"/>
      <c r="BT554" s="55"/>
      <c r="BU554" s="55"/>
      <c r="BV554" s="55"/>
      <c r="BW554" s="55"/>
      <c r="BX554" s="55"/>
      <c r="BY554" s="55"/>
    </row>
    <row r="555" spans="1:77" ht="15.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c r="AO555" s="55"/>
      <c r="AP555" s="55"/>
      <c r="AQ555" s="55"/>
      <c r="AR555" s="55"/>
      <c r="AS555" s="55"/>
      <c r="AT555" s="55"/>
      <c r="AU555" s="55"/>
      <c r="AV555" s="55"/>
      <c r="AW555" s="55"/>
      <c r="AX555" s="55"/>
      <c r="AY555" s="55"/>
      <c r="AZ555" s="55"/>
      <c r="BA555" s="55"/>
      <c r="BB555" s="55"/>
      <c r="BC555" s="55"/>
      <c r="BD555" s="55"/>
      <c r="BE555" s="55"/>
      <c r="BF555" s="55"/>
      <c r="BG555" s="55"/>
      <c r="BH555" s="55"/>
      <c r="BI555" s="55"/>
      <c r="BJ555" s="55"/>
      <c r="BK555" s="55"/>
      <c r="BL555" s="55"/>
      <c r="BM555" s="55"/>
      <c r="BN555" s="55"/>
      <c r="BO555" s="55"/>
      <c r="BP555" s="55"/>
      <c r="BQ555" s="55"/>
      <c r="BR555" s="55"/>
      <c r="BS555" s="55"/>
      <c r="BT555" s="55"/>
      <c r="BU555" s="55"/>
      <c r="BV555" s="55"/>
      <c r="BW555" s="55"/>
      <c r="BX555" s="55"/>
      <c r="BY555" s="55"/>
    </row>
    <row r="556" spans="1:77" ht="15.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c r="BC556" s="55"/>
      <c r="BD556" s="55"/>
      <c r="BE556" s="55"/>
      <c r="BF556" s="55"/>
      <c r="BG556" s="55"/>
      <c r="BH556" s="55"/>
      <c r="BI556" s="55"/>
      <c r="BJ556" s="55"/>
      <c r="BK556" s="55"/>
      <c r="BL556" s="55"/>
      <c r="BM556" s="55"/>
      <c r="BN556" s="55"/>
      <c r="BO556" s="55"/>
      <c r="BP556" s="55"/>
      <c r="BQ556" s="55"/>
      <c r="BR556" s="55"/>
      <c r="BS556" s="55"/>
      <c r="BT556" s="55"/>
      <c r="BU556" s="55"/>
      <c r="BV556" s="55"/>
      <c r="BW556" s="55"/>
      <c r="BX556" s="55"/>
      <c r="BY556" s="55"/>
    </row>
    <row r="557" spans="1:77" ht="15.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55"/>
      <c r="AU557" s="55"/>
      <c r="AV557" s="55"/>
      <c r="AW557" s="55"/>
      <c r="AX557" s="55"/>
      <c r="AY557" s="55"/>
      <c r="AZ557" s="55"/>
      <c r="BA557" s="55"/>
      <c r="BB557" s="55"/>
      <c r="BC557" s="55"/>
      <c r="BD557" s="55"/>
      <c r="BE557" s="55"/>
      <c r="BF557" s="55"/>
      <c r="BG557" s="55"/>
      <c r="BH557" s="55"/>
      <c r="BI557" s="55"/>
      <c r="BJ557" s="55"/>
      <c r="BK557" s="55"/>
      <c r="BL557" s="55"/>
      <c r="BM557" s="55"/>
      <c r="BN557" s="55"/>
      <c r="BO557" s="55"/>
      <c r="BP557" s="55"/>
      <c r="BQ557" s="55"/>
      <c r="BR557" s="55"/>
      <c r="BS557" s="55"/>
      <c r="BT557" s="55"/>
      <c r="BU557" s="55"/>
      <c r="BV557" s="55"/>
      <c r="BW557" s="55"/>
      <c r="BX557" s="55"/>
      <c r="BY557" s="55"/>
    </row>
    <row r="558" spans="1:77" ht="15.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c r="AT558" s="55"/>
      <c r="AU558" s="55"/>
      <c r="AV558" s="55"/>
      <c r="AW558" s="55"/>
      <c r="AX558" s="55"/>
      <c r="AY558" s="55"/>
      <c r="AZ558" s="55"/>
      <c r="BA558" s="55"/>
      <c r="BB558" s="55"/>
      <c r="BC558" s="55"/>
      <c r="BD558" s="55"/>
      <c r="BE558" s="55"/>
      <c r="BF558" s="55"/>
      <c r="BG558" s="55"/>
      <c r="BH558" s="55"/>
      <c r="BI558" s="55"/>
      <c r="BJ558" s="55"/>
      <c r="BK558" s="55"/>
      <c r="BL558" s="55"/>
      <c r="BM558" s="55"/>
      <c r="BN558" s="55"/>
      <c r="BO558" s="55"/>
      <c r="BP558" s="55"/>
      <c r="BQ558" s="55"/>
      <c r="BR558" s="55"/>
      <c r="BS558" s="55"/>
      <c r="BT558" s="55"/>
      <c r="BU558" s="55"/>
      <c r="BV558" s="55"/>
      <c r="BW558" s="55"/>
      <c r="BX558" s="55"/>
      <c r="BY558" s="55"/>
    </row>
    <row r="559" spans="1:77" ht="15.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55"/>
      <c r="BP559" s="55"/>
      <c r="BQ559" s="55"/>
      <c r="BR559" s="55"/>
      <c r="BS559" s="55"/>
      <c r="BT559" s="55"/>
      <c r="BU559" s="55"/>
      <c r="BV559" s="55"/>
      <c r="BW559" s="55"/>
      <c r="BX559" s="55"/>
      <c r="BY559" s="55"/>
    </row>
    <row r="560" spans="1:77" ht="15.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c r="AN560" s="55"/>
      <c r="AO560" s="55"/>
      <c r="AP560" s="55"/>
      <c r="AQ560" s="55"/>
      <c r="AR560" s="55"/>
      <c r="AS560" s="55"/>
      <c r="AT560" s="55"/>
      <c r="AU560" s="55"/>
      <c r="AV560" s="55"/>
      <c r="AW560" s="55"/>
      <c r="AX560" s="55"/>
      <c r="AY560" s="55"/>
      <c r="AZ560" s="55"/>
      <c r="BA560" s="55"/>
      <c r="BB560" s="55"/>
      <c r="BC560" s="55"/>
      <c r="BD560" s="55"/>
      <c r="BE560" s="55"/>
      <c r="BF560" s="55"/>
      <c r="BG560" s="55"/>
      <c r="BH560" s="55"/>
      <c r="BI560" s="55"/>
      <c r="BJ560" s="55"/>
      <c r="BK560" s="55"/>
      <c r="BL560" s="55"/>
      <c r="BM560" s="55"/>
      <c r="BN560" s="55"/>
      <c r="BO560" s="55"/>
      <c r="BP560" s="55"/>
      <c r="BQ560" s="55"/>
      <c r="BR560" s="55"/>
      <c r="BS560" s="55"/>
      <c r="BT560" s="55"/>
      <c r="BU560" s="55"/>
      <c r="BV560" s="55"/>
      <c r="BW560" s="55"/>
      <c r="BX560" s="55"/>
      <c r="BY560" s="55"/>
    </row>
    <row r="561" spans="1:77" ht="15.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c r="AN561" s="55"/>
      <c r="AO561" s="55"/>
      <c r="AP561" s="55"/>
      <c r="AQ561" s="55"/>
      <c r="AR561" s="55"/>
      <c r="AS561" s="55"/>
      <c r="AT561" s="55"/>
      <c r="AU561" s="55"/>
      <c r="AV561" s="55"/>
      <c r="AW561" s="55"/>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row>
    <row r="562" spans="1:77" ht="15.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c r="AY562" s="55"/>
      <c r="AZ562" s="55"/>
      <c r="BA562" s="55"/>
      <c r="BB562" s="55"/>
      <c r="BC562" s="55"/>
      <c r="BD562" s="55"/>
      <c r="BE562" s="55"/>
      <c r="BF562" s="55"/>
      <c r="BG562" s="55"/>
      <c r="BH562" s="55"/>
      <c r="BI562" s="55"/>
      <c r="BJ562" s="55"/>
      <c r="BK562" s="55"/>
      <c r="BL562" s="55"/>
      <c r="BM562" s="55"/>
      <c r="BN562" s="55"/>
      <c r="BO562" s="55"/>
      <c r="BP562" s="55"/>
      <c r="BQ562" s="55"/>
      <c r="BR562" s="55"/>
      <c r="BS562" s="55"/>
      <c r="BT562" s="55"/>
      <c r="BU562" s="55"/>
      <c r="BV562" s="55"/>
      <c r="BW562" s="55"/>
      <c r="BX562" s="55"/>
      <c r="BY562" s="55"/>
    </row>
    <row r="563" spans="1:77" ht="15.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c r="AN563" s="55"/>
      <c r="AO563" s="55"/>
      <c r="AP563" s="55"/>
      <c r="AQ563" s="55"/>
      <c r="AR563" s="55"/>
      <c r="AS563" s="55"/>
      <c r="AT563" s="55"/>
      <c r="AU563" s="55"/>
      <c r="AV563" s="55"/>
      <c r="AW563" s="55"/>
      <c r="AX563" s="55"/>
      <c r="AY563" s="55"/>
      <c r="AZ563" s="55"/>
      <c r="BA563" s="55"/>
      <c r="BB563" s="55"/>
      <c r="BC563" s="55"/>
      <c r="BD563" s="55"/>
      <c r="BE563" s="55"/>
      <c r="BF563" s="55"/>
      <c r="BG563" s="55"/>
      <c r="BH563" s="55"/>
      <c r="BI563" s="55"/>
      <c r="BJ563" s="55"/>
      <c r="BK563" s="55"/>
      <c r="BL563" s="55"/>
      <c r="BM563" s="55"/>
      <c r="BN563" s="55"/>
      <c r="BO563" s="55"/>
      <c r="BP563" s="55"/>
      <c r="BQ563" s="55"/>
      <c r="BR563" s="55"/>
      <c r="BS563" s="55"/>
      <c r="BT563" s="55"/>
      <c r="BU563" s="55"/>
      <c r="BV563" s="55"/>
      <c r="BW563" s="55"/>
      <c r="BX563" s="55"/>
      <c r="BY563" s="55"/>
    </row>
    <row r="564" spans="1:77" ht="15.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c r="AN564" s="55"/>
      <c r="AO564" s="55"/>
      <c r="AP564" s="55"/>
      <c r="AQ564" s="55"/>
      <c r="AR564" s="55"/>
      <c r="AS564" s="55"/>
      <c r="AT564" s="55"/>
      <c r="AU564" s="55"/>
      <c r="AV564" s="55"/>
      <c r="AW564" s="55"/>
      <c r="AX564" s="55"/>
      <c r="AY564" s="55"/>
      <c r="AZ564" s="55"/>
      <c r="BA564" s="55"/>
      <c r="BB564" s="55"/>
      <c r="BC564" s="55"/>
      <c r="BD564" s="55"/>
      <c r="BE564" s="55"/>
      <c r="BF564" s="55"/>
      <c r="BG564" s="55"/>
      <c r="BH564" s="55"/>
      <c r="BI564" s="55"/>
      <c r="BJ564" s="55"/>
      <c r="BK564" s="55"/>
      <c r="BL564" s="55"/>
      <c r="BM564" s="55"/>
      <c r="BN564" s="55"/>
      <c r="BO564" s="55"/>
      <c r="BP564" s="55"/>
      <c r="BQ564" s="55"/>
      <c r="BR564" s="55"/>
      <c r="BS564" s="55"/>
      <c r="BT564" s="55"/>
      <c r="BU564" s="55"/>
      <c r="BV564" s="55"/>
      <c r="BW564" s="55"/>
      <c r="BX564" s="55"/>
      <c r="BY564" s="55"/>
    </row>
    <row r="565" spans="1:77" ht="15.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c r="AN565" s="55"/>
      <c r="AO565" s="55"/>
      <c r="AP565" s="55"/>
      <c r="AQ565" s="55"/>
      <c r="AR565" s="55"/>
      <c r="AS565" s="55"/>
      <c r="AT565" s="55"/>
      <c r="AU565" s="55"/>
      <c r="AV565" s="55"/>
      <c r="AW565" s="55"/>
      <c r="AX565" s="55"/>
      <c r="AY565" s="55"/>
      <c r="AZ565" s="55"/>
      <c r="BA565" s="55"/>
      <c r="BB565" s="55"/>
      <c r="BC565" s="55"/>
      <c r="BD565" s="55"/>
      <c r="BE565" s="55"/>
      <c r="BF565" s="55"/>
      <c r="BG565" s="55"/>
      <c r="BH565" s="55"/>
      <c r="BI565" s="55"/>
      <c r="BJ565" s="55"/>
      <c r="BK565" s="55"/>
      <c r="BL565" s="55"/>
      <c r="BM565" s="55"/>
      <c r="BN565" s="55"/>
      <c r="BO565" s="55"/>
      <c r="BP565" s="55"/>
      <c r="BQ565" s="55"/>
      <c r="BR565" s="55"/>
      <c r="BS565" s="55"/>
      <c r="BT565" s="55"/>
      <c r="BU565" s="55"/>
      <c r="BV565" s="55"/>
      <c r="BW565" s="55"/>
      <c r="BX565" s="55"/>
      <c r="BY565" s="55"/>
    </row>
    <row r="566" spans="1:77" ht="15.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c r="AT566" s="55"/>
      <c r="AU566" s="55"/>
      <c r="AV566" s="55"/>
      <c r="AW566" s="55"/>
      <c r="AX566" s="55"/>
      <c r="AY566" s="55"/>
      <c r="AZ566" s="55"/>
      <c r="BA566" s="55"/>
      <c r="BB566" s="55"/>
      <c r="BC566" s="55"/>
      <c r="BD566" s="55"/>
      <c r="BE566" s="55"/>
      <c r="BF566" s="55"/>
      <c r="BG566" s="55"/>
      <c r="BH566" s="55"/>
      <c r="BI566" s="55"/>
      <c r="BJ566" s="55"/>
      <c r="BK566" s="55"/>
      <c r="BL566" s="55"/>
      <c r="BM566" s="55"/>
      <c r="BN566" s="55"/>
      <c r="BO566" s="55"/>
      <c r="BP566" s="55"/>
      <c r="BQ566" s="55"/>
      <c r="BR566" s="55"/>
      <c r="BS566" s="55"/>
      <c r="BT566" s="55"/>
      <c r="BU566" s="55"/>
      <c r="BV566" s="55"/>
      <c r="BW566" s="55"/>
      <c r="BX566" s="55"/>
      <c r="BY566" s="55"/>
    </row>
    <row r="567" spans="1:77" ht="15.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55"/>
      <c r="AZ567" s="55"/>
      <c r="BA567" s="55"/>
      <c r="BB567" s="55"/>
      <c r="BC567" s="55"/>
      <c r="BD567" s="55"/>
      <c r="BE567" s="55"/>
      <c r="BF567" s="55"/>
      <c r="BG567" s="55"/>
      <c r="BH567" s="55"/>
      <c r="BI567" s="55"/>
      <c r="BJ567" s="55"/>
      <c r="BK567" s="55"/>
      <c r="BL567" s="55"/>
      <c r="BM567" s="55"/>
      <c r="BN567" s="55"/>
      <c r="BO567" s="55"/>
      <c r="BP567" s="55"/>
      <c r="BQ567" s="55"/>
      <c r="BR567" s="55"/>
      <c r="BS567" s="55"/>
      <c r="BT567" s="55"/>
      <c r="BU567" s="55"/>
      <c r="BV567" s="55"/>
      <c r="BW567" s="55"/>
      <c r="BX567" s="55"/>
      <c r="BY567" s="55"/>
    </row>
    <row r="568" spans="1:77" ht="15.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c r="AN568" s="55"/>
      <c r="AO568" s="55"/>
      <c r="AP568" s="55"/>
      <c r="AQ568" s="55"/>
      <c r="AR568" s="55"/>
      <c r="AS568" s="55"/>
      <c r="AT568" s="55"/>
      <c r="AU568" s="55"/>
      <c r="AV568" s="55"/>
      <c r="AW568" s="55"/>
      <c r="AX568" s="55"/>
      <c r="AY568" s="55"/>
      <c r="AZ568" s="55"/>
      <c r="BA568" s="55"/>
      <c r="BB568" s="55"/>
      <c r="BC568" s="55"/>
      <c r="BD568" s="55"/>
      <c r="BE568" s="55"/>
      <c r="BF568" s="55"/>
      <c r="BG568" s="55"/>
      <c r="BH568" s="55"/>
      <c r="BI568" s="55"/>
      <c r="BJ568" s="55"/>
      <c r="BK568" s="55"/>
      <c r="BL568" s="55"/>
      <c r="BM568" s="55"/>
      <c r="BN568" s="55"/>
      <c r="BO568" s="55"/>
      <c r="BP568" s="55"/>
      <c r="BQ568" s="55"/>
      <c r="BR568" s="55"/>
      <c r="BS568" s="55"/>
      <c r="BT568" s="55"/>
      <c r="BU568" s="55"/>
      <c r="BV568" s="55"/>
      <c r="BW568" s="55"/>
      <c r="BX568" s="55"/>
      <c r="BY568" s="55"/>
    </row>
    <row r="569" spans="1:77" ht="15.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c r="AN569" s="55"/>
      <c r="AO569" s="55"/>
      <c r="AP569" s="55"/>
      <c r="AQ569" s="55"/>
      <c r="AR569" s="55"/>
      <c r="AS569" s="55"/>
      <c r="AT569" s="55"/>
      <c r="AU569" s="55"/>
      <c r="AV569" s="55"/>
      <c r="AW569" s="55"/>
      <c r="AX569" s="55"/>
      <c r="AY569" s="55"/>
      <c r="AZ569" s="55"/>
      <c r="BA569" s="55"/>
      <c r="BB569" s="55"/>
      <c r="BC569" s="55"/>
      <c r="BD569" s="55"/>
      <c r="BE569" s="55"/>
      <c r="BF569" s="55"/>
      <c r="BG569" s="55"/>
      <c r="BH569" s="55"/>
      <c r="BI569" s="55"/>
      <c r="BJ569" s="55"/>
      <c r="BK569" s="55"/>
      <c r="BL569" s="55"/>
      <c r="BM569" s="55"/>
      <c r="BN569" s="55"/>
      <c r="BO569" s="55"/>
      <c r="BP569" s="55"/>
      <c r="BQ569" s="55"/>
      <c r="BR569" s="55"/>
      <c r="BS569" s="55"/>
      <c r="BT569" s="55"/>
      <c r="BU569" s="55"/>
      <c r="BV569" s="55"/>
      <c r="BW569" s="55"/>
      <c r="BX569" s="55"/>
      <c r="BY569" s="55"/>
    </row>
    <row r="570" spans="1:77" ht="15.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c r="AN570" s="55"/>
      <c r="AO570" s="55"/>
      <c r="AP570" s="55"/>
      <c r="AQ570" s="55"/>
      <c r="AR570" s="55"/>
      <c r="AS570" s="55"/>
      <c r="AT570" s="55"/>
      <c r="AU570" s="55"/>
      <c r="AV570" s="55"/>
      <c r="AW570" s="55"/>
      <c r="AX570" s="55"/>
      <c r="AY570" s="55"/>
      <c r="AZ570" s="55"/>
      <c r="BA570" s="55"/>
      <c r="BB570" s="55"/>
      <c r="BC570" s="55"/>
      <c r="BD570" s="55"/>
      <c r="BE570" s="55"/>
      <c r="BF570" s="55"/>
      <c r="BG570" s="55"/>
      <c r="BH570" s="55"/>
      <c r="BI570" s="55"/>
      <c r="BJ570" s="55"/>
      <c r="BK570" s="55"/>
      <c r="BL570" s="55"/>
      <c r="BM570" s="55"/>
      <c r="BN570" s="55"/>
      <c r="BO570" s="55"/>
      <c r="BP570" s="55"/>
      <c r="BQ570" s="55"/>
      <c r="BR570" s="55"/>
      <c r="BS570" s="55"/>
      <c r="BT570" s="55"/>
      <c r="BU570" s="55"/>
      <c r="BV570" s="55"/>
      <c r="BW570" s="55"/>
      <c r="BX570" s="55"/>
      <c r="BY570" s="55"/>
    </row>
    <row r="571" spans="1:77" ht="15.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c r="AN571" s="55"/>
      <c r="AO571" s="55"/>
      <c r="AP571" s="55"/>
      <c r="AQ571" s="55"/>
      <c r="AR571" s="55"/>
      <c r="AS571" s="55"/>
      <c r="AT571" s="55"/>
      <c r="AU571" s="55"/>
      <c r="AV571" s="55"/>
      <c r="AW571" s="55"/>
      <c r="AX571" s="55"/>
      <c r="AY571" s="55"/>
      <c r="AZ571" s="55"/>
      <c r="BA571" s="55"/>
      <c r="BB571" s="55"/>
      <c r="BC571" s="55"/>
      <c r="BD571" s="55"/>
      <c r="BE571" s="55"/>
      <c r="BF571" s="55"/>
      <c r="BG571" s="55"/>
      <c r="BH571" s="55"/>
      <c r="BI571" s="55"/>
      <c r="BJ571" s="55"/>
      <c r="BK571" s="55"/>
      <c r="BL571" s="55"/>
      <c r="BM571" s="55"/>
      <c r="BN571" s="55"/>
      <c r="BO571" s="55"/>
      <c r="BP571" s="55"/>
      <c r="BQ571" s="55"/>
      <c r="BR571" s="55"/>
      <c r="BS571" s="55"/>
      <c r="BT571" s="55"/>
      <c r="BU571" s="55"/>
      <c r="BV571" s="55"/>
      <c r="BW571" s="55"/>
      <c r="BX571" s="55"/>
      <c r="BY571" s="55"/>
    </row>
    <row r="572" spans="1:77" ht="15.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row>
    <row r="573" spans="1:77" ht="15.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c r="BC573" s="55"/>
      <c r="BD573" s="55"/>
      <c r="BE573" s="55"/>
      <c r="BF573" s="55"/>
      <c r="BG573" s="55"/>
      <c r="BH573" s="55"/>
      <c r="BI573" s="55"/>
      <c r="BJ573" s="55"/>
      <c r="BK573" s="55"/>
      <c r="BL573" s="55"/>
      <c r="BM573" s="55"/>
      <c r="BN573" s="55"/>
      <c r="BO573" s="55"/>
      <c r="BP573" s="55"/>
      <c r="BQ573" s="55"/>
      <c r="BR573" s="55"/>
      <c r="BS573" s="55"/>
      <c r="BT573" s="55"/>
      <c r="BU573" s="55"/>
      <c r="BV573" s="55"/>
      <c r="BW573" s="55"/>
      <c r="BX573" s="55"/>
      <c r="BY573" s="55"/>
    </row>
    <row r="574" spans="1:77" ht="15.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c r="BT574" s="55"/>
      <c r="BU574" s="55"/>
      <c r="BV574" s="55"/>
      <c r="BW574" s="55"/>
      <c r="BX574" s="55"/>
      <c r="BY574" s="55"/>
    </row>
    <row r="575" spans="1:77" ht="15.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c r="BC575" s="55"/>
      <c r="BD575" s="55"/>
      <c r="BE575" s="55"/>
      <c r="BF575" s="55"/>
      <c r="BG575" s="55"/>
      <c r="BH575" s="55"/>
      <c r="BI575" s="55"/>
      <c r="BJ575" s="55"/>
      <c r="BK575" s="55"/>
      <c r="BL575" s="55"/>
      <c r="BM575" s="55"/>
      <c r="BN575" s="55"/>
      <c r="BO575" s="55"/>
      <c r="BP575" s="55"/>
      <c r="BQ575" s="55"/>
      <c r="BR575" s="55"/>
      <c r="BS575" s="55"/>
      <c r="BT575" s="55"/>
      <c r="BU575" s="55"/>
      <c r="BV575" s="55"/>
      <c r="BW575" s="55"/>
      <c r="BX575" s="55"/>
      <c r="BY575" s="55"/>
    </row>
    <row r="576" spans="1:77" ht="15.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c r="AN576" s="55"/>
      <c r="AO576" s="55"/>
      <c r="AP576" s="55"/>
      <c r="AQ576" s="55"/>
      <c r="AR576" s="55"/>
      <c r="AS576" s="55"/>
      <c r="AT576" s="55"/>
      <c r="AU576" s="55"/>
      <c r="AV576" s="55"/>
      <c r="AW576" s="55"/>
      <c r="AX576" s="55"/>
      <c r="AY576" s="55"/>
      <c r="AZ576" s="55"/>
      <c r="BA576" s="55"/>
      <c r="BB576" s="55"/>
      <c r="BC576" s="55"/>
      <c r="BD576" s="55"/>
      <c r="BE576" s="55"/>
      <c r="BF576" s="55"/>
      <c r="BG576" s="55"/>
      <c r="BH576" s="55"/>
      <c r="BI576" s="55"/>
      <c r="BJ576" s="55"/>
      <c r="BK576" s="55"/>
      <c r="BL576" s="55"/>
      <c r="BM576" s="55"/>
      <c r="BN576" s="55"/>
      <c r="BO576" s="55"/>
      <c r="BP576" s="55"/>
      <c r="BQ576" s="55"/>
      <c r="BR576" s="55"/>
      <c r="BS576" s="55"/>
      <c r="BT576" s="55"/>
      <c r="BU576" s="55"/>
      <c r="BV576" s="55"/>
      <c r="BW576" s="55"/>
      <c r="BX576" s="55"/>
      <c r="BY576" s="55"/>
    </row>
    <row r="577" spans="1:77" ht="15.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c r="AN577" s="55"/>
      <c r="AO577" s="55"/>
      <c r="AP577" s="55"/>
      <c r="AQ577" s="55"/>
      <c r="AR577" s="55"/>
      <c r="AS577" s="55"/>
      <c r="AT577" s="55"/>
      <c r="AU577" s="55"/>
      <c r="AV577" s="55"/>
      <c r="AW577" s="55"/>
      <c r="AX577" s="55"/>
      <c r="AY577" s="55"/>
      <c r="AZ577" s="55"/>
      <c r="BA577" s="55"/>
      <c r="BB577" s="55"/>
      <c r="BC577" s="55"/>
      <c r="BD577" s="55"/>
      <c r="BE577" s="55"/>
      <c r="BF577" s="55"/>
      <c r="BG577" s="55"/>
      <c r="BH577" s="55"/>
      <c r="BI577" s="55"/>
      <c r="BJ577" s="55"/>
      <c r="BK577" s="55"/>
      <c r="BL577" s="55"/>
      <c r="BM577" s="55"/>
      <c r="BN577" s="55"/>
      <c r="BO577" s="55"/>
      <c r="BP577" s="55"/>
      <c r="BQ577" s="55"/>
      <c r="BR577" s="55"/>
      <c r="BS577" s="55"/>
      <c r="BT577" s="55"/>
      <c r="BU577" s="55"/>
      <c r="BV577" s="55"/>
      <c r="BW577" s="55"/>
      <c r="BX577" s="55"/>
      <c r="BY577" s="55"/>
    </row>
    <row r="578" spans="1:77" ht="15.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c r="BC578" s="55"/>
      <c r="BD578" s="55"/>
      <c r="BE578" s="55"/>
      <c r="BF578" s="55"/>
      <c r="BG578" s="55"/>
      <c r="BH578" s="55"/>
      <c r="BI578" s="55"/>
      <c r="BJ578" s="55"/>
      <c r="BK578" s="55"/>
      <c r="BL578" s="55"/>
      <c r="BM578" s="55"/>
      <c r="BN578" s="55"/>
      <c r="BO578" s="55"/>
      <c r="BP578" s="55"/>
      <c r="BQ578" s="55"/>
      <c r="BR578" s="55"/>
      <c r="BS578" s="55"/>
      <c r="BT578" s="55"/>
      <c r="BU578" s="55"/>
      <c r="BV578" s="55"/>
      <c r="BW578" s="55"/>
      <c r="BX578" s="55"/>
      <c r="BY578" s="55"/>
    </row>
    <row r="579" spans="1:77" ht="15.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c r="AN579" s="55"/>
      <c r="AO579" s="55"/>
      <c r="AP579" s="55"/>
      <c r="AQ579" s="55"/>
      <c r="AR579" s="55"/>
      <c r="AS579" s="55"/>
      <c r="AT579" s="55"/>
      <c r="AU579" s="55"/>
      <c r="AV579" s="55"/>
      <c r="AW579" s="55"/>
      <c r="AX579" s="55"/>
      <c r="AY579" s="55"/>
      <c r="AZ579" s="55"/>
      <c r="BA579" s="55"/>
      <c r="BB579" s="55"/>
      <c r="BC579" s="55"/>
      <c r="BD579" s="55"/>
      <c r="BE579" s="55"/>
      <c r="BF579" s="55"/>
      <c r="BG579" s="55"/>
      <c r="BH579" s="55"/>
      <c r="BI579" s="55"/>
      <c r="BJ579" s="55"/>
      <c r="BK579" s="55"/>
      <c r="BL579" s="55"/>
      <c r="BM579" s="55"/>
      <c r="BN579" s="55"/>
      <c r="BO579" s="55"/>
      <c r="BP579" s="55"/>
      <c r="BQ579" s="55"/>
      <c r="BR579" s="55"/>
      <c r="BS579" s="55"/>
      <c r="BT579" s="55"/>
      <c r="BU579" s="55"/>
      <c r="BV579" s="55"/>
      <c r="BW579" s="55"/>
      <c r="BX579" s="55"/>
      <c r="BY579" s="55"/>
    </row>
    <row r="580" spans="1:77" ht="15.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c r="BC580" s="55"/>
      <c r="BD580" s="55"/>
      <c r="BE580" s="55"/>
      <c r="BF580" s="55"/>
      <c r="BG580" s="55"/>
      <c r="BH580" s="55"/>
      <c r="BI580" s="55"/>
      <c r="BJ580" s="55"/>
      <c r="BK580" s="55"/>
      <c r="BL580" s="55"/>
      <c r="BM580" s="55"/>
      <c r="BN580" s="55"/>
      <c r="BO580" s="55"/>
      <c r="BP580" s="55"/>
      <c r="BQ580" s="55"/>
      <c r="BR580" s="55"/>
      <c r="BS580" s="55"/>
      <c r="BT580" s="55"/>
      <c r="BU580" s="55"/>
      <c r="BV580" s="55"/>
      <c r="BW580" s="55"/>
      <c r="BX580" s="55"/>
      <c r="BY580" s="55"/>
    </row>
    <row r="581" spans="1:77" ht="15.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55"/>
      <c r="AY581" s="55"/>
      <c r="AZ581" s="55"/>
      <c r="BA581" s="55"/>
      <c r="BB581" s="55"/>
      <c r="BC581" s="55"/>
      <c r="BD581" s="55"/>
      <c r="BE581" s="55"/>
      <c r="BF581" s="55"/>
      <c r="BG581" s="55"/>
      <c r="BH581" s="55"/>
      <c r="BI581" s="55"/>
      <c r="BJ581" s="55"/>
      <c r="BK581" s="55"/>
      <c r="BL581" s="55"/>
      <c r="BM581" s="55"/>
      <c r="BN581" s="55"/>
      <c r="BO581" s="55"/>
      <c r="BP581" s="55"/>
      <c r="BQ581" s="55"/>
      <c r="BR581" s="55"/>
      <c r="BS581" s="55"/>
      <c r="BT581" s="55"/>
      <c r="BU581" s="55"/>
      <c r="BV581" s="55"/>
      <c r="BW581" s="55"/>
      <c r="BX581" s="55"/>
      <c r="BY581" s="55"/>
    </row>
    <row r="582" spans="1:77" ht="15.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c r="AT582" s="55"/>
      <c r="AU582" s="55"/>
      <c r="AV582" s="55"/>
      <c r="AW582" s="55"/>
      <c r="AX582" s="55"/>
      <c r="AY582" s="55"/>
      <c r="AZ582" s="55"/>
      <c r="BA582" s="55"/>
      <c r="BB582" s="55"/>
      <c r="BC582" s="55"/>
      <c r="BD582" s="55"/>
      <c r="BE582" s="55"/>
      <c r="BF582" s="55"/>
      <c r="BG582" s="55"/>
      <c r="BH582" s="55"/>
      <c r="BI582" s="55"/>
      <c r="BJ582" s="55"/>
      <c r="BK582" s="55"/>
      <c r="BL582" s="55"/>
      <c r="BM582" s="55"/>
      <c r="BN582" s="55"/>
      <c r="BO582" s="55"/>
      <c r="BP582" s="55"/>
      <c r="BQ582" s="55"/>
      <c r="BR582" s="55"/>
      <c r="BS582" s="55"/>
      <c r="BT582" s="55"/>
      <c r="BU582" s="55"/>
      <c r="BV582" s="55"/>
      <c r="BW582" s="55"/>
      <c r="BX582" s="55"/>
      <c r="BY582" s="55"/>
    </row>
    <row r="583" spans="1:77" ht="15.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c r="AN583" s="55"/>
      <c r="AO583" s="55"/>
      <c r="AP583" s="55"/>
      <c r="AQ583" s="55"/>
      <c r="AR583" s="55"/>
      <c r="AS583" s="55"/>
      <c r="AT583" s="55"/>
      <c r="AU583" s="55"/>
      <c r="AV583" s="55"/>
      <c r="AW583" s="55"/>
      <c r="AX583" s="55"/>
      <c r="AY583" s="55"/>
      <c r="AZ583" s="55"/>
      <c r="BA583" s="55"/>
      <c r="BB583" s="55"/>
      <c r="BC583" s="55"/>
      <c r="BD583" s="55"/>
      <c r="BE583" s="55"/>
      <c r="BF583" s="55"/>
      <c r="BG583" s="55"/>
      <c r="BH583" s="55"/>
      <c r="BI583" s="55"/>
      <c r="BJ583" s="55"/>
      <c r="BK583" s="55"/>
      <c r="BL583" s="55"/>
      <c r="BM583" s="55"/>
      <c r="BN583" s="55"/>
      <c r="BO583" s="55"/>
      <c r="BP583" s="55"/>
      <c r="BQ583" s="55"/>
      <c r="BR583" s="55"/>
      <c r="BS583" s="55"/>
      <c r="BT583" s="55"/>
      <c r="BU583" s="55"/>
      <c r="BV583" s="55"/>
      <c r="BW583" s="55"/>
      <c r="BX583" s="55"/>
      <c r="BY583" s="55"/>
    </row>
    <row r="584" spans="1:77" ht="15.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c r="AN584" s="55"/>
      <c r="AO584" s="55"/>
      <c r="AP584" s="55"/>
      <c r="AQ584" s="55"/>
      <c r="AR584" s="55"/>
      <c r="AS584" s="55"/>
      <c r="AT584" s="55"/>
      <c r="AU584" s="55"/>
      <c r="AV584" s="55"/>
      <c r="AW584" s="55"/>
      <c r="AX584" s="55"/>
      <c r="AY584" s="55"/>
      <c r="AZ584" s="55"/>
      <c r="BA584" s="55"/>
      <c r="BB584" s="55"/>
      <c r="BC584" s="55"/>
      <c r="BD584" s="55"/>
      <c r="BE584" s="55"/>
      <c r="BF584" s="55"/>
      <c r="BG584" s="55"/>
      <c r="BH584" s="55"/>
      <c r="BI584" s="55"/>
      <c r="BJ584" s="55"/>
      <c r="BK584" s="55"/>
      <c r="BL584" s="55"/>
      <c r="BM584" s="55"/>
      <c r="BN584" s="55"/>
      <c r="BO584" s="55"/>
      <c r="BP584" s="55"/>
      <c r="BQ584" s="55"/>
      <c r="BR584" s="55"/>
      <c r="BS584" s="55"/>
      <c r="BT584" s="55"/>
      <c r="BU584" s="55"/>
      <c r="BV584" s="55"/>
      <c r="BW584" s="55"/>
      <c r="BX584" s="55"/>
      <c r="BY584" s="55"/>
    </row>
    <row r="585" spans="1:77" ht="15.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c r="AN585" s="55"/>
      <c r="AO585" s="55"/>
      <c r="AP585" s="55"/>
      <c r="AQ585" s="55"/>
      <c r="AR585" s="55"/>
      <c r="AS585" s="55"/>
      <c r="AT585" s="55"/>
      <c r="AU585" s="55"/>
      <c r="AV585" s="55"/>
      <c r="AW585" s="55"/>
      <c r="AX585" s="55"/>
      <c r="AY585" s="55"/>
      <c r="AZ585" s="55"/>
      <c r="BA585" s="55"/>
      <c r="BB585" s="55"/>
      <c r="BC585" s="55"/>
      <c r="BD585" s="55"/>
      <c r="BE585" s="55"/>
      <c r="BF585" s="55"/>
      <c r="BG585" s="55"/>
      <c r="BH585" s="55"/>
      <c r="BI585" s="55"/>
      <c r="BJ585" s="55"/>
      <c r="BK585" s="55"/>
      <c r="BL585" s="55"/>
      <c r="BM585" s="55"/>
      <c r="BN585" s="55"/>
      <c r="BO585" s="55"/>
      <c r="BP585" s="55"/>
      <c r="BQ585" s="55"/>
      <c r="BR585" s="55"/>
      <c r="BS585" s="55"/>
      <c r="BT585" s="55"/>
      <c r="BU585" s="55"/>
      <c r="BV585" s="55"/>
      <c r="BW585" s="55"/>
      <c r="BX585" s="55"/>
      <c r="BY585" s="55"/>
    </row>
    <row r="586" spans="1:77" ht="15.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c r="AO586" s="55"/>
      <c r="AP586" s="55"/>
      <c r="AQ586" s="55"/>
      <c r="AR586" s="55"/>
      <c r="AS586" s="55"/>
      <c r="AT586" s="55"/>
      <c r="AU586" s="55"/>
      <c r="AV586" s="55"/>
      <c r="AW586" s="55"/>
      <c r="AX586" s="55"/>
      <c r="AY586" s="55"/>
      <c r="AZ586" s="55"/>
      <c r="BA586" s="55"/>
      <c r="BB586" s="55"/>
      <c r="BC586" s="55"/>
      <c r="BD586" s="55"/>
      <c r="BE586" s="55"/>
      <c r="BF586" s="55"/>
      <c r="BG586" s="55"/>
      <c r="BH586" s="55"/>
      <c r="BI586" s="55"/>
      <c r="BJ586" s="55"/>
      <c r="BK586" s="55"/>
      <c r="BL586" s="55"/>
      <c r="BM586" s="55"/>
      <c r="BN586" s="55"/>
      <c r="BO586" s="55"/>
      <c r="BP586" s="55"/>
      <c r="BQ586" s="55"/>
      <c r="BR586" s="55"/>
      <c r="BS586" s="55"/>
      <c r="BT586" s="55"/>
      <c r="BU586" s="55"/>
      <c r="BV586" s="55"/>
      <c r="BW586" s="55"/>
      <c r="BX586" s="55"/>
      <c r="BY586" s="55"/>
    </row>
    <row r="587" spans="1:77" ht="15.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c r="AN587" s="55"/>
      <c r="AO587" s="55"/>
      <c r="AP587" s="55"/>
      <c r="AQ587" s="55"/>
      <c r="AR587" s="55"/>
      <c r="AS587" s="55"/>
      <c r="AT587" s="55"/>
      <c r="AU587" s="55"/>
      <c r="AV587" s="55"/>
      <c r="AW587" s="55"/>
      <c r="AX587" s="55"/>
      <c r="AY587" s="55"/>
      <c r="AZ587" s="55"/>
      <c r="BA587" s="55"/>
      <c r="BB587" s="55"/>
      <c r="BC587" s="55"/>
      <c r="BD587" s="55"/>
      <c r="BE587" s="55"/>
      <c r="BF587" s="55"/>
      <c r="BG587" s="55"/>
      <c r="BH587" s="55"/>
      <c r="BI587" s="55"/>
      <c r="BJ587" s="55"/>
      <c r="BK587" s="55"/>
      <c r="BL587" s="55"/>
      <c r="BM587" s="55"/>
      <c r="BN587" s="55"/>
      <c r="BO587" s="55"/>
      <c r="BP587" s="55"/>
      <c r="BQ587" s="55"/>
      <c r="BR587" s="55"/>
      <c r="BS587" s="55"/>
      <c r="BT587" s="55"/>
      <c r="BU587" s="55"/>
      <c r="BV587" s="55"/>
      <c r="BW587" s="55"/>
      <c r="BX587" s="55"/>
      <c r="BY587" s="55"/>
    </row>
    <row r="588" spans="1:77" ht="15.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5"/>
      <c r="AU588" s="55"/>
      <c r="AV588" s="55"/>
      <c r="AW588" s="55"/>
      <c r="AX588" s="55"/>
      <c r="AY588" s="55"/>
      <c r="AZ588" s="55"/>
      <c r="BA588" s="55"/>
      <c r="BB588" s="55"/>
      <c r="BC588" s="55"/>
      <c r="BD588" s="55"/>
      <c r="BE588" s="55"/>
      <c r="BF588" s="55"/>
      <c r="BG588" s="55"/>
      <c r="BH588" s="55"/>
      <c r="BI588" s="55"/>
      <c r="BJ588" s="55"/>
      <c r="BK588" s="55"/>
      <c r="BL588" s="55"/>
      <c r="BM588" s="55"/>
      <c r="BN588" s="55"/>
      <c r="BO588" s="55"/>
      <c r="BP588" s="55"/>
      <c r="BQ588" s="55"/>
      <c r="BR588" s="55"/>
      <c r="BS588" s="55"/>
      <c r="BT588" s="55"/>
      <c r="BU588" s="55"/>
      <c r="BV588" s="55"/>
      <c r="BW588" s="55"/>
      <c r="BX588" s="55"/>
      <c r="BY588" s="55"/>
    </row>
    <row r="589" spans="1:77" ht="15.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c r="BC589" s="55"/>
      <c r="BD589" s="55"/>
      <c r="BE589" s="55"/>
      <c r="BF589" s="55"/>
      <c r="BG589" s="55"/>
      <c r="BH589" s="55"/>
      <c r="BI589" s="55"/>
      <c r="BJ589" s="55"/>
      <c r="BK589" s="55"/>
      <c r="BL589" s="55"/>
      <c r="BM589" s="55"/>
      <c r="BN589" s="55"/>
      <c r="BO589" s="55"/>
      <c r="BP589" s="55"/>
      <c r="BQ589" s="55"/>
      <c r="BR589" s="55"/>
      <c r="BS589" s="55"/>
      <c r="BT589" s="55"/>
      <c r="BU589" s="55"/>
      <c r="BV589" s="55"/>
      <c r="BW589" s="55"/>
      <c r="BX589" s="55"/>
      <c r="BY589" s="55"/>
    </row>
    <row r="590" spans="1:77" ht="15.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c r="AN590" s="55"/>
      <c r="AO590" s="55"/>
      <c r="AP590" s="55"/>
      <c r="AQ590" s="55"/>
      <c r="AR590" s="55"/>
      <c r="AS590" s="55"/>
      <c r="AT590" s="55"/>
      <c r="AU590" s="55"/>
      <c r="AV590" s="55"/>
      <c r="AW590" s="55"/>
      <c r="AX590" s="55"/>
      <c r="AY590" s="55"/>
      <c r="AZ590" s="55"/>
      <c r="BA590" s="55"/>
      <c r="BB590" s="55"/>
      <c r="BC590" s="55"/>
      <c r="BD590" s="55"/>
      <c r="BE590" s="55"/>
      <c r="BF590" s="55"/>
      <c r="BG590" s="55"/>
      <c r="BH590" s="55"/>
      <c r="BI590" s="55"/>
      <c r="BJ590" s="55"/>
      <c r="BK590" s="55"/>
      <c r="BL590" s="55"/>
      <c r="BM590" s="55"/>
      <c r="BN590" s="55"/>
      <c r="BO590" s="55"/>
      <c r="BP590" s="55"/>
      <c r="BQ590" s="55"/>
      <c r="BR590" s="55"/>
      <c r="BS590" s="55"/>
      <c r="BT590" s="55"/>
      <c r="BU590" s="55"/>
      <c r="BV590" s="55"/>
      <c r="BW590" s="55"/>
      <c r="BX590" s="55"/>
      <c r="BY590" s="55"/>
    </row>
    <row r="591" spans="1:77" ht="15.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c r="AN591" s="55"/>
      <c r="AO591" s="55"/>
      <c r="AP591" s="55"/>
      <c r="AQ591" s="55"/>
      <c r="AR591" s="55"/>
      <c r="AS591" s="55"/>
      <c r="AT591" s="55"/>
      <c r="AU591" s="55"/>
      <c r="AV591" s="55"/>
      <c r="AW591" s="55"/>
      <c r="AX591" s="55"/>
      <c r="AY591" s="55"/>
      <c r="AZ591" s="55"/>
      <c r="BA591" s="55"/>
      <c r="BB591" s="55"/>
      <c r="BC591" s="55"/>
      <c r="BD591" s="55"/>
      <c r="BE591" s="55"/>
      <c r="BF591" s="55"/>
      <c r="BG591" s="55"/>
      <c r="BH591" s="55"/>
      <c r="BI591" s="55"/>
      <c r="BJ591" s="55"/>
      <c r="BK591" s="55"/>
      <c r="BL591" s="55"/>
      <c r="BM591" s="55"/>
      <c r="BN591" s="55"/>
      <c r="BO591" s="55"/>
      <c r="BP591" s="55"/>
      <c r="BQ591" s="55"/>
      <c r="BR591" s="55"/>
      <c r="BS591" s="55"/>
      <c r="BT591" s="55"/>
      <c r="BU591" s="55"/>
      <c r="BV591" s="55"/>
      <c r="BW591" s="55"/>
      <c r="BX591" s="55"/>
      <c r="BY591" s="55"/>
    </row>
    <row r="592" spans="1:77" ht="15.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c r="AT592" s="55"/>
      <c r="AU592" s="55"/>
      <c r="AV592" s="55"/>
      <c r="AW592" s="55"/>
      <c r="AX592" s="55"/>
      <c r="AY592" s="55"/>
      <c r="AZ592" s="55"/>
      <c r="BA592" s="55"/>
      <c r="BB592" s="55"/>
      <c r="BC592" s="55"/>
      <c r="BD592" s="55"/>
      <c r="BE592" s="55"/>
      <c r="BF592" s="55"/>
      <c r="BG592" s="55"/>
      <c r="BH592" s="55"/>
      <c r="BI592" s="55"/>
      <c r="BJ592" s="55"/>
      <c r="BK592" s="55"/>
      <c r="BL592" s="55"/>
      <c r="BM592" s="55"/>
      <c r="BN592" s="55"/>
      <c r="BO592" s="55"/>
      <c r="BP592" s="55"/>
      <c r="BQ592" s="55"/>
      <c r="BR592" s="55"/>
      <c r="BS592" s="55"/>
      <c r="BT592" s="55"/>
      <c r="BU592" s="55"/>
      <c r="BV592" s="55"/>
      <c r="BW592" s="55"/>
      <c r="BX592" s="55"/>
      <c r="BY592" s="55"/>
    </row>
    <row r="593" spans="1:77" ht="15.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c r="AN593" s="55"/>
      <c r="AO593" s="55"/>
      <c r="AP593" s="55"/>
      <c r="AQ593" s="55"/>
      <c r="AR593" s="55"/>
      <c r="AS593" s="55"/>
      <c r="AT593" s="55"/>
      <c r="AU593" s="55"/>
      <c r="AV593" s="55"/>
      <c r="AW593" s="55"/>
      <c r="AX593" s="55"/>
      <c r="AY593" s="55"/>
      <c r="AZ593" s="55"/>
      <c r="BA593" s="55"/>
      <c r="BB593" s="55"/>
      <c r="BC593" s="55"/>
      <c r="BD593" s="55"/>
      <c r="BE593" s="55"/>
      <c r="BF593" s="55"/>
      <c r="BG593" s="55"/>
      <c r="BH593" s="55"/>
      <c r="BI593" s="55"/>
      <c r="BJ593" s="55"/>
      <c r="BK593" s="55"/>
      <c r="BL593" s="55"/>
      <c r="BM593" s="55"/>
      <c r="BN593" s="55"/>
      <c r="BO593" s="55"/>
      <c r="BP593" s="55"/>
      <c r="BQ593" s="55"/>
      <c r="BR593" s="55"/>
      <c r="BS593" s="55"/>
      <c r="BT593" s="55"/>
      <c r="BU593" s="55"/>
      <c r="BV593" s="55"/>
      <c r="BW593" s="55"/>
      <c r="BX593" s="55"/>
      <c r="BY593" s="55"/>
    </row>
    <row r="594" spans="1:77" ht="15.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c r="AN594" s="55"/>
      <c r="AO594" s="55"/>
      <c r="AP594" s="55"/>
      <c r="AQ594" s="55"/>
      <c r="AR594" s="55"/>
      <c r="AS594" s="55"/>
      <c r="AT594" s="55"/>
      <c r="AU594" s="55"/>
      <c r="AV594" s="55"/>
      <c r="AW594" s="55"/>
      <c r="AX594" s="55"/>
      <c r="AY594" s="55"/>
      <c r="AZ594" s="55"/>
      <c r="BA594" s="55"/>
      <c r="BB594" s="55"/>
      <c r="BC594" s="55"/>
      <c r="BD594" s="55"/>
      <c r="BE594" s="55"/>
      <c r="BF594" s="55"/>
      <c r="BG594" s="55"/>
      <c r="BH594" s="55"/>
      <c r="BI594" s="55"/>
      <c r="BJ594" s="55"/>
      <c r="BK594" s="55"/>
      <c r="BL594" s="55"/>
      <c r="BM594" s="55"/>
      <c r="BN594" s="55"/>
      <c r="BO594" s="55"/>
      <c r="BP594" s="55"/>
      <c r="BQ594" s="55"/>
      <c r="BR594" s="55"/>
      <c r="BS594" s="55"/>
      <c r="BT594" s="55"/>
      <c r="BU594" s="55"/>
      <c r="BV594" s="55"/>
      <c r="BW594" s="55"/>
      <c r="BX594" s="55"/>
      <c r="BY594" s="55"/>
    </row>
    <row r="595" spans="1:77" ht="15.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c r="AN595" s="55"/>
      <c r="AO595" s="55"/>
      <c r="AP595" s="55"/>
      <c r="AQ595" s="55"/>
      <c r="AR595" s="55"/>
      <c r="AS595" s="55"/>
      <c r="AT595" s="55"/>
      <c r="AU595" s="55"/>
      <c r="AV595" s="55"/>
      <c r="AW595" s="55"/>
      <c r="AX595" s="55"/>
      <c r="AY595" s="55"/>
      <c r="AZ595" s="55"/>
      <c r="BA595" s="55"/>
      <c r="BB595" s="55"/>
      <c r="BC595" s="55"/>
      <c r="BD595" s="55"/>
      <c r="BE595" s="55"/>
      <c r="BF595" s="55"/>
      <c r="BG595" s="55"/>
      <c r="BH595" s="55"/>
      <c r="BI595" s="55"/>
      <c r="BJ595" s="55"/>
      <c r="BK595" s="55"/>
      <c r="BL595" s="55"/>
      <c r="BM595" s="55"/>
      <c r="BN595" s="55"/>
      <c r="BO595" s="55"/>
      <c r="BP595" s="55"/>
      <c r="BQ595" s="55"/>
      <c r="BR595" s="55"/>
      <c r="BS595" s="55"/>
      <c r="BT595" s="55"/>
      <c r="BU595" s="55"/>
      <c r="BV595" s="55"/>
      <c r="BW595" s="55"/>
      <c r="BX595" s="55"/>
      <c r="BY595" s="55"/>
    </row>
    <row r="596" spans="1:77" ht="15.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c r="AN596" s="55"/>
      <c r="AO596" s="55"/>
      <c r="AP596" s="55"/>
      <c r="AQ596" s="55"/>
      <c r="AR596" s="55"/>
      <c r="AS596" s="55"/>
      <c r="AT596" s="55"/>
      <c r="AU596" s="55"/>
      <c r="AV596" s="55"/>
      <c r="AW596" s="55"/>
      <c r="AX596" s="55"/>
      <c r="AY596" s="55"/>
      <c r="AZ596" s="55"/>
      <c r="BA596" s="55"/>
      <c r="BB596" s="55"/>
      <c r="BC596" s="55"/>
      <c r="BD596" s="55"/>
      <c r="BE596" s="55"/>
      <c r="BF596" s="55"/>
      <c r="BG596" s="55"/>
      <c r="BH596" s="55"/>
      <c r="BI596" s="55"/>
      <c r="BJ596" s="55"/>
      <c r="BK596" s="55"/>
      <c r="BL596" s="55"/>
      <c r="BM596" s="55"/>
      <c r="BN596" s="55"/>
      <c r="BO596" s="55"/>
      <c r="BP596" s="55"/>
      <c r="BQ596" s="55"/>
      <c r="BR596" s="55"/>
      <c r="BS596" s="55"/>
      <c r="BT596" s="55"/>
      <c r="BU596" s="55"/>
      <c r="BV596" s="55"/>
      <c r="BW596" s="55"/>
      <c r="BX596" s="55"/>
      <c r="BY596" s="55"/>
    </row>
    <row r="597" spans="1:77" ht="15.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c r="AN597" s="55"/>
      <c r="AO597" s="55"/>
      <c r="AP597" s="55"/>
      <c r="AQ597" s="55"/>
      <c r="AR597" s="55"/>
      <c r="AS597" s="55"/>
      <c r="AT597" s="55"/>
      <c r="AU597" s="55"/>
      <c r="AV597" s="55"/>
      <c r="AW597" s="55"/>
      <c r="AX597" s="55"/>
      <c r="AY597" s="55"/>
      <c r="AZ597" s="55"/>
      <c r="BA597" s="55"/>
      <c r="BB597" s="55"/>
      <c r="BC597" s="55"/>
      <c r="BD597" s="55"/>
      <c r="BE597" s="55"/>
      <c r="BF597" s="55"/>
      <c r="BG597" s="55"/>
      <c r="BH597" s="55"/>
      <c r="BI597" s="55"/>
      <c r="BJ597" s="55"/>
      <c r="BK597" s="55"/>
      <c r="BL597" s="55"/>
      <c r="BM597" s="55"/>
      <c r="BN597" s="55"/>
      <c r="BO597" s="55"/>
      <c r="BP597" s="55"/>
      <c r="BQ597" s="55"/>
      <c r="BR597" s="55"/>
      <c r="BS597" s="55"/>
      <c r="BT597" s="55"/>
      <c r="BU597" s="55"/>
      <c r="BV597" s="55"/>
      <c r="BW597" s="55"/>
      <c r="BX597" s="55"/>
      <c r="BY597" s="55"/>
    </row>
    <row r="598" spans="1:77" ht="15.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c r="AT598" s="55"/>
      <c r="AU598" s="55"/>
      <c r="AV598" s="55"/>
      <c r="AW598" s="55"/>
      <c r="AX598" s="55"/>
      <c r="AY598" s="55"/>
      <c r="AZ598" s="55"/>
      <c r="BA598" s="55"/>
      <c r="BB598" s="55"/>
      <c r="BC598" s="55"/>
      <c r="BD598" s="55"/>
      <c r="BE598" s="55"/>
      <c r="BF598" s="55"/>
      <c r="BG598" s="55"/>
      <c r="BH598" s="55"/>
      <c r="BI598" s="55"/>
      <c r="BJ598" s="55"/>
      <c r="BK598" s="55"/>
      <c r="BL598" s="55"/>
      <c r="BM598" s="55"/>
      <c r="BN598" s="55"/>
      <c r="BO598" s="55"/>
      <c r="BP598" s="55"/>
      <c r="BQ598" s="55"/>
      <c r="BR598" s="55"/>
      <c r="BS598" s="55"/>
      <c r="BT598" s="55"/>
      <c r="BU598" s="55"/>
      <c r="BV598" s="55"/>
      <c r="BW598" s="55"/>
      <c r="BX598" s="55"/>
      <c r="BY598" s="55"/>
    </row>
    <row r="599" spans="1:77" ht="15.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c r="AN599" s="55"/>
      <c r="AO599" s="55"/>
      <c r="AP599" s="55"/>
      <c r="AQ599" s="55"/>
      <c r="AR599" s="55"/>
      <c r="AS599" s="55"/>
      <c r="AT599" s="55"/>
      <c r="AU599" s="55"/>
      <c r="AV599" s="55"/>
      <c r="AW599" s="55"/>
      <c r="AX599" s="55"/>
      <c r="AY599" s="55"/>
      <c r="AZ599" s="55"/>
      <c r="BA599" s="55"/>
      <c r="BB599" s="55"/>
      <c r="BC599" s="55"/>
      <c r="BD599" s="55"/>
      <c r="BE599" s="55"/>
      <c r="BF599" s="55"/>
      <c r="BG599" s="55"/>
      <c r="BH599" s="55"/>
      <c r="BI599" s="55"/>
      <c r="BJ599" s="55"/>
      <c r="BK599" s="55"/>
      <c r="BL599" s="55"/>
      <c r="BM599" s="55"/>
      <c r="BN599" s="55"/>
      <c r="BO599" s="55"/>
      <c r="BP599" s="55"/>
      <c r="BQ599" s="55"/>
      <c r="BR599" s="55"/>
      <c r="BS599" s="55"/>
      <c r="BT599" s="55"/>
      <c r="BU599" s="55"/>
      <c r="BV599" s="55"/>
      <c r="BW599" s="55"/>
      <c r="BX599" s="55"/>
      <c r="BY599" s="55"/>
    </row>
    <row r="600" spans="1:77" ht="15.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c r="AN600" s="55"/>
      <c r="AO600" s="55"/>
      <c r="AP600" s="55"/>
      <c r="AQ600" s="55"/>
      <c r="AR600" s="55"/>
      <c r="AS600" s="55"/>
      <c r="AT600" s="55"/>
      <c r="AU600" s="55"/>
      <c r="AV600" s="55"/>
      <c r="AW600" s="55"/>
      <c r="AX600" s="55"/>
      <c r="AY600" s="55"/>
      <c r="AZ600" s="55"/>
      <c r="BA600" s="55"/>
      <c r="BB600" s="55"/>
      <c r="BC600" s="55"/>
      <c r="BD600" s="55"/>
      <c r="BE600" s="55"/>
      <c r="BF600" s="55"/>
      <c r="BG600" s="55"/>
      <c r="BH600" s="55"/>
      <c r="BI600" s="55"/>
      <c r="BJ600" s="55"/>
      <c r="BK600" s="55"/>
      <c r="BL600" s="55"/>
      <c r="BM600" s="55"/>
      <c r="BN600" s="55"/>
      <c r="BO600" s="55"/>
      <c r="BP600" s="55"/>
      <c r="BQ600" s="55"/>
      <c r="BR600" s="55"/>
      <c r="BS600" s="55"/>
      <c r="BT600" s="55"/>
      <c r="BU600" s="55"/>
      <c r="BV600" s="55"/>
      <c r="BW600" s="55"/>
      <c r="BX600" s="55"/>
      <c r="BY600" s="55"/>
    </row>
    <row r="601" spans="1:77" ht="15.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c r="AN601" s="55"/>
      <c r="AO601" s="55"/>
      <c r="AP601" s="55"/>
      <c r="AQ601" s="55"/>
      <c r="AR601" s="55"/>
      <c r="AS601" s="55"/>
      <c r="AT601" s="55"/>
      <c r="AU601" s="55"/>
      <c r="AV601" s="55"/>
      <c r="AW601" s="55"/>
      <c r="AX601" s="55"/>
      <c r="AY601" s="55"/>
      <c r="AZ601" s="55"/>
      <c r="BA601" s="55"/>
      <c r="BB601" s="55"/>
      <c r="BC601" s="55"/>
      <c r="BD601" s="55"/>
      <c r="BE601" s="55"/>
      <c r="BF601" s="55"/>
      <c r="BG601" s="55"/>
      <c r="BH601" s="55"/>
      <c r="BI601" s="55"/>
      <c r="BJ601" s="55"/>
      <c r="BK601" s="55"/>
      <c r="BL601" s="55"/>
      <c r="BM601" s="55"/>
      <c r="BN601" s="55"/>
      <c r="BO601" s="55"/>
      <c r="BP601" s="55"/>
      <c r="BQ601" s="55"/>
      <c r="BR601" s="55"/>
      <c r="BS601" s="55"/>
      <c r="BT601" s="55"/>
      <c r="BU601" s="55"/>
      <c r="BV601" s="55"/>
      <c r="BW601" s="55"/>
      <c r="BX601" s="55"/>
      <c r="BY601" s="55"/>
    </row>
    <row r="602" spans="1:77" ht="15.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c r="AN602" s="55"/>
      <c r="AO602" s="55"/>
      <c r="AP602" s="55"/>
      <c r="AQ602" s="55"/>
      <c r="AR602" s="55"/>
      <c r="AS602" s="55"/>
      <c r="AT602" s="55"/>
      <c r="AU602" s="55"/>
      <c r="AV602" s="55"/>
      <c r="AW602" s="55"/>
      <c r="AX602" s="55"/>
      <c r="AY602" s="55"/>
      <c r="AZ602" s="55"/>
      <c r="BA602" s="55"/>
      <c r="BB602" s="55"/>
      <c r="BC602" s="55"/>
      <c r="BD602" s="55"/>
      <c r="BE602" s="55"/>
      <c r="BF602" s="55"/>
      <c r="BG602" s="55"/>
      <c r="BH602" s="55"/>
      <c r="BI602" s="55"/>
      <c r="BJ602" s="55"/>
      <c r="BK602" s="55"/>
      <c r="BL602" s="55"/>
      <c r="BM602" s="55"/>
      <c r="BN602" s="55"/>
      <c r="BO602" s="55"/>
      <c r="BP602" s="55"/>
      <c r="BQ602" s="55"/>
      <c r="BR602" s="55"/>
      <c r="BS602" s="55"/>
      <c r="BT602" s="55"/>
      <c r="BU602" s="55"/>
      <c r="BV602" s="55"/>
      <c r="BW602" s="55"/>
      <c r="BX602" s="55"/>
      <c r="BY602" s="55"/>
    </row>
    <row r="603" spans="1:77" ht="15.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c r="AN603" s="55"/>
      <c r="AO603" s="55"/>
      <c r="AP603" s="55"/>
      <c r="AQ603" s="55"/>
      <c r="AR603" s="55"/>
      <c r="AS603" s="55"/>
      <c r="AT603" s="55"/>
      <c r="AU603" s="55"/>
      <c r="AV603" s="55"/>
      <c r="AW603" s="55"/>
      <c r="AX603" s="55"/>
      <c r="AY603" s="55"/>
      <c r="AZ603" s="55"/>
      <c r="BA603" s="55"/>
      <c r="BB603" s="55"/>
      <c r="BC603" s="55"/>
      <c r="BD603" s="55"/>
      <c r="BE603" s="55"/>
      <c r="BF603" s="55"/>
      <c r="BG603" s="55"/>
      <c r="BH603" s="55"/>
      <c r="BI603" s="55"/>
      <c r="BJ603" s="55"/>
      <c r="BK603" s="55"/>
      <c r="BL603" s="55"/>
      <c r="BM603" s="55"/>
      <c r="BN603" s="55"/>
      <c r="BO603" s="55"/>
      <c r="BP603" s="55"/>
      <c r="BQ603" s="55"/>
      <c r="BR603" s="55"/>
      <c r="BS603" s="55"/>
      <c r="BT603" s="55"/>
      <c r="BU603" s="55"/>
      <c r="BV603" s="55"/>
      <c r="BW603" s="55"/>
      <c r="BX603" s="55"/>
      <c r="BY603" s="55"/>
    </row>
    <row r="604" spans="1:77" ht="15.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c r="AN604" s="55"/>
      <c r="AO604" s="55"/>
      <c r="AP604" s="55"/>
      <c r="AQ604" s="55"/>
      <c r="AR604" s="55"/>
      <c r="AS604" s="55"/>
      <c r="AT604" s="55"/>
      <c r="AU604" s="55"/>
      <c r="AV604" s="55"/>
      <c r="AW604" s="55"/>
      <c r="AX604" s="55"/>
      <c r="AY604" s="55"/>
      <c r="AZ604" s="55"/>
      <c r="BA604" s="55"/>
      <c r="BB604" s="55"/>
      <c r="BC604" s="55"/>
      <c r="BD604" s="55"/>
      <c r="BE604" s="55"/>
      <c r="BF604" s="55"/>
      <c r="BG604" s="55"/>
      <c r="BH604" s="55"/>
      <c r="BI604" s="55"/>
      <c r="BJ604" s="55"/>
      <c r="BK604" s="55"/>
      <c r="BL604" s="55"/>
      <c r="BM604" s="55"/>
      <c r="BN604" s="55"/>
      <c r="BO604" s="55"/>
      <c r="BP604" s="55"/>
      <c r="BQ604" s="55"/>
      <c r="BR604" s="55"/>
      <c r="BS604" s="55"/>
      <c r="BT604" s="55"/>
      <c r="BU604" s="55"/>
      <c r="BV604" s="55"/>
      <c r="BW604" s="55"/>
      <c r="BX604" s="55"/>
      <c r="BY604" s="55"/>
    </row>
    <row r="605" spans="1:77" ht="15.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row>
    <row r="606" spans="1:77" ht="15.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c r="AN606" s="55"/>
      <c r="AO606" s="55"/>
      <c r="AP606" s="55"/>
      <c r="AQ606" s="55"/>
      <c r="AR606" s="55"/>
      <c r="AS606" s="55"/>
      <c r="AT606" s="55"/>
      <c r="AU606" s="55"/>
      <c r="AV606" s="55"/>
      <c r="AW606" s="55"/>
      <c r="AX606" s="55"/>
      <c r="AY606" s="55"/>
      <c r="AZ606" s="55"/>
      <c r="BA606" s="55"/>
      <c r="BB606" s="55"/>
      <c r="BC606" s="55"/>
      <c r="BD606" s="55"/>
      <c r="BE606" s="55"/>
      <c r="BF606" s="55"/>
      <c r="BG606" s="55"/>
      <c r="BH606" s="55"/>
      <c r="BI606" s="55"/>
      <c r="BJ606" s="55"/>
      <c r="BK606" s="55"/>
      <c r="BL606" s="55"/>
      <c r="BM606" s="55"/>
      <c r="BN606" s="55"/>
      <c r="BO606" s="55"/>
      <c r="BP606" s="55"/>
      <c r="BQ606" s="55"/>
      <c r="BR606" s="55"/>
      <c r="BS606" s="55"/>
      <c r="BT606" s="55"/>
      <c r="BU606" s="55"/>
      <c r="BV606" s="55"/>
      <c r="BW606" s="55"/>
      <c r="BX606" s="55"/>
      <c r="BY606" s="55"/>
    </row>
    <row r="607" spans="1:77" ht="15.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c r="AN607" s="55"/>
      <c r="AO607" s="55"/>
      <c r="AP607" s="55"/>
      <c r="AQ607" s="55"/>
      <c r="AR607" s="55"/>
      <c r="AS607" s="55"/>
      <c r="AT607" s="55"/>
      <c r="AU607" s="55"/>
      <c r="AV607" s="55"/>
      <c r="AW607" s="55"/>
      <c r="AX607" s="55"/>
      <c r="AY607" s="55"/>
      <c r="AZ607" s="55"/>
      <c r="BA607" s="55"/>
      <c r="BB607" s="55"/>
      <c r="BC607" s="55"/>
      <c r="BD607" s="55"/>
      <c r="BE607" s="55"/>
      <c r="BF607" s="55"/>
      <c r="BG607" s="55"/>
      <c r="BH607" s="55"/>
      <c r="BI607" s="55"/>
      <c r="BJ607" s="55"/>
      <c r="BK607" s="55"/>
      <c r="BL607" s="55"/>
      <c r="BM607" s="55"/>
      <c r="BN607" s="55"/>
      <c r="BO607" s="55"/>
      <c r="BP607" s="55"/>
      <c r="BQ607" s="55"/>
      <c r="BR607" s="55"/>
      <c r="BS607" s="55"/>
      <c r="BT607" s="55"/>
      <c r="BU607" s="55"/>
      <c r="BV607" s="55"/>
      <c r="BW607" s="55"/>
      <c r="BX607" s="55"/>
      <c r="BY607" s="55"/>
    </row>
    <row r="608" spans="1:77" ht="15.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c r="AN608" s="55"/>
      <c r="AO608" s="55"/>
      <c r="AP608" s="55"/>
      <c r="AQ608" s="55"/>
      <c r="AR608" s="55"/>
      <c r="AS608" s="55"/>
      <c r="AT608" s="55"/>
      <c r="AU608" s="55"/>
      <c r="AV608" s="55"/>
      <c r="AW608" s="55"/>
      <c r="AX608" s="55"/>
      <c r="AY608" s="55"/>
      <c r="AZ608" s="55"/>
      <c r="BA608" s="55"/>
      <c r="BB608" s="55"/>
      <c r="BC608" s="55"/>
      <c r="BD608" s="55"/>
      <c r="BE608" s="55"/>
      <c r="BF608" s="55"/>
      <c r="BG608" s="55"/>
      <c r="BH608" s="55"/>
      <c r="BI608" s="55"/>
      <c r="BJ608" s="55"/>
      <c r="BK608" s="55"/>
      <c r="BL608" s="55"/>
      <c r="BM608" s="55"/>
      <c r="BN608" s="55"/>
      <c r="BO608" s="55"/>
      <c r="BP608" s="55"/>
      <c r="BQ608" s="55"/>
      <c r="BR608" s="55"/>
      <c r="BS608" s="55"/>
      <c r="BT608" s="55"/>
      <c r="BU608" s="55"/>
      <c r="BV608" s="55"/>
      <c r="BW608" s="55"/>
      <c r="BX608" s="55"/>
      <c r="BY608" s="55"/>
    </row>
    <row r="609" spans="1:77" ht="15.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c r="AN609" s="55"/>
      <c r="AO609" s="55"/>
      <c r="AP609" s="55"/>
      <c r="AQ609" s="55"/>
      <c r="AR609" s="55"/>
      <c r="AS609" s="55"/>
      <c r="AT609" s="55"/>
      <c r="AU609" s="55"/>
      <c r="AV609" s="55"/>
      <c r="AW609" s="55"/>
      <c r="AX609" s="55"/>
      <c r="AY609" s="55"/>
      <c r="AZ609" s="55"/>
      <c r="BA609" s="55"/>
      <c r="BB609" s="55"/>
      <c r="BC609" s="55"/>
      <c r="BD609" s="55"/>
      <c r="BE609" s="55"/>
      <c r="BF609" s="55"/>
      <c r="BG609" s="55"/>
      <c r="BH609" s="55"/>
      <c r="BI609" s="55"/>
      <c r="BJ609" s="55"/>
      <c r="BK609" s="55"/>
      <c r="BL609" s="55"/>
      <c r="BM609" s="55"/>
      <c r="BN609" s="55"/>
      <c r="BO609" s="55"/>
      <c r="BP609" s="55"/>
      <c r="BQ609" s="55"/>
      <c r="BR609" s="55"/>
      <c r="BS609" s="55"/>
      <c r="BT609" s="55"/>
      <c r="BU609" s="55"/>
      <c r="BV609" s="55"/>
      <c r="BW609" s="55"/>
      <c r="BX609" s="55"/>
      <c r="BY609" s="55"/>
    </row>
    <row r="610" spans="1:77" ht="15.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c r="AN610" s="55"/>
      <c r="AO610" s="55"/>
      <c r="AP610" s="55"/>
      <c r="AQ610" s="55"/>
      <c r="AR610" s="55"/>
      <c r="AS610" s="55"/>
      <c r="AT610" s="55"/>
      <c r="AU610" s="55"/>
      <c r="AV610" s="55"/>
      <c r="AW610" s="55"/>
      <c r="AX610" s="55"/>
      <c r="AY610" s="55"/>
      <c r="AZ610" s="55"/>
      <c r="BA610" s="55"/>
      <c r="BB610" s="55"/>
      <c r="BC610" s="55"/>
      <c r="BD610" s="55"/>
      <c r="BE610" s="55"/>
      <c r="BF610" s="55"/>
      <c r="BG610" s="55"/>
      <c r="BH610" s="55"/>
      <c r="BI610" s="55"/>
      <c r="BJ610" s="55"/>
      <c r="BK610" s="55"/>
      <c r="BL610" s="55"/>
      <c r="BM610" s="55"/>
      <c r="BN610" s="55"/>
      <c r="BO610" s="55"/>
      <c r="BP610" s="55"/>
      <c r="BQ610" s="55"/>
      <c r="BR610" s="55"/>
      <c r="BS610" s="55"/>
      <c r="BT610" s="55"/>
      <c r="BU610" s="55"/>
      <c r="BV610" s="55"/>
      <c r="BW610" s="55"/>
      <c r="BX610" s="55"/>
      <c r="BY610" s="55"/>
    </row>
    <row r="611" spans="1:77" ht="15.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c r="AN611" s="55"/>
      <c r="AO611" s="55"/>
      <c r="AP611" s="55"/>
      <c r="AQ611" s="55"/>
      <c r="AR611" s="55"/>
      <c r="AS611" s="55"/>
      <c r="AT611" s="55"/>
      <c r="AU611" s="55"/>
      <c r="AV611" s="55"/>
      <c r="AW611" s="55"/>
      <c r="AX611" s="55"/>
      <c r="AY611" s="55"/>
      <c r="AZ611" s="55"/>
      <c r="BA611" s="55"/>
      <c r="BB611" s="55"/>
      <c r="BC611" s="55"/>
      <c r="BD611" s="55"/>
      <c r="BE611" s="55"/>
      <c r="BF611" s="55"/>
      <c r="BG611" s="55"/>
      <c r="BH611" s="55"/>
      <c r="BI611" s="55"/>
      <c r="BJ611" s="55"/>
      <c r="BK611" s="55"/>
      <c r="BL611" s="55"/>
      <c r="BM611" s="55"/>
      <c r="BN611" s="55"/>
      <c r="BO611" s="55"/>
      <c r="BP611" s="55"/>
      <c r="BQ611" s="55"/>
      <c r="BR611" s="55"/>
      <c r="BS611" s="55"/>
      <c r="BT611" s="55"/>
      <c r="BU611" s="55"/>
      <c r="BV611" s="55"/>
      <c r="BW611" s="55"/>
      <c r="BX611" s="55"/>
      <c r="BY611" s="55"/>
    </row>
    <row r="612" spans="1:77" ht="15.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c r="BC612" s="55"/>
      <c r="BD612" s="55"/>
      <c r="BE612" s="55"/>
      <c r="BF612" s="55"/>
      <c r="BG612" s="55"/>
      <c r="BH612" s="55"/>
      <c r="BI612" s="55"/>
      <c r="BJ612" s="55"/>
      <c r="BK612" s="55"/>
      <c r="BL612" s="55"/>
      <c r="BM612" s="55"/>
      <c r="BN612" s="55"/>
      <c r="BO612" s="55"/>
      <c r="BP612" s="55"/>
      <c r="BQ612" s="55"/>
      <c r="BR612" s="55"/>
      <c r="BS612" s="55"/>
      <c r="BT612" s="55"/>
      <c r="BU612" s="55"/>
      <c r="BV612" s="55"/>
      <c r="BW612" s="55"/>
      <c r="BX612" s="55"/>
      <c r="BY612" s="55"/>
    </row>
    <row r="613" spans="1:77" ht="15.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c r="BC613" s="55"/>
      <c r="BD613" s="55"/>
      <c r="BE613" s="55"/>
      <c r="BF613" s="55"/>
      <c r="BG613" s="55"/>
      <c r="BH613" s="55"/>
      <c r="BI613" s="55"/>
      <c r="BJ613" s="55"/>
      <c r="BK613" s="55"/>
      <c r="BL613" s="55"/>
      <c r="BM613" s="55"/>
      <c r="BN613" s="55"/>
      <c r="BO613" s="55"/>
      <c r="BP613" s="55"/>
      <c r="BQ613" s="55"/>
      <c r="BR613" s="55"/>
      <c r="BS613" s="55"/>
      <c r="BT613" s="55"/>
      <c r="BU613" s="55"/>
      <c r="BV613" s="55"/>
      <c r="BW613" s="55"/>
      <c r="BX613" s="55"/>
      <c r="BY613" s="55"/>
    </row>
    <row r="614" spans="1:77" ht="15.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c r="BC614" s="55"/>
      <c r="BD614" s="55"/>
      <c r="BE614" s="55"/>
      <c r="BF614" s="55"/>
      <c r="BG614" s="55"/>
      <c r="BH614" s="55"/>
      <c r="BI614" s="55"/>
      <c r="BJ614" s="55"/>
      <c r="BK614" s="55"/>
      <c r="BL614" s="55"/>
      <c r="BM614" s="55"/>
      <c r="BN614" s="55"/>
      <c r="BO614" s="55"/>
      <c r="BP614" s="55"/>
      <c r="BQ614" s="55"/>
      <c r="BR614" s="55"/>
      <c r="BS614" s="55"/>
      <c r="BT614" s="55"/>
      <c r="BU614" s="55"/>
      <c r="BV614" s="55"/>
      <c r="BW614" s="55"/>
      <c r="BX614" s="55"/>
      <c r="BY614" s="55"/>
    </row>
    <row r="615" spans="1:77" ht="15.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c r="BC615" s="55"/>
      <c r="BD615" s="55"/>
      <c r="BE615" s="55"/>
      <c r="BF615" s="55"/>
      <c r="BG615" s="55"/>
      <c r="BH615" s="55"/>
      <c r="BI615" s="55"/>
      <c r="BJ615" s="55"/>
      <c r="BK615" s="55"/>
      <c r="BL615" s="55"/>
      <c r="BM615" s="55"/>
      <c r="BN615" s="55"/>
      <c r="BO615" s="55"/>
      <c r="BP615" s="55"/>
      <c r="BQ615" s="55"/>
      <c r="BR615" s="55"/>
      <c r="BS615" s="55"/>
      <c r="BT615" s="55"/>
      <c r="BU615" s="55"/>
      <c r="BV615" s="55"/>
      <c r="BW615" s="55"/>
      <c r="BX615" s="55"/>
      <c r="BY615" s="55"/>
    </row>
    <row r="616" spans="1:77" ht="15.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c r="AN616" s="55"/>
      <c r="AO616" s="55"/>
      <c r="AP616" s="55"/>
      <c r="AQ616" s="55"/>
      <c r="AR616" s="55"/>
      <c r="AS616" s="55"/>
      <c r="AT616" s="55"/>
      <c r="AU616" s="55"/>
      <c r="AV616" s="55"/>
      <c r="AW616" s="55"/>
      <c r="AX616" s="55"/>
      <c r="AY616" s="55"/>
      <c r="AZ616" s="55"/>
      <c r="BA616" s="55"/>
      <c r="BB616" s="55"/>
      <c r="BC616" s="55"/>
      <c r="BD616" s="55"/>
      <c r="BE616" s="55"/>
      <c r="BF616" s="55"/>
      <c r="BG616" s="55"/>
      <c r="BH616" s="55"/>
      <c r="BI616" s="55"/>
      <c r="BJ616" s="55"/>
      <c r="BK616" s="55"/>
      <c r="BL616" s="55"/>
      <c r="BM616" s="55"/>
      <c r="BN616" s="55"/>
      <c r="BO616" s="55"/>
      <c r="BP616" s="55"/>
      <c r="BQ616" s="55"/>
      <c r="BR616" s="55"/>
      <c r="BS616" s="55"/>
      <c r="BT616" s="55"/>
      <c r="BU616" s="55"/>
      <c r="BV616" s="55"/>
      <c r="BW616" s="55"/>
      <c r="BX616" s="55"/>
      <c r="BY616" s="55"/>
    </row>
    <row r="617" spans="1:77" ht="15.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c r="AN617" s="55"/>
      <c r="AO617" s="55"/>
      <c r="AP617" s="55"/>
      <c r="AQ617" s="55"/>
      <c r="AR617" s="55"/>
      <c r="AS617" s="55"/>
      <c r="AT617" s="55"/>
      <c r="AU617" s="55"/>
      <c r="AV617" s="55"/>
      <c r="AW617" s="55"/>
      <c r="AX617" s="55"/>
      <c r="AY617" s="55"/>
      <c r="AZ617" s="55"/>
      <c r="BA617" s="55"/>
      <c r="BB617" s="55"/>
      <c r="BC617" s="55"/>
      <c r="BD617" s="55"/>
      <c r="BE617" s="55"/>
      <c r="BF617" s="55"/>
      <c r="BG617" s="55"/>
      <c r="BH617" s="55"/>
      <c r="BI617" s="55"/>
      <c r="BJ617" s="55"/>
      <c r="BK617" s="55"/>
      <c r="BL617" s="55"/>
      <c r="BM617" s="55"/>
      <c r="BN617" s="55"/>
      <c r="BO617" s="55"/>
      <c r="BP617" s="55"/>
      <c r="BQ617" s="55"/>
      <c r="BR617" s="55"/>
      <c r="BS617" s="55"/>
      <c r="BT617" s="55"/>
      <c r="BU617" s="55"/>
      <c r="BV617" s="55"/>
      <c r="BW617" s="55"/>
      <c r="BX617" s="55"/>
      <c r="BY617" s="55"/>
    </row>
    <row r="618" spans="1:77" ht="15.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c r="AN618" s="55"/>
      <c r="AO618" s="55"/>
      <c r="AP618" s="55"/>
      <c r="AQ618" s="55"/>
      <c r="AR618" s="55"/>
      <c r="AS618" s="55"/>
      <c r="AT618" s="55"/>
      <c r="AU618" s="55"/>
      <c r="AV618" s="55"/>
      <c r="AW618" s="55"/>
      <c r="AX618" s="55"/>
      <c r="AY618" s="55"/>
      <c r="AZ618" s="55"/>
      <c r="BA618" s="55"/>
      <c r="BB618" s="55"/>
      <c r="BC618" s="55"/>
      <c r="BD618" s="55"/>
      <c r="BE618" s="55"/>
      <c r="BF618" s="55"/>
      <c r="BG618" s="55"/>
      <c r="BH618" s="55"/>
      <c r="BI618" s="55"/>
      <c r="BJ618" s="55"/>
      <c r="BK618" s="55"/>
      <c r="BL618" s="55"/>
      <c r="BM618" s="55"/>
      <c r="BN618" s="55"/>
      <c r="BO618" s="55"/>
      <c r="BP618" s="55"/>
      <c r="BQ618" s="55"/>
      <c r="BR618" s="55"/>
      <c r="BS618" s="55"/>
      <c r="BT618" s="55"/>
      <c r="BU618" s="55"/>
      <c r="BV618" s="55"/>
      <c r="BW618" s="55"/>
      <c r="BX618" s="55"/>
      <c r="BY618" s="55"/>
    </row>
    <row r="619" spans="1:77" ht="15.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c r="AN619" s="55"/>
      <c r="AO619" s="55"/>
      <c r="AP619" s="55"/>
      <c r="AQ619" s="55"/>
      <c r="AR619" s="55"/>
      <c r="AS619" s="55"/>
      <c r="AT619" s="55"/>
      <c r="AU619" s="55"/>
      <c r="AV619" s="55"/>
      <c r="AW619" s="55"/>
      <c r="AX619" s="55"/>
      <c r="AY619" s="55"/>
      <c r="AZ619" s="55"/>
      <c r="BA619" s="55"/>
      <c r="BB619" s="55"/>
      <c r="BC619" s="55"/>
      <c r="BD619" s="55"/>
      <c r="BE619" s="55"/>
      <c r="BF619" s="55"/>
      <c r="BG619" s="55"/>
      <c r="BH619" s="55"/>
      <c r="BI619" s="55"/>
      <c r="BJ619" s="55"/>
      <c r="BK619" s="55"/>
      <c r="BL619" s="55"/>
      <c r="BM619" s="55"/>
      <c r="BN619" s="55"/>
      <c r="BO619" s="55"/>
      <c r="BP619" s="55"/>
      <c r="BQ619" s="55"/>
      <c r="BR619" s="55"/>
      <c r="BS619" s="55"/>
      <c r="BT619" s="55"/>
      <c r="BU619" s="55"/>
      <c r="BV619" s="55"/>
      <c r="BW619" s="55"/>
      <c r="BX619" s="55"/>
      <c r="BY619" s="55"/>
    </row>
    <row r="620" spans="1:77" ht="15.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c r="AN620" s="55"/>
      <c r="AO620" s="55"/>
      <c r="AP620" s="55"/>
      <c r="AQ620" s="55"/>
      <c r="AR620" s="55"/>
      <c r="AS620" s="55"/>
      <c r="AT620" s="55"/>
      <c r="AU620" s="55"/>
      <c r="AV620" s="55"/>
      <c r="AW620" s="55"/>
      <c r="AX620" s="55"/>
      <c r="AY620" s="55"/>
      <c r="AZ620" s="55"/>
      <c r="BA620" s="55"/>
      <c r="BB620" s="55"/>
      <c r="BC620" s="55"/>
      <c r="BD620" s="55"/>
      <c r="BE620" s="55"/>
      <c r="BF620" s="55"/>
      <c r="BG620" s="55"/>
      <c r="BH620" s="55"/>
      <c r="BI620" s="55"/>
      <c r="BJ620" s="55"/>
      <c r="BK620" s="55"/>
      <c r="BL620" s="55"/>
      <c r="BM620" s="55"/>
      <c r="BN620" s="55"/>
      <c r="BO620" s="55"/>
      <c r="BP620" s="55"/>
      <c r="BQ620" s="55"/>
      <c r="BR620" s="55"/>
      <c r="BS620" s="55"/>
      <c r="BT620" s="55"/>
      <c r="BU620" s="55"/>
      <c r="BV620" s="55"/>
      <c r="BW620" s="55"/>
      <c r="BX620" s="55"/>
      <c r="BY620" s="55"/>
    </row>
    <row r="621" spans="1:77" ht="15.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c r="BC621" s="55"/>
      <c r="BD621" s="55"/>
      <c r="BE621" s="55"/>
      <c r="BF621" s="55"/>
      <c r="BG621" s="55"/>
      <c r="BH621" s="55"/>
      <c r="BI621" s="55"/>
      <c r="BJ621" s="55"/>
      <c r="BK621" s="55"/>
      <c r="BL621" s="55"/>
      <c r="BM621" s="55"/>
      <c r="BN621" s="55"/>
      <c r="BO621" s="55"/>
      <c r="BP621" s="55"/>
      <c r="BQ621" s="55"/>
      <c r="BR621" s="55"/>
      <c r="BS621" s="55"/>
      <c r="BT621" s="55"/>
      <c r="BU621" s="55"/>
      <c r="BV621" s="55"/>
      <c r="BW621" s="55"/>
      <c r="BX621" s="55"/>
      <c r="BY621" s="55"/>
    </row>
    <row r="622" spans="1:77" ht="15.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c r="BC622" s="55"/>
      <c r="BD622" s="55"/>
      <c r="BE622" s="55"/>
      <c r="BF622" s="55"/>
      <c r="BG622" s="55"/>
      <c r="BH622" s="55"/>
      <c r="BI622" s="55"/>
      <c r="BJ622" s="55"/>
      <c r="BK622" s="55"/>
      <c r="BL622" s="55"/>
      <c r="BM622" s="55"/>
      <c r="BN622" s="55"/>
      <c r="BO622" s="55"/>
      <c r="BP622" s="55"/>
      <c r="BQ622" s="55"/>
      <c r="BR622" s="55"/>
      <c r="BS622" s="55"/>
      <c r="BT622" s="55"/>
      <c r="BU622" s="55"/>
      <c r="BV622" s="55"/>
      <c r="BW622" s="55"/>
      <c r="BX622" s="55"/>
      <c r="BY622" s="55"/>
    </row>
    <row r="623" spans="1:77" ht="15.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c r="BC623" s="55"/>
      <c r="BD623" s="55"/>
      <c r="BE623" s="55"/>
      <c r="BF623" s="55"/>
      <c r="BG623" s="55"/>
      <c r="BH623" s="55"/>
      <c r="BI623" s="55"/>
      <c r="BJ623" s="55"/>
      <c r="BK623" s="55"/>
      <c r="BL623" s="55"/>
      <c r="BM623" s="55"/>
      <c r="BN623" s="55"/>
      <c r="BO623" s="55"/>
      <c r="BP623" s="55"/>
      <c r="BQ623" s="55"/>
      <c r="BR623" s="55"/>
      <c r="BS623" s="55"/>
      <c r="BT623" s="55"/>
      <c r="BU623" s="55"/>
      <c r="BV623" s="55"/>
      <c r="BW623" s="55"/>
      <c r="BX623" s="55"/>
      <c r="BY623" s="55"/>
    </row>
    <row r="624" spans="1:77" ht="15.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c r="BC624" s="55"/>
      <c r="BD624" s="55"/>
      <c r="BE624" s="55"/>
      <c r="BF624" s="55"/>
      <c r="BG624" s="55"/>
      <c r="BH624" s="55"/>
      <c r="BI624" s="55"/>
      <c r="BJ624" s="55"/>
      <c r="BK624" s="55"/>
      <c r="BL624" s="55"/>
      <c r="BM624" s="55"/>
      <c r="BN624" s="55"/>
      <c r="BO624" s="55"/>
      <c r="BP624" s="55"/>
      <c r="BQ624" s="55"/>
      <c r="BR624" s="55"/>
      <c r="BS624" s="55"/>
      <c r="BT624" s="55"/>
      <c r="BU624" s="55"/>
      <c r="BV624" s="55"/>
      <c r="BW624" s="55"/>
      <c r="BX624" s="55"/>
      <c r="BY624" s="55"/>
    </row>
    <row r="625" spans="1:77" ht="15.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c r="BC625" s="55"/>
      <c r="BD625" s="55"/>
      <c r="BE625" s="55"/>
      <c r="BF625" s="55"/>
      <c r="BG625" s="55"/>
      <c r="BH625" s="55"/>
      <c r="BI625" s="55"/>
      <c r="BJ625" s="55"/>
      <c r="BK625" s="55"/>
      <c r="BL625" s="55"/>
      <c r="BM625" s="55"/>
      <c r="BN625" s="55"/>
      <c r="BO625" s="55"/>
      <c r="BP625" s="55"/>
      <c r="BQ625" s="55"/>
      <c r="BR625" s="55"/>
      <c r="BS625" s="55"/>
      <c r="BT625" s="55"/>
      <c r="BU625" s="55"/>
      <c r="BV625" s="55"/>
      <c r="BW625" s="55"/>
      <c r="BX625" s="55"/>
      <c r="BY625" s="55"/>
    </row>
    <row r="626" spans="1:77" ht="15.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c r="BC626" s="55"/>
      <c r="BD626" s="55"/>
      <c r="BE626" s="55"/>
      <c r="BF626" s="55"/>
      <c r="BG626" s="55"/>
      <c r="BH626" s="55"/>
      <c r="BI626" s="55"/>
      <c r="BJ626" s="55"/>
      <c r="BK626" s="55"/>
      <c r="BL626" s="55"/>
      <c r="BM626" s="55"/>
      <c r="BN626" s="55"/>
      <c r="BO626" s="55"/>
      <c r="BP626" s="55"/>
      <c r="BQ626" s="55"/>
      <c r="BR626" s="55"/>
      <c r="BS626" s="55"/>
      <c r="BT626" s="55"/>
      <c r="BU626" s="55"/>
      <c r="BV626" s="55"/>
      <c r="BW626" s="55"/>
      <c r="BX626" s="55"/>
      <c r="BY626" s="55"/>
    </row>
    <row r="627" spans="1:77" ht="15.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c r="BC627" s="55"/>
      <c r="BD627" s="55"/>
      <c r="BE627" s="55"/>
      <c r="BF627" s="55"/>
      <c r="BG627" s="55"/>
      <c r="BH627" s="55"/>
      <c r="BI627" s="55"/>
      <c r="BJ627" s="55"/>
      <c r="BK627" s="55"/>
      <c r="BL627" s="55"/>
      <c r="BM627" s="55"/>
      <c r="BN627" s="55"/>
      <c r="BO627" s="55"/>
      <c r="BP627" s="55"/>
      <c r="BQ627" s="55"/>
      <c r="BR627" s="55"/>
      <c r="BS627" s="55"/>
      <c r="BT627" s="55"/>
      <c r="BU627" s="55"/>
      <c r="BV627" s="55"/>
      <c r="BW627" s="55"/>
      <c r="BX627" s="55"/>
      <c r="BY627" s="55"/>
    </row>
    <row r="628" spans="1:77" ht="15.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c r="BD628" s="55"/>
      <c r="BE628" s="55"/>
      <c r="BF628" s="55"/>
      <c r="BG628" s="55"/>
      <c r="BH628" s="55"/>
      <c r="BI628" s="55"/>
      <c r="BJ628" s="55"/>
      <c r="BK628" s="55"/>
      <c r="BL628" s="55"/>
      <c r="BM628" s="55"/>
      <c r="BN628" s="55"/>
      <c r="BO628" s="55"/>
      <c r="BP628" s="55"/>
      <c r="BQ628" s="55"/>
      <c r="BR628" s="55"/>
      <c r="BS628" s="55"/>
      <c r="BT628" s="55"/>
      <c r="BU628" s="55"/>
      <c r="BV628" s="55"/>
      <c r="BW628" s="55"/>
      <c r="BX628" s="55"/>
      <c r="BY628" s="55"/>
    </row>
    <row r="629" spans="1:77" ht="15.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row>
    <row r="630" spans="1:77" ht="15.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c r="AN630" s="55"/>
      <c r="AO630" s="55"/>
      <c r="AP630" s="55"/>
      <c r="AQ630" s="55"/>
      <c r="AR630" s="55"/>
      <c r="AS630" s="55"/>
      <c r="AT630" s="55"/>
      <c r="AU630" s="55"/>
      <c r="AV630" s="55"/>
      <c r="AW630" s="55"/>
      <c r="AX630" s="55"/>
      <c r="AY630" s="55"/>
      <c r="AZ630" s="55"/>
      <c r="BA630" s="55"/>
      <c r="BB630" s="55"/>
      <c r="BC630" s="55"/>
      <c r="BD630" s="55"/>
      <c r="BE630" s="55"/>
      <c r="BF630" s="55"/>
      <c r="BG630" s="55"/>
      <c r="BH630" s="55"/>
      <c r="BI630" s="55"/>
      <c r="BJ630" s="55"/>
      <c r="BK630" s="55"/>
      <c r="BL630" s="55"/>
      <c r="BM630" s="55"/>
      <c r="BN630" s="55"/>
      <c r="BO630" s="55"/>
      <c r="BP630" s="55"/>
      <c r="BQ630" s="55"/>
      <c r="BR630" s="55"/>
      <c r="BS630" s="55"/>
      <c r="BT630" s="55"/>
      <c r="BU630" s="55"/>
      <c r="BV630" s="55"/>
      <c r="BW630" s="55"/>
      <c r="BX630" s="55"/>
      <c r="BY630" s="55"/>
    </row>
    <row r="631" spans="1:77" ht="15.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c r="BJ631" s="55"/>
      <c r="BK631" s="55"/>
      <c r="BL631" s="55"/>
      <c r="BM631" s="55"/>
      <c r="BN631" s="55"/>
      <c r="BO631" s="55"/>
      <c r="BP631" s="55"/>
      <c r="BQ631" s="55"/>
      <c r="BR631" s="55"/>
      <c r="BS631" s="55"/>
      <c r="BT631" s="55"/>
      <c r="BU631" s="55"/>
      <c r="BV631" s="55"/>
      <c r="BW631" s="55"/>
      <c r="BX631" s="55"/>
      <c r="BY631" s="55"/>
    </row>
    <row r="632" spans="1:77" ht="15.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c r="BJ632" s="55"/>
      <c r="BK632" s="55"/>
      <c r="BL632" s="55"/>
      <c r="BM632" s="55"/>
      <c r="BN632" s="55"/>
      <c r="BO632" s="55"/>
      <c r="BP632" s="55"/>
      <c r="BQ632" s="55"/>
      <c r="BR632" s="55"/>
      <c r="BS632" s="55"/>
      <c r="BT632" s="55"/>
      <c r="BU632" s="55"/>
      <c r="BV632" s="55"/>
      <c r="BW632" s="55"/>
      <c r="BX632" s="55"/>
      <c r="BY632" s="55"/>
    </row>
    <row r="633" spans="1:77" ht="15.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c r="BC633" s="55"/>
      <c r="BD633" s="55"/>
      <c r="BE633" s="55"/>
      <c r="BF633" s="55"/>
      <c r="BG633" s="55"/>
      <c r="BH633" s="55"/>
      <c r="BI633" s="55"/>
      <c r="BJ633" s="55"/>
      <c r="BK633" s="55"/>
      <c r="BL633" s="55"/>
      <c r="BM633" s="55"/>
      <c r="BN633" s="55"/>
      <c r="BO633" s="55"/>
      <c r="BP633" s="55"/>
      <c r="BQ633" s="55"/>
      <c r="BR633" s="55"/>
      <c r="BS633" s="55"/>
      <c r="BT633" s="55"/>
      <c r="BU633" s="55"/>
      <c r="BV633" s="55"/>
      <c r="BW633" s="55"/>
      <c r="BX633" s="55"/>
      <c r="BY633" s="55"/>
    </row>
    <row r="634" spans="1:77" ht="15.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c r="AN634" s="55"/>
      <c r="AO634" s="55"/>
      <c r="AP634" s="55"/>
      <c r="AQ634" s="55"/>
      <c r="AR634" s="55"/>
      <c r="AS634" s="55"/>
      <c r="AT634" s="55"/>
      <c r="AU634" s="55"/>
      <c r="AV634" s="55"/>
      <c r="AW634" s="55"/>
      <c r="AX634" s="55"/>
      <c r="AY634" s="55"/>
      <c r="AZ634" s="55"/>
      <c r="BA634" s="55"/>
      <c r="BB634" s="55"/>
      <c r="BC634" s="55"/>
      <c r="BD634" s="55"/>
      <c r="BE634" s="55"/>
      <c r="BF634" s="55"/>
      <c r="BG634" s="55"/>
      <c r="BH634" s="55"/>
      <c r="BI634" s="55"/>
      <c r="BJ634" s="55"/>
      <c r="BK634" s="55"/>
      <c r="BL634" s="55"/>
      <c r="BM634" s="55"/>
      <c r="BN634" s="55"/>
      <c r="BO634" s="55"/>
      <c r="BP634" s="55"/>
      <c r="BQ634" s="55"/>
      <c r="BR634" s="55"/>
      <c r="BS634" s="55"/>
      <c r="BT634" s="55"/>
      <c r="BU634" s="55"/>
      <c r="BV634" s="55"/>
      <c r="BW634" s="55"/>
      <c r="BX634" s="55"/>
      <c r="BY634" s="55"/>
    </row>
    <row r="635" spans="1:77" ht="15.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c r="BD635" s="55"/>
      <c r="BE635" s="55"/>
      <c r="BF635" s="55"/>
      <c r="BG635" s="55"/>
      <c r="BH635" s="55"/>
      <c r="BI635" s="55"/>
      <c r="BJ635" s="55"/>
      <c r="BK635" s="55"/>
      <c r="BL635" s="55"/>
      <c r="BM635" s="55"/>
      <c r="BN635" s="55"/>
      <c r="BO635" s="55"/>
      <c r="BP635" s="55"/>
      <c r="BQ635" s="55"/>
      <c r="BR635" s="55"/>
      <c r="BS635" s="55"/>
      <c r="BT635" s="55"/>
      <c r="BU635" s="55"/>
      <c r="BV635" s="55"/>
      <c r="BW635" s="55"/>
      <c r="BX635" s="55"/>
      <c r="BY635" s="55"/>
    </row>
    <row r="636" spans="1:77" ht="15.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c r="AN636" s="55"/>
      <c r="AO636" s="55"/>
      <c r="AP636" s="55"/>
      <c r="AQ636" s="55"/>
      <c r="AR636" s="55"/>
      <c r="AS636" s="55"/>
      <c r="AT636" s="55"/>
      <c r="AU636" s="55"/>
      <c r="AV636" s="55"/>
      <c r="AW636" s="55"/>
      <c r="AX636" s="55"/>
      <c r="AY636" s="55"/>
      <c r="AZ636" s="55"/>
      <c r="BA636" s="55"/>
      <c r="BB636" s="55"/>
      <c r="BC636" s="55"/>
      <c r="BD636" s="55"/>
      <c r="BE636" s="55"/>
      <c r="BF636" s="55"/>
      <c r="BG636" s="55"/>
      <c r="BH636" s="55"/>
      <c r="BI636" s="55"/>
      <c r="BJ636" s="55"/>
      <c r="BK636" s="55"/>
      <c r="BL636" s="55"/>
      <c r="BM636" s="55"/>
      <c r="BN636" s="55"/>
      <c r="BO636" s="55"/>
      <c r="BP636" s="55"/>
      <c r="BQ636" s="55"/>
      <c r="BR636" s="55"/>
      <c r="BS636" s="55"/>
      <c r="BT636" s="55"/>
      <c r="BU636" s="55"/>
      <c r="BV636" s="55"/>
      <c r="BW636" s="55"/>
      <c r="BX636" s="55"/>
      <c r="BY636" s="55"/>
    </row>
    <row r="637" spans="1:77" ht="15.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c r="BC637" s="55"/>
      <c r="BD637" s="55"/>
      <c r="BE637" s="55"/>
      <c r="BF637" s="55"/>
      <c r="BG637" s="55"/>
      <c r="BH637" s="55"/>
      <c r="BI637" s="55"/>
      <c r="BJ637" s="55"/>
      <c r="BK637" s="55"/>
      <c r="BL637" s="55"/>
      <c r="BM637" s="55"/>
      <c r="BN637" s="55"/>
      <c r="BO637" s="55"/>
      <c r="BP637" s="55"/>
      <c r="BQ637" s="55"/>
      <c r="BR637" s="55"/>
      <c r="BS637" s="55"/>
      <c r="BT637" s="55"/>
      <c r="BU637" s="55"/>
      <c r="BV637" s="55"/>
      <c r="BW637" s="55"/>
      <c r="BX637" s="55"/>
      <c r="BY637" s="55"/>
    </row>
    <row r="638" spans="1:77" ht="15.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c r="BC638" s="55"/>
      <c r="BD638" s="55"/>
      <c r="BE638" s="55"/>
      <c r="BF638" s="55"/>
      <c r="BG638" s="55"/>
      <c r="BH638" s="55"/>
      <c r="BI638" s="55"/>
      <c r="BJ638" s="55"/>
      <c r="BK638" s="55"/>
      <c r="BL638" s="55"/>
      <c r="BM638" s="55"/>
      <c r="BN638" s="55"/>
      <c r="BO638" s="55"/>
      <c r="BP638" s="55"/>
      <c r="BQ638" s="55"/>
      <c r="BR638" s="55"/>
      <c r="BS638" s="55"/>
      <c r="BT638" s="55"/>
      <c r="BU638" s="55"/>
      <c r="BV638" s="55"/>
      <c r="BW638" s="55"/>
      <c r="BX638" s="55"/>
      <c r="BY638" s="55"/>
    </row>
    <row r="639" spans="1:77" ht="15.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c r="BC639" s="55"/>
      <c r="BD639" s="55"/>
      <c r="BE639" s="55"/>
      <c r="BF639" s="55"/>
      <c r="BG639" s="55"/>
      <c r="BH639" s="55"/>
      <c r="BI639" s="55"/>
      <c r="BJ639" s="55"/>
      <c r="BK639" s="55"/>
      <c r="BL639" s="55"/>
      <c r="BM639" s="55"/>
      <c r="BN639" s="55"/>
      <c r="BO639" s="55"/>
      <c r="BP639" s="55"/>
      <c r="BQ639" s="55"/>
      <c r="BR639" s="55"/>
      <c r="BS639" s="55"/>
      <c r="BT639" s="55"/>
      <c r="BU639" s="55"/>
      <c r="BV639" s="55"/>
      <c r="BW639" s="55"/>
      <c r="BX639" s="55"/>
      <c r="BY639" s="55"/>
    </row>
    <row r="640" spans="1:77" ht="15.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c r="AN640" s="55"/>
      <c r="AO640" s="55"/>
      <c r="AP640" s="55"/>
      <c r="AQ640" s="55"/>
      <c r="AR640" s="55"/>
      <c r="AS640" s="55"/>
      <c r="AT640" s="55"/>
      <c r="AU640" s="55"/>
      <c r="AV640" s="55"/>
      <c r="AW640" s="55"/>
      <c r="AX640" s="55"/>
      <c r="AY640" s="55"/>
      <c r="AZ640" s="55"/>
      <c r="BA640" s="55"/>
      <c r="BB640" s="55"/>
      <c r="BC640" s="55"/>
      <c r="BD640" s="55"/>
      <c r="BE640" s="55"/>
      <c r="BF640" s="55"/>
      <c r="BG640" s="55"/>
      <c r="BH640" s="55"/>
      <c r="BI640" s="55"/>
      <c r="BJ640" s="55"/>
      <c r="BK640" s="55"/>
      <c r="BL640" s="55"/>
      <c r="BM640" s="55"/>
      <c r="BN640" s="55"/>
      <c r="BO640" s="55"/>
      <c r="BP640" s="55"/>
      <c r="BQ640" s="55"/>
      <c r="BR640" s="55"/>
      <c r="BS640" s="55"/>
      <c r="BT640" s="55"/>
      <c r="BU640" s="55"/>
      <c r="BV640" s="55"/>
      <c r="BW640" s="55"/>
      <c r="BX640" s="55"/>
      <c r="BY640" s="55"/>
    </row>
    <row r="641" spans="1:77" ht="15.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c r="AN641" s="55"/>
      <c r="AO641" s="55"/>
      <c r="AP641" s="55"/>
      <c r="AQ641" s="55"/>
      <c r="AR641" s="55"/>
      <c r="AS641" s="55"/>
      <c r="AT641" s="55"/>
      <c r="AU641" s="55"/>
      <c r="AV641" s="55"/>
      <c r="AW641" s="55"/>
      <c r="AX641" s="55"/>
      <c r="AY641" s="55"/>
      <c r="AZ641" s="55"/>
      <c r="BA641" s="55"/>
      <c r="BB641" s="55"/>
      <c r="BC641" s="55"/>
      <c r="BD641" s="55"/>
      <c r="BE641" s="55"/>
      <c r="BF641" s="55"/>
      <c r="BG641" s="55"/>
      <c r="BH641" s="55"/>
      <c r="BI641" s="55"/>
      <c r="BJ641" s="55"/>
      <c r="BK641" s="55"/>
      <c r="BL641" s="55"/>
      <c r="BM641" s="55"/>
      <c r="BN641" s="55"/>
      <c r="BO641" s="55"/>
      <c r="BP641" s="55"/>
      <c r="BQ641" s="55"/>
      <c r="BR641" s="55"/>
      <c r="BS641" s="55"/>
      <c r="BT641" s="55"/>
      <c r="BU641" s="55"/>
      <c r="BV641" s="55"/>
      <c r="BW641" s="55"/>
      <c r="BX641" s="55"/>
      <c r="BY641" s="55"/>
    </row>
    <row r="642" spans="1:77" ht="15.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c r="AN642" s="55"/>
      <c r="AO642" s="55"/>
      <c r="AP642" s="55"/>
      <c r="AQ642" s="55"/>
      <c r="AR642" s="55"/>
      <c r="AS642" s="55"/>
      <c r="AT642" s="55"/>
      <c r="AU642" s="55"/>
      <c r="AV642" s="55"/>
      <c r="AW642" s="55"/>
      <c r="AX642" s="55"/>
      <c r="AY642" s="55"/>
      <c r="AZ642" s="55"/>
      <c r="BA642" s="55"/>
      <c r="BB642" s="55"/>
      <c r="BC642" s="55"/>
      <c r="BD642" s="55"/>
      <c r="BE642" s="55"/>
      <c r="BF642" s="55"/>
      <c r="BG642" s="55"/>
      <c r="BH642" s="55"/>
      <c r="BI642" s="55"/>
      <c r="BJ642" s="55"/>
      <c r="BK642" s="55"/>
      <c r="BL642" s="55"/>
      <c r="BM642" s="55"/>
      <c r="BN642" s="55"/>
      <c r="BO642" s="55"/>
      <c r="BP642" s="55"/>
      <c r="BQ642" s="55"/>
      <c r="BR642" s="55"/>
      <c r="BS642" s="55"/>
      <c r="BT642" s="55"/>
      <c r="BU642" s="55"/>
      <c r="BV642" s="55"/>
      <c r="BW642" s="55"/>
      <c r="BX642" s="55"/>
      <c r="BY642" s="55"/>
    </row>
    <row r="643" spans="1:77" ht="15.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c r="AN643" s="55"/>
      <c r="AO643" s="55"/>
      <c r="AP643" s="55"/>
      <c r="AQ643" s="55"/>
      <c r="AR643" s="55"/>
      <c r="AS643" s="55"/>
      <c r="AT643" s="55"/>
      <c r="AU643" s="55"/>
      <c r="AV643" s="55"/>
      <c r="AW643" s="55"/>
      <c r="AX643" s="55"/>
      <c r="AY643" s="55"/>
      <c r="AZ643" s="55"/>
      <c r="BA643" s="55"/>
      <c r="BB643" s="55"/>
      <c r="BC643" s="55"/>
      <c r="BD643" s="55"/>
      <c r="BE643" s="55"/>
      <c r="BF643" s="55"/>
      <c r="BG643" s="55"/>
      <c r="BH643" s="55"/>
      <c r="BI643" s="55"/>
      <c r="BJ643" s="55"/>
      <c r="BK643" s="55"/>
      <c r="BL643" s="55"/>
      <c r="BM643" s="55"/>
      <c r="BN643" s="55"/>
      <c r="BO643" s="55"/>
      <c r="BP643" s="55"/>
      <c r="BQ643" s="55"/>
      <c r="BR643" s="55"/>
      <c r="BS643" s="55"/>
      <c r="BT643" s="55"/>
      <c r="BU643" s="55"/>
      <c r="BV643" s="55"/>
      <c r="BW643" s="55"/>
      <c r="BX643" s="55"/>
      <c r="BY643" s="55"/>
    </row>
    <row r="644" spans="1:77" ht="15.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c r="AN644" s="55"/>
      <c r="AO644" s="55"/>
      <c r="AP644" s="55"/>
      <c r="AQ644" s="55"/>
      <c r="AR644" s="55"/>
      <c r="AS644" s="55"/>
      <c r="AT644" s="55"/>
      <c r="AU644" s="55"/>
      <c r="AV644" s="55"/>
      <c r="AW644" s="55"/>
      <c r="AX644" s="55"/>
      <c r="AY644" s="55"/>
      <c r="AZ644" s="55"/>
      <c r="BA644" s="55"/>
      <c r="BB644" s="55"/>
      <c r="BC644" s="55"/>
      <c r="BD644" s="55"/>
      <c r="BE644" s="55"/>
      <c r="BF644" s="55"/>
      <c r="BG644" s="55"/>
      <c r="BH644" s="55"/>
      <c r="BI644" s="55"/>
      <c r="BJ644" s="55"/>
      <c r="BK644" s="55"/>
      <c r="BL644" s="55"/>
      <c r="BM644" s="55"/>
      <c r="BN644" s="55"/>
      <c r="BO644" s="55"/>
      <c r="BP644" s="55"/>
      <c r="BQ644" s="55"/>
      <c r="BR644" s="55"/>
      <c r="BS644" s="55"/>
      <c r="BT644" s="55"/>
      <c r="BU644" s="55"/>
      <c r="BV644" s="55"/>
      <c r="BW644" s="55"/>
      <c r="BX644" s="55"/>
      <c r="BY644" s="55"/>
    </row>
    <row r="645" spans="1:77" ht="15.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c r="AN645" s="55"/>
      <c r="AO645" s="55"/>
      <c r="AP645" s="55"/>
      <c r="AQ645" s="55"/>
      <c r="AR645" s="55"/>
      <c r="AS645" s="55"/>
      <c r="AT645" s="55"/>
      <c r="AU645" s="55"/>
      <c r="AV645" s="55"/>
      <c r="AW645" s="55"/>
      <c r="AX645" s="55"/>
      <c r="AY645" s="55"/>
      <c r="AZ645" s="55"/>
      <c r="BA645" s="55"/>
      <c r="BB645" s="55"/>
      <c r="BC645" s="55"/>
      <c r="BD645" s="55"/>
      <c r="BE645" s="55"/>
      <c r="BF645" s="55"/>
      <c r="BG645" s="55"/>
      <c r="BH645" s="55"/>
      <c r="BI645" s="55"/>
      <c r="BJ645" s="55"/>
      <c r="BK645" s="55"/>
      <c r="BL645" s="55"/>
      <c r="BM645" s="55"/>
      <c r="BN645" s="55"/>
      <c r="BO645" s="55"/>
      <c r="BP645" s="55"/>
      <c r="BQ645" s="55"/>
      <c r="BR645" s="55"/>
      <c r="BS645" s="55"/>
      <c r="BT645" s="55"/>
      <c r="BU645" s="55"/>
      <c r="BV645" s="55"/>
      <c r="BW645" s="55"/>
      <c r="BX645" s="55"/>
      <c r="BY645" s="55"/>
    </row>
    <row r="646" spans="1:77" ht="15.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AY646" s="55"/>
      <c r="AZ646" s="55"/>
      <c r="BA646" s="55"/>
      <c r="BB646" s="55"/>
      <c r="BC646" s="55"/>
      <c r="BD646" s="55"/>
      <c r="BE646" s="55"/>
      <c r="BF646" s="55"/>
      <c r="BG646" s="55"/>
      <c r="BH646" s="55"/>
      <c r="BI646" s="55"/>
      <c r="BJ646" s="55"/>
      <c r="BK646" s="55"/>
      <c r="BL646" s="55"/>
      <c r="BM646" s="55"/>
      <c r="BN646" s="55"/>
      <c r="BO646" s="55"/>
      <c r="BP646" s="55"/>
      <c r="BQ646" s="55"/>
      <c r="BR646" s="55"/>
      <c r="BS646" s="55"/>
      <c r="BT646" s="55"/>
      <c r="BU646" s="55"/>
      <c r="BV646" s="55"/>
      <c r="BW646" s="55"/>
      <c r="BX646" s="55"/>
      <c r="BY646" s="55"/>
    </row>
    <row r="647" spans="1:77" ht="15.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c r="BC647" s="55"/>
      <c r="BD647" s="55"/>
      <c r="BE647" s="55"/>
      <c r="BF647" s="55"/>
      <c r="BG647" s="55"/>
      <c r="BH647" s="55"/>
      <c r="BI647" s="55"/>
      <c r="BJ647" s="55"/>
      <c r="BK647" s="55"/>
      <c r="BL647" s="55"/>
      <c r="BM647" s="55"/>
      <c r="BN647" s="55"/>
      <c r="BO647" s="55"/>
      <c r="BP647" s="55"/>
      <c r="BQ647" s="55"/>
      <c r="BR647" s="55"/>
      <c r="BS647" s="55"/>
      <c r="BT647" s="55"/>
      <c r="BU647" s="55"/>
      <c r="BV647" s="55"/>
      <c r="BW647" s="55"/>
      <c r="BX647" s="55"/>
      <c r="BY647" s="55"/>
    </row>
    <row r="648" spans="1:77" ht="15.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c r="BC648" s="55"/>
      <c r="BD648" s="55"/>
      <c r="BE648" s="55"/>
      <c r="BF648" s="55"/>
      <c r="BG648" s="55"/>
      <c r="BH648" s="55"/>
      <c r="BI648" s="55"/>
      <c r="BJ648" s="55"/>
      <c r="BK648" s="55"/>
      <c r="BL648" s="55"/>
      <c r="BM648" s="55"/>
      <c r="BN648" s="55"/>
      <c r="BO648" s="55"/>
      <c r="BP648" s="55"/>
      <c r="BQ648" s="55"/>
      <c r="BR648" s="55"/>
      <c r="BS648" s="55"/>
      <c r="BT648" s="55"/>
      <c r="BU648" s="55"/>
      <c r="BV648" s="55"/>
      <c r="BW648" s="55"/>
      <c r="BX648" s="55"/>
      <c r="BY648" s="55"/>
    </row>
    <row r="649" spans="1:77" ht="15.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c r="BC649" s="55"/>
      <c r="BD649" s="55"/>
      <c r="BE649" s="55"/>
      <c r="BF649" s="55"/>
      <c r="BG649" s="55"/>
      <c r="BH649" s="55"/>
      <c r="BI649" s="55"/>
      <c r="BJ649" s="55"/>
      <c r="BK649" s="55"/>
      <c r="BL649" s="55"/>
      <c r="BM649" s="55"/>
      <c r="BN649" s="55"/>
      <c r="BO649" s="55"/>
      <c r="BP649" s="55"/>
      <c r="BQ649" s="55"/>
      <c r="BR649" s="55"/>
      <c r="BS649" s="55"/>
      <c r="BT649" s="55"/>
      <c r="BU649" s="55"/>
      <c r="BV649" s="55"/>
      <c r="BW649" s="55"/>
      <c r="BX649" s="55"/>
      <c r="BY649" s="55"/>
    </row>
    <row r="650" spans="1:77" ht="15.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55"/>
      <c r="BP650" s="55"/>
      <c r="BQ650" s="55"/>
      <c r="BR650" s="55"/>
      <c r="BS650" s="55"/>
      <c r="BT650" s="55"/>
      <c r="BU650" s="55"/>
      <c r="BV650" s="55"/>
      <c r="BW650" s="55"/>
      <c r="BX650" s="55"/>
      <c r="BY650" s="55"/>
    </row>
    <row r="651" spans="1:77" ht="15.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5"/>
      <c r="BP651" s="55"/>
      <c r="BQ651" s="55"/>
      <c r="BR651" s="55"/>
      <c r="BS651" s="55"/>
      <c r="BT651" s="55"/>
      <c r="BU651" s="55"/>
      <c r="BV651" s="55"/>
      <c r="BW651" s="55"/>
      <c r="BX651" s="55"/>
      <c r="BY651" s="55"/>
    </row>
    <row r="652" spans="1:77" ht="15.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5"/>
      <c r="BP652" s="55"/>
      <c r="BQ652" s="55"/>
      <c r="BR652" s="55"/>
      <c r="BS652" s="55"/>
      <c r="BT652" s="55"/>
      <c r="BU652" s="55"/>
      <c r="BV652" s="55"/>
      <c r="BW652" s="55"/>
      <c r="BX652" s="55"/>
      <c r="BY652" s="55"/>
    </row>
    <row r="653" spans="1:77" ht="15.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5"/>
      <c r="BP653" s="55"/>
      <c r="BQ653" s="55"/>
      <c r="BR653" s="55"/>
      <c r="BS653" s="55"/>
      <c r="BT653" s="55"/>
      <c r="BU653" s="55"/>
      <c r="BV653" s="55"/>
      <c r="BW653" s="55"/>
      <c r="BX653" s="55"/>
      <c r="BY653" s="55"/>
    </row>
    <row r="654" spans="1:77" ht="15.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55"/>
      <c r="BP654" s="55"/>
      <c r="BQ654" s="55"/>
      <c r="BR654" s="55"/>
      <c r="BS654" s="55"/>
      <c r="BT654" s="55"/>
      <c r="BU654" s="55"/>
      <c r="BV654" s="55"/>
      <c r="BW654" s="55"/>
      <c r="BX654" s="55"/>
      <c r="BY654" s="55"/>
    </row>
    <row r="655" spans="1:77" ht="15.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55"/>
      <c r="BP655" s="55"/>
      <c r="BQ655" s="55"/>
      <c r="BR655" s="55"/>
      <c r="BS655" s="55"/>
      <c r="BT655" s="55"/>
      <c r="BU655" s="55"/>
      <c r="BV655" s="55"/>
      <c r="BW655" s="55"/>
      <c r="BX655" s="55"/>
      <c r="BY655" s="55"/>
    </row>
    <row r="656" spans="1:77" ht="15.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c r="BC656" s="55"/>
      <c r="BD656" s="55"/>
      <c r="BE656" s="55"/>
      <c r="BF656" s="55"/>
      <c r="BG656" s="55"/>
      <c r="BH656" s="55"/>
      <c r="BI656" s="55"/>
      <c r="BJ656" s="55"/>
      <c r="BK656" s="55"/>
      <c r="BL656" s="55"/>
      <c r="BM656" s="55"/>
      <c r="BN656" s="55"/>
      <c r="BO656" s="55"/>
      <c r="BP656" s="55"/>
      <c r="BQ656" s="55"/>
      <c r="BR656" s="55"/>
      <c r="BS656" s="55"/>
      <c r="BT656" s="55"/>
      <c r="BU656" s="55"/>
      <c r="BV656" s="55"/>
      <c r="BW656" s="55"/>
      <c r="BX656" s="55"/>
      <c r="BY656" s="55"/>
    </row>
    <row r="657" spans="1:77" ht="15.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row>
    <row r="658" spans="1:77" ht="15.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c r="AN658" s="55"/>
      <c r="AO658" s="55"/>
      <c r="AP658" s="55"/>
      <c r="AQ658" s="55"/>
      <c r="AR658" s="55"/>
      <c r="AS658" s="55"/>
      <c r="AT658" s="55"/>
      <c r="AU658" s="55"/>
      <c r="AV658" s="55"/>
      <c r="AW658" s="55"/>
      <c r="AX658" s="55"/>
      <c r="AY658" s="55"/>
      <c r="AZ658" s="55"/>
      <c r="BA658" s="55"/>
      <c r="BB658" s="55"/>
      <c r="BC658" s="55"/>
      <c r="BD658" s="55"/>
      <c r="BE658" s="55"/>
      <c r="BF658" s="55"/>
      <c r="BG658" s="55"/>
      <c r="BH658" s="55"/>
      <c r="BI658" s="55"/>
      <c r="BJ658" s="55"/>
      <c r="BK658" s="55"/>
      <c r="BL658" s="55"/>
      <c r="BM658" s="55"/>
      <c r="BN658" s="55"/>
      <c r="BO658" s="55"/>
      <c r="BP658" s="55"/>
      <c r="BQ658" s="55"/>
      <c r="BR658" s="55"/>
      <c r="BS658" s="55"/>
      <c r="BT658" s="55"/>
      <c r="BU658" s="55"/>
      <c r="BV658" s="55"/>
      <c r="BW658" s="55"/>
      <c r="BX658" s="55"/>
      <c r="BY658" s="55"/>
    </row>
    <row r="659" spans="1:77" ht="15.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c r="AN659" s="55"/>
      <c r="AO659" s="55"/>
      <c r="AP659" s="55"/>
      <c r="AQ659" s="55"/>
      <c r="AR659" s="55"/>
      <c r="AS659" s="55"/>
      <c r="AT659" s="55"/>
      <c r="AU659" s="55"/>
      <c r="AV659" s="55"/>
      <c r="AW659" s="55"/>
      <c r="AX659" s="55"/>
      <c r="AY659" s="55"/>
      <c r="AZ659" s="55"/>
      <c r="BA659" s="55"/>
      <c r="BB659" s="55"/>
      <c r="BC659" s="55"/>
      <c r="BD659" s="55"/>
      <c r="BE659" s="55"/>
      <c r="BF659" s="55"/>
      <c r="BG659" s="55"/>
      <c r="BH659" s="55"/>
      <c r="BI659" s="55"/>
      <c r="BJ659" s="55"/>
      <c r="BK659" s="55"/>
      <c r="BL659" s="55"/>
      <c r="BM659" s="55"/>
      <c r="BN659" s="55"/>
      <c r="BO659" s="55"/>
      <c r="BP659" s="55"/>
      <c r="BQ659" s="55"/>
      <c r="BR659" s="55"/>
      <c r="BS659" s="55"/>
      <c r="BT659" s="55"/>
      <c r="BU659" s="55"/>
      <c r="BV659" s="55"/>
      <c r="BW659" s="55"/>
      <c r="BX659" s="55"/>
      <c r="BY659" s="55"/>
    </row>
    <row r="660" spans="1:77" ht="15.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5"/>
      <c r="BD660" s="55"/>
      <c r="BE660" s="55"/>
      <c r="BF660" s="55"/>
      <c r="BG660" s="55"/>
      <c r="BH660" s="55"/>
      <c r="BI660" s="55"/>
      <c r="BJ660" s="55"/>
      <c r="BK660" s="55"/>
      <c r="BL660" s="55"/>
      <c r="BM660" s="55"/>
      <c r="BN660" s="55"/>
      <c r="BO660" s="55"/>
      <c r="BP660" s="55"/>
      <c r="BQ660" s="55"/>
      <c r="BR660" s="55"/>
      <c r="BS660" s="55"/>
      <c r="BT660" s="55"/>
      <c r="BU660" s="55"/>
      <c r="BV660" s="55"/>
      <c r="BW660" s="55"/>
      <c r="BX660" s="55"/>
      <c r="BY660" s="55"/>
    </row>
    <row r="661" spans="1:77" ht="15.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c r="AT661" s="55"/>
      <c r="AU661" s="55"/>
      <c r="AV661" s="55"/>
      <c r="AW661" s="55"/>
      <c r="AX661" s="55"/>
      <c r="AY661" s="55"/>
      <c r="AZ661" s="55"/>
      <c r="BA661" s="55"/>
      <c r="BB661" s="55"/>
      <c r="BC661" s="55"/>
      <c r="BD661" s="55"/>
      <c r="BE661" s="55"/>
      <c r="BF661" s="55"/>
      <c r="BG661" s="55"/>
      <c r="BH661" s="55"/>
      <c r="BI661" s="55"/>
      <c r="BJ661" s="55"/>
      <c r="BK661" s="55"/>
      <c r="BL661" s="55"/>
      <c r="BM661" s="55"/>
      <c r="BN661" s="55"/>
      <c r="BO661" s="55"/>
      <c r="BP661" s="55"/>
      <c r="BQ661" s="55"/>
      <c r="BR661" s="55"/>
      <c r="BS661" s="55"/>
      <c r="BT661" s="55"/>
      <c r="BU661" s="55"/>
      <c r="BV661" s="55"/>
      <c r="BW661" s="55"/>
      <c r="BX661" s="55"/>
      <c r="BY661" s="55"/>
    </row>
    <row r="662" spans="1:77" ht="15.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c r="AW662" s="55"/>
      <c r="AX662" s="55"/>
      <c r="AY662" s="55"/>
      <c r="AZ662" s="55"/>
      <c r="BA662" s="55"/>
      <c r="BB662" s="55"/>
      <c r="BC662" s="55"/>
      <c r="BD662" s="55"/>
      <c r="BE662" s="55"/>
      <c r="BF662" s="55"/>
      <c r="BG662" s="55"/>
      <c r="BH662" s="55"/>
      <c r="BI662" s="55"/>
      <c r="BJ662" s="55"/>
      <c r="BK662" s="55"/>
      <c r="BL662" s="55"/>
      <c r="BM662" s="55"/>
      <c r="BN662" s="55"/>
      <c r="BO662" s="55"/>
      <c r="BP662" s="55"/>
      <c r="BQ662" s="55"/>
      <c r="BR662" s="55"/>
      <c r="BS662" s="55"/>
      <c r="BT662" s="55"/>
      <c r="BU662" s="55"/>
      <c r="BV662" s="55"/>
      <c r="BW662" s="55"/>
      <c r="BX662" s="55"/>
      <c r="BY662" s="55"/>
    </row>
    <row r="663" spans="1:77" ht="15.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c r="AW663" s="55"/>
      <c r="AX663" s="55"/>
      <c r="AY663" s="55"/>
      <c r="AZ663" s="55"/>
      <c r="BA663" s="55"/>
      <c r="BB663" s="55"/>
      <c r="BC663" s="55"/>
      <c r="BD663" s="55"/>
      <c r="BE663" s="55"/>
      <c r="BF663" s="55"/>
      <c r="BG663" s="55"/>
      <c r="BH663" s="55"/>
      <c r="BI663" s="55"/>
      <c r="BJ663" s="55"/>
      <c r="BK663" s="55"/>
      <c r="BL663" s="55"/>
      <c r="BM663" s="55"/>
      <c r="BN663" s="55"/>
      <c r="BO663" s="55"/>
      <c r="BP663" s="55"/>
      <c r="BQ663" s="55"/>
      <c r="BR663" s="55"/>
      <c r="BS663" s="55"/>
      <c r="BT663" s="55"/>
      <c r="BU663" s="55"/>
      <c r="BV663" s="55"/>
      <c r="BW663" s="55"/>
      <c r="BX663" s="55"/>
      <c r="BY663" s="55"/>
    </row>
    <row r="664" spans="1:77" ht="15.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c r="AW664" s="55"/>
      <c r="AX664" s="55"/>
      <c r="AY664" s="55"/>
      <c r="AZ664" s="55"/>
      <c r="BA664" s="55"/>
      <c r="BB664" s="55"/>
      <c r="BC664" s="55"/>
      <c r="BD664" s="55"/>
      <c r="BE664" s="55"/>
      <c r="BF664" s="55"/>
      <c r="BG664" s="55"/>
      <c r="BH664" s="55"/>
      <c r="BI664" s="55"/>
      <c r="BJ664" s="55"/>
      <c r="BK664" s="55"/>
      <c r="BL664" s="55"/>
      <c r="BM664" s="55"/>
      <c r="BN664" s="55"/>
      <c r="BO664" s="55"/>
      <c r="BP664" s="55"/>
      <c r="BQ664" s="55"/>
      <c r="BR664" s="55"/>
      <c r="BS664" s="55"/>
      <c r="BT664" s="55"/>
      <c r="BU664" s="55"/>
      <c r="BV664" s="55"/>
      <c r="BW664" s="55"/>
      <c r="BX664" s="55"/>
      <c r="BY664" s="55"/>
    </row>
    <row r="665" spans="1:77" ht="15.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c r="BC665" s="55"/>
      <c r="BD665" s="55"/>
      <c r="BE665" s="55"/>
      <c r="BF665" s="55"/>
      <c r="BG665" s="55"/>
      <c r="BH665" s="55"/>
      <c r="BI665" s="55"/>
      <c r="BJ665" s="55"/>
      <c r="BK665" s="55"/>
      <c r="BL665" s="55"/>
      <c r="BM665" s="55"/>
      <c r="BN665" s="55"/>
      <c r="BO665" s="55"/>
      <c r="BP665" s="55"/>
      <c r="BQ665" s="55"/>
      <c r="BR665" s="55"/>
      <c r="BS665" s="55"/>
      <c r="BT665" s="55"/>
      <c r="BU665" s="55"/>
      <c r="BV665" s="55"/>
      <c r="BW665" s="55"/>
      <c r="BX665" s="55"/>
      <c r="BY665" s="55"/>
    </row>
    <row r="666" spans="1:77" ht="15.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5"/>
      <c r="BD666" s="55"/>
      <c r="BE666" s="55"/>
      <c r="BF666" s="55"/>
      <c r="BG666" s="55"/>
      <c r="BH666" s="55"/>
      <c r="BI666" s="55"/>
      <c r="BJ666" s="55"/>
      <c r="BK666" s="55"/>
      <c r="BL666" s="55"/>
      <c r="BM666" s="55"/>
      <c r="BN666" s="55"/>
      <c r="BO666" s="55"/>
      <c r="BP666" s="55"/>
      <c r="BQ666" s="55"/>
      <c r="BR666" s="55"/>
      <c r="BS666" s="55"/>
      <c r="BT666" s="55"/>
      <c r="BU666" s="55"/>
      <c r="BV666" s="55"/>
      <c r="BW666" s="55"/>
      <c r="BX666" s="55"/>
      <c r="BY666" s="55"/>
    </row>
    <row r="667" spans="1:77" ht="15.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c r="BC667" s="55"/>
      <c r="BD667" s="55"/>
      <c r="BE667" s="55"/>
      <c r="BF667" s="55"/>
      <c r="BG667" s="55"/>
      <c r="BH667" s="55"/>
      <c r="BI667" s="55"/>
      <c r="BJ667" s="55"/>
      <c r="BK667" s="55"/>
      <c r="BL667" s="55"/>
      <c r="BM667" s="55"/>
      <c r="BN667" s="55"/>
      <c r="BO667" s="55"/>
      <c r="BP667" s="55"/>
      <c r="BQ667" s="55"/>
      <c r="BR667" s="55"/>
      <c r="BS667" s="55"/>
      <c r="BT667" s="55"/>
      <c r="BU667" s="55"/>
      <c r="BV667" s="55"/>
      <c r="BW667" s="55"/>
      <c r="BX667" s="55"/>
      <c r="BY667" s="55"/>
    </row>
    <row r="668" spans="1:77" ht="15.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c r="BC668" s="55"/>
      <c r="BD668" s="55"/>
      <c r="BE668" s="55"/>
      <c r="BF668" s="55"/>
      <c r="BG668" s="55"/>
      <c r="BH668" s="55"/>
      <c r="BI668" s="55"/>
      <c r="BJ668" s="55"/>
      <c r="BK668" s="55"/>
      <c r="BL668" s="55"/>
      <c r="BM668" s="55"/>
      <c r="BN668" s="55"/>
      <c r="BO668" s="55"/>
      <c r="BP668" s="55"/>
      <c r="BQ668" s="55"/>
      <c r="BR668" s="55"/>
      <c r="BS668" s="55"/>
      <c r="BT668" s="55"/>
      <c r="BU668" s="55"/>
      <c r="BV668" s="55"/>
      <c r="BW668" s="55"/>
      <c r="BX668" s="55"/>
      <c r="BY668" s="55"/>
    </row>
    <row r="669" spans="1:77" ht="15.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c r="BC669" s="55"/>
      <c r="BD669" s="55"/>
      <c r="BE669" s="55"/>
      <c r="BF669" s="55"/>
      <c r="BG669" s="55"/>
      <c r="BH669" s="55"/>
      <c r="BI669" s="55"/>
      <c r="BJ669" s="55"/>
      <c r="BK669" s="55"/>
      <c r="BL669" s="55"/>
      <c r="BM669" s="55"/>
      <c r="BN669" s="55"/>
      <c r="BO669" s="55"/>
      <c r="BP669" s="55"/>
      <c r="BQ669" s="55"/>
      <c r="BR669" s="55"/>
      <c r="BS669" s="55"/>
      <c r="BT669" s="55"/>
      <c r="BU669" s="55"/>
      <c r="BV669" s="55"/>
      <c r="BW669" s="55"/>
      <c r="BX669" s="55"/>
      <c r="BY669" s="55"/>
    </row>
    <row r="670" spans="1:77" ht="15.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5"/>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row>
    <row r="671" spans="1:77" ht="15.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5"/>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row>
    <row r="672" spans="1:77" ht="15.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5"/>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row>
    <row r="673" spans="1:77" ht="15.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5"/>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row>
    <row r="674" spans="1:77" ht="15.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row>
    <row r="675" spans="1:77" ht="15.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5"/>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row>
    <row r="676" spans="1:77" ht="15.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5"/>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row>
    <row r="677" spans="1:77" ht="15.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5"/>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row>
    <row r="678" spans="1:77" ht="15.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5"/>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row>
    <row r="679" spans="1:77" ht="15.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55"/>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row>
    <row r="680" spans="1:77" ht="15.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5"/>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row>
    <row r="681" spans="1:77" ht="15.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5"/>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row>
    <row r="682" spans="1:77" ht="15.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5"/>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row>
    <row r="683" spans="1:77" ht="15.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5"/>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row>
    <row r="684" spans="1:77" ht="15.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5"/>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row>
    <row r="685" spans="1:77" ht="15.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5"/>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row>
    <row r="686" spans="1:77" ht="15.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c r="BC686" s="55"/>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row>
    <row r="687" spans="1:77" ht="15.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c r="BC687" s="55"/>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row>
    <row r="688" spans="1:77" ht="15.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5"/>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row>
    <row r="689" spans="1:77" ht="15.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c r="AN689" s="55"/>
      <c r="AO689" s="55"/>
      <c r="AP689" s="55"/>
      <c r="AQ689" s="55"/>
      <c r="AR689" s="55"/>
      <c r="AS689" s="55"/>
      <c r="AT689" s="55"/>
      <c r="AU689" s="55"/>
      <c r="AV689" s="55"/>
      <c r="AW689" s="55"/>
      <c r="AX689" s="55"/>
      <c r="AY689" s="55"/>
      <c r="AZ689" s="55"/>
      <c r="BA689" s="55"/>
      <c r="BB689" s="55"/>
      <c r="BC689" s="55"/>
      <c r="BD689" s="55"/>
      <c r="BE689" s="55"/>
      <c r="BF689" s="55"/>
      <c r="BG689" s="55"/>
      <c r="BH689" s="55"/>
      <c r="BI689" s="55"/>
      <c r="BJ689" s="55"/>
      <c r="BK689" s="55"/>
      <c r="BL689" s="55"/>
      <c r="BM689" s="55"/>
      <c r="BN689" s="55"/>
      <c r="BO689" s="55"/>
      <c r="BP689" s="55"/>
      <c r="BQ689" s="55"/>
      <c r="BR689" s="55"/>
      <c r="BS689" s="55"/>
      <c r="BT689" s="55"/>
      <c r="BU689" s="55"/>
      <c r="BV689" s="55"/>
      <c r="BW689" s="55"/>
      <c r="BX689" s="55"/>
      <c r="BY689" s="55"/>
    </row>
    <row r="690" spans="1:77" ht="15.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c r="AN690" s="55"/>
      <c r="AO690" s="55"/>
      <c r="AP690" s="55"/>
      <c r="AQ690" s="55"/>
      <c r="AR690" s="55"/>
      <c r="AS690" s="55"/>
      <c r="AT690" s="55"/>
      <c r="AU690" s="55"/>
      <c r="AV690" s="55"/>
      <c r="AW690" s="55"/>
      <c r="AX690" s="55"/>
      <c r="AY690" s="55"/>
      <c r="AZ690" s="55"/>
      <c r="BA690" s="55"/>
      <c r="BB690" s="55"/>
      <c r="BC690" s="55"/>
      <c r="BD690" s="55"/>
      <c r="BE690" s="55"/>
      <c r="BF690" s="55"/>
      <c r="BG690" s="55"/>
      <c r="BH690" s="55"/>
      <c r="BI690" s="55"/>
      <c r="BJ690" s="55"/>
      <c r="BK690" s="55"/>
      <c r="BL690" s="55"/>
      <c r="BM690" s="55"/>
      <c r="BN690" s="55"/>
      <c r="BO690" s="55"/>
      <c r="BP690" s="55"/>
      <c r="BQ690" s="55"/>
      <c r="BR690" s="55"/>
      <c r="BS690" s="55"/>
      <c r="BT690" s="55"/>
      <c r="BU690" s="55"/>
      <c r="BV690" s="55"/>
      <c r="BW690" s="55"/>
      <c r="BX690" s="55"/>
      <c r="BY690" s="55"/>
    </row>
    <row r="691" spans="1:77" ht="15.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c r="BC691" s="55"/>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row>
    <row r="692" spans="1:77" ht="15.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c r="BC692" s="55"/>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row>
    <row r="693" spans="1:77" ht="15.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C693" s="55"/>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row>
    <row r="694" spans="1:77" ht="15.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c r="BC694" s="55"/>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row>
    <row r="695" spans="1:77" ht="15.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c r="BC695" s="55"/>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row>
    <row r="696" spans="1:77" ht="15.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5"/>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row>
    <row r="697" spans="1:77" ht="15.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row>
    <row r="698" spans="1:77" ht="15.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c r="BC698" s="55"/>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row>
    <row r="699" spans="1:77" ht="15.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c r="BC699" s="55"/>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row>
    <row r="700" spans="1:77" ht="15.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c r="BC700" s="55"/>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row>
    <row r="701" spans="1:77" ht="15.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c r="BC701" s="55"/>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row>
    <row r="702" spans="1:77" ht="15.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c r="BC702" s="55"/>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row>
    <row r="703" spans="1:77" ht="15.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c r="BC703" s="55"/>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row>
    <row r="704" spans="1:77" ht="15.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c r="BC704" s="55"/>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row>
    <row r="705" spans="1:77" ht="15.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c r="BC705" s="55"/>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row>
    <row r="706" spans="1:77" ht="15.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5"/>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row>
    <row r="707" spans="1:77" ht="15.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5"/>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row>
    <row r="708" spans="1:77" ht="15.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row>
    <row r="709" spans="1:77" ht="15.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c r="BC709" s="55"/>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row>
    <row r="710" spans="1:77" ht="15.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row>
    <row r="711" spans="1:77" ht="15.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c r="AN711" s="55"/>
      <c r="AO711" s="55"/>
      <c r="AP711" s="55"/>
      <c r="AQ711" s="55"/>
      <c r="AR711" s="55"/>
      <c r="AS711" s="55"/>
      <c r="AT711" s="55"/>
      <c r="AU711" s="55"/>
      <c r="AV711" s="55"/>
      <c r="AW711" s="55"/>
      <c r="AX711" s="55"/>
      <c r="AY711" s="55"/>
      <c r="AZ711" s="55"/>
      <c r="BA711" s="55"/>
      <c r="BB711" s="55"/>
      <c r="BC711" s="55"/>
      <c r="BD711" s="55"/>
      <c r="BE711" s="55"/>
      <c r="BF711" s="55"/>
      <c r="BG711" s="55"/>
      <c r="BH711" s="55"/>
      <c r="BI711" s="55"/>
      <c r="BJ711" s="55"/>
      <c r="BK711" s="55"/>
      <c r="BL711" s="55"/>
      <c r="BM711" s="55"/>
      <c r="BN711" s="55"/>
      <c r="BO711" s="55"/>
      <c r="BP711" s="55"/>
      <c r="BQ711" s="55"/>
      <c r="BR711" s="55"/>
      <c r="BS711" s="55"/>
      <c r="BT711" s="55"/>
      <c r="BU711" s="55"/>
      <c r="BV711" s="55"/>
      <c r="BW711" s="55"/>
      <c r="BX711" s="55"/>
      <c r="BY711" s="55"/>
    </row>
    <row r="712" spans="1:77" ht="15.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c r="AN712" s="55"/>
      <c r="AO712" s="55"/>
      <c r="AP712" s="55"/>
      <c r="AQ712" s="55"/>
      <c r="AR712" s="55"/>
      <c r="AS712" s="55"/>
      <c r="AT712" s="55"/>
      <c r="AU712" s="55"/>
      <c r="AV712" s="55"/>
      <c r="AW712" s="55"/>
      <c r="AX712" s="55"/>
      <c r="AY712" s="55"/>
      <c r="AZ712" s="55"/>
      <c r="BA712" s="55"/>
      <c r="BB712" s="55"/>
      <c r="BC712" s="55"/>
      <c r="BD712" s="55"/>
      <c r="BE712" s="55"/>
      <c r="BF712" s="55"/>
      <c r="BG712" s="55"/>
      <c r="BH712" s="55"/>
      <c r="BI712" s="55"/>
      <c r="BJ712" s="55"/>
      <c r="BK712" s="55"/>
      <c r="BL712" s="55"/>
      <c r="BM712" s="55"/>
      <c r="BN712" s="55"/>
      <c r="BO712" s="55"/>
      <c r="BP712" s="55"/>
      <c r="BQ712" s="55"/>
      <c r="BR712" s="55"/>
      <c r="BS712" s="55"/>
      <c r="BT712" s="55"/>
      <c r="BU712" s="55"/>
      <c r="BV712" s="55"/>
      <c r="BW712" s="55"/>
      <c r="BX712" s="55"/>
      <c r="BY712" s="55"/>
    </row>
    <row r="713" spans="1:77" ht="15.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5"/>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row>
    <row r="714" spans="1:77" ht="15.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5"/>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row>
    <row r="715" spans="1:77" ht="15.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C715" s="55"/>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row>
    <row r="716" spans="1:77" ht="15.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c r="AN716" s="55"/>
      <c r="AO716" s="55"/>
      <c r="AP716" s="55"/>
      <c r="AQ716" s="55"/>
      <c r="AR716" s="55"/>
      <c r="AS716" s="55"/>
      <c r="AT716" s="55"/>
      <c r="AU716" s="55"/>
      <c r="AV716" s="55"/>
      <c r="AW716" s="55"/>
      <c r="AX716" s="55"/>
      <c r="AY716" s="55"/>
      <c r="AZ716" s="55"/>
      <c r="BA716" s="55"/>
      <c r="BB716" s="55"/>
      <c r="BC716" s="55"/>
      <c r="BD716" s="55"/>
      <c r="BE716" s="55"/>
      <c r="BF716" s="55"/>
      <c r="BG716" s="55"/>
      <c r="BH716" s="55"/>
      <c r="BI716" s="55"/>
      <c r="BJ716" s="55"/>
      <c r="BK716" s="55"/>
      <c r="BL716" s="55"/>
      <c r="BM716" s="55"/>
      <c r="BN716" s="55"/>
      <c r="BO716" s="55"/>
      <c r="BP716" s="55"/>
      <c r="BQ716" s="55"/>
      <c r="BR716" s="55"/>
      <c r="BS716" s="55"/>
      <c r="BT716" s="55"/>
      <c r="BU716" s="55"/>
      <c r="BV716" s="55"/>
      <c r="BW716" s="55"/>
      <c r="BX716" s="55"/>
      <c r="BY716" s="55"/>
    </row>
    <row r="717" spans="1:77" ht="15.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c r="AN717" s="55"/>
      <c r="AO717" s="55"/>
      <c r="AP717" s="55"/>
      <c r="AQ717" s="55"/>
      <c r="AR717" s="55"/>
      <c r="AS717" s="55"/>
      <c r="AT717" s="55"/>
      <c r="AU717" s="55"/>
      <c r="AV717" s="55"/>
      <c r="AW717" s="55"/>
      <c r="AX717" s="55"/>
      <c r="AY717" s="55"/>
      <c r="AZ717" s="55"/>
      <c r="BA717" s="55"/>
      <c r="BB717" s="55"/>
      <c r="BC717" s="55"/>
      <c r="BD717" s="55"/>
      <c r="BE717" s="55"/>
      <c r="BF717" s="55"/>
      <c r="BG717" s="55"/>
      <c r="BH717" s="55"/>
      <c r="BI717" s="55"/>
      <c r="BJ717" s="55"/>
      <c r="BK717" s="55"/>
      <c r="BL717" s="55"/>
      <c r="BM717" s="55"/>
      <c r="BN717" s="55"/>
      <c r="BO717" s="55"/>
      <c r="BP717" s="55"/>
      <c r="BQ717" s="55"/>
      <c r="BR717" s="55"/>
      <c r="BS717" s="55"/>
      <c r="BT717" s="55"/>
      <c r="BU717" s="55"/>
      <c r="BV717" s="55"/>
      <c r="BW717" s="55"/>
      <c r="BX717" s="55"/>
      <c r="BY717" s="55"/>
    </row>
    <row r="718" spans="1:77" ht="15.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c r="AN718" s="55"/>
      <c r="AO718" s="55"/>
      <c r="AP718" s="55"/>
      <c r="AQ718" s="55"/>
      <c r="AR718" s="55"/>
      <c r="AS718" s="55"/>
      <c r="AT718" s="55"/>
      <c r="AU718" s="55"/>
      <c r="AV718" s="55"/>
      <c r="AW718" s="55"/>
      <c r="AX718" s="55"/>
      <c r="AY718" s="55"/>
      <c r="AZ718" s="55"/>
      <c r="BA718" s="55"/>
      <c r="BB718" s="55"/>
      <c r="BC718" s="55"/>
      <c r="BD718" s="55"/>
      <c r="BE718" s="55"/>
      <c r="BF718" s="55"/>
      <c r="BG718" s="55"/>
      <c r="BH718" s="55"/>
      <c r="BI718" s="55"/>
      <c r="BJ718" s="55"/>
      <c r="BK718" s="55"/>
      <c r="BL718" s="55"/>
      <c r="BM718" s="55"/>
      <c r="BN718" s="55"/>
      <c r="BO718" s="55"/>
      <c r="BP718" s="55"/>
      <c r="BQ718" s="55"/>
      <c r="BR718" s="55"/>
      <c r="BS718" s="55"/>
      <c r="BT718" s="55"/>
      <c r="BU718" s="55"/>
      <c r="BV718" s="55"/>
      <c r="BW718" s="55"/>
      <c r="BX718" s="55"/>
      <c r="BY718" s="55"/>
    </row>
    <row r="719" spans="1:77" ht="15.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c r="BC719" s="55"/>
      <c r="BD719" s="55"/>
      <c r="BE719" s="55"/>
      <c r="BF719" s="55"/>
      <c r="BG719" s="55"/>
      <c r="BH719" s="55"/>
      <c r="BI719" s="55"/>
      <c r="BJ719" s="55"/>
      <c r="BK719" s="55"/>
      <c r="BL719" s="55"/>
      <c r="BM719" s="55"/>
      <c r="BN719" s="55"/>
      <c r="BO719" s="55"/>
      <c r="BP719" s="55"/>
      <c r="BQ719" s="55"/>
      <c r="BR719" s="55"/>
      <c r="BS719" s="55"/>
      <c r="BT719" s="55"/>
      <c r="BU719" s="55"/>
      <c r="BV719" s="55"/>
      <c r="BW719" s="55"/>
      <c r="BX719" s="55"/>
      <c r="BY719" s="55"/>
    </row>
    <row r="720" spans="1:77" ht="15.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c r="BC720" s="55"/>
      <c r="BD720" s="55"/>
      <c r="BE720" s="55"/>
      <c r="BF720" s="55"/>
      <c r="BG720" s="55"/>
      <c r="BH720" s="55"/>
      <c r="BI720" s="55"/>
      <c r="BJ720" s="55"/>
      <c r="BK720" s="55"/>
      <c r="BL720" s="55"/>
      <c r="BM720" s="55"/>
      <c r="BN720" s="55"/>
      <c r="BO720" s="55"/>
      <c r="BP720" s="55"/>
      <c r="BQ720" s="55"/>
      <c r="BR720" s="55"/>
      <c r="BS720" s="55"/>
      <c r="BT720" s="55"/>
      <c r="BU720" s="55"/>
      <c r="BV720" s="55"/>
      <c r="BW720" s="55"/>
      <c r="BX720" s="55"/>
      <c r="BY720" s="55"/>
    </row>
    <row r="721" spans="1:77" ht="15.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c r="BC721" s="55"/>
      <c r="BD721" s="55"/>
      <c r="BE721" s="55"/>
      <c r="BF721" s="55"/>
      <c r="BG721" s="55"/>
      <c r="BH721" s="55"/>
      <c r="BI721" s="55"/>
      <c r="BJ721" s="55"/>
      <c r="BK721" s="55"/>
      <c r="BL721" s="55"/>
      <c r="BM721" s="55"/>
      <c r="BN721" s="55"/>
      <c r="BO721" s="55"/>
      <c r="BP721" s="55"/>
      <c r="BQ721" s="55"/>
      <c r="BR721" s="55"/>
      <c r="BS721" s="55"/>
      <c r="BT721" s="55"/>
      <c r="BU721" s="55"/>
      <c r="BV721" s="55"/>
      <c r="BW721" s="55"/>
      <c r="BX721" s="55"/>
      <c r="BY721" s="55"/>
    </row>
    <row r="722" spans="1:77" ht="15.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row>
    <row r="723" spans="1:77" ht="15.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row>
    <row r="724" spans="1:77" ht="15.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row>
    <row r="725" spans="1:77" ht="15.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row>
    <row r="726" spans="1:77" ht="15.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row>
    <row r="727" spans="1:77" ht="15.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row>
    <row r="728" spans="1:77" ht="15.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row>
    <row r="729" spans="1:77" ht="15.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row>
    <row r="730" spans="1:77" ht="15.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row>
    <row r="731" spans="1:77" ht="15.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row>
    <row r="732" spans="1:77" ht="15.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row>
    <row r="733" spans="1:77" ht="15.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row>
    <row r="734" spans="1:77" ht="15.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row>
    <row r="735" spans="1:77" ht="15.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row>
    <row r="736" spans="1:77" ht="15.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row>
    <row r="737" spans="1:77" ht="15.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row>
    <row r="738" spans="1:77" ht="15.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row>
    <row r="739" spans="1:77" ht="15.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row>
    <row r="740" spans="1:77" ht="15.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row>
    <row r="741" spans="1:77" ht="15.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row>
    <row r="742" spans="1:77" ht="15.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row>
    <row r="743" spans="1:77" ht="15.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row>
    <row r="744" spans="1:77" ht="15.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row>
    <row r="745" spans="1:77" ht="15.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row>
    <row r="746" spans="1:77" ht="15.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row>
    <row r="747" spans="1:77" ht="15.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row>
    <row r="748" spans="1:77" ht="15.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row>
    <row r="749" spans="1:77" ht="15.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row>
    <row r="750" spans="1:77" ht="15.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row>
    <row r="751" spans="1:77" ht="15.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row>
    <row r="752" spans="1:77" ht="15.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row>
    <row r="753" spans="1:77" ht="15.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row>
    <row r="754" spans="1:77" ht="15.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row>
    <row r="755" spans="1:77" ht="15.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row>
    <row r="756" spans="1:77" ht="15.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row>
    <row r="757" spans="1:77" ht="15.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row>
    <row r="758" spans="1:77" ht="15.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row>
    <row r="759" spans="1:77" ht="15.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row>
    <row r="760" spans="1:77" ht="15.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row>
    <row r="761" spans="1:77" ht="15.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row>
    <row r="762" spans="1:77" ht="15.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row>
    <row r="763" spans="1:77" ht="15.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row>
    <row r="764" spans="1:77" ht="15.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row>
    <row r="765" spans="1:77" ht="15.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row>
    <row r="766" spans="1:77" ht="15.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row>
    <row r="767" spans="1:77" ht="15.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row>
    <row r="768" spans="1:77" ht="15.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row>
    <row r="769" spans="1:77" ht="15.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row>
    <row r="770" spans="1:77" ht="15.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row>
    <row r="771" spans="1:77" ht="15.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row>
    <row r="772" spans="1:77" ht="15.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row>
    <row r="773" spans="1:77" ht="15.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row>
    <row r="774" spans="1:77" ht="15.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row>
    <row r="775" spans="1:77" ht="15.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row>
    <row r="776" spans="1:77" ht="15.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row>
    <row r="777" spans="1:77" ht="15.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row>
    <row r="778" spans="1:77" ht="15.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row>
    <row r="779" spans="1:77" ht="15.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row>
    <row r="780" spans="1:77" ht="15.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row>
    <row r="781" spans="1:77" ht="15.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row>
    <row r="782" spans="1:77" ht="15.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row>
    <row r="783" spans="1:77" ht="15.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row>
    <row r="784" spans="1:77" ht="15.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row>
    <row r="785" spans="1:77" ht="15.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row>
    <row r="786" spans="1:77" ht="15.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row>
    <row r="787" spans="1:77" ht="15.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row>
    <row r="788" spans="1:77" ht="15.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row>
    <row r="789" spans="1:77" ht="15.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row>
    <row r="790" spans="1:77" ht="15.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row>
    <row r="791" spans="1:77" ht="15.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row>
    <row r="792" spans="1:77" ht="15.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row>
    <row r="793" spans="1:77" ht="15.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row>
    <row r="794" spans="1:77" ht="15.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row>
    <row r="795" spans="1:77" ht="15.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row>
    <row r="796" spans="1:77" ht="15.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row>
    <row r="797" spans="1:77" ht="15.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row>
    <row r="798" spans="1:77" ht="15.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row>
    <row r="799" spans="1:77" ht="15.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row>
    <row r="800" spans="1:77" ht="15.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row>
    <row r="801" spans="1:77" ht="15.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row>
    <row r="802" spans="1:77" ht="15.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row>
    <row r="803" spans="1:77" ht="15.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row>
    <row r="804" spans="1:77" ht="15.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row>
    <row r="805" spans="1:77" ht="15.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row>
    <row r="806" spans="1:77" ht="15.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row>
    <row r="807" spans="1:77" ht="15.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row>
    <row r="808" spans="1:77" ht="15.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row>
    <row r="809" spans="1:77" ht="15.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row>
    <row r="810" spans="1:77" ht="15.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row>
    <row r="811" spans="1:77" ht="15.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row>
    <row r="812" spans="1:77" ht="15.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row>
    <row r="813" spans="1:77" ht="15.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row>
    <row r="814" spans="1:77" ht="15.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row>
    <row r="815" spans="1:77" ht="15.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row>
    <row r="816" spans="1:77" ht="15.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row>
    <row r="817" spans="1:77" ht="15.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row>
    <row r="818" spans="1:77" ht="15.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row>
    <row r="819" spans="1:77" ht="15.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row>
    <row r="820" spans="1:77" ht="15.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row>
    <row r="821" spans="1:77" ht="15.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row>
    <row r="822" spans="1:77" ht="15.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row>
    <row r="823" spans="1:77" ht="15.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row>
    <row r="824" spans="1:77" ht="15.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row>
    <row r="825" spans="1:77" ht="15.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row>
    <row r="826" spans="1:77" ht="15.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row>
    <row r="827" spans="1:77" ht="15.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row>
    <row r="828" spans="1:77" ht="15.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row>
    <row r="829" spans="1:77" ht="15.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row>
    <row r="830" spans="1:77" ht="15.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row>
    <row r="831" spans="1:77" ht="15.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row>
    <row r="832" spans="1:77" ht="15.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row>
    <row r="833" spans="1:77" ht="15.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row>
    <row r="834" spans="1:77" ht="15.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row>
    <row r="835" spans="1:77" ht="15.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row>
    <row r="836" spans="1:77" ht="15.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row>
    <row r="837" spans="1:77" ht="15.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row>
    <row r="838" spans="1:77" ht="15.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row>
    <row r="839" spans="1:77" ht="15.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row>
    <row r="840" spans="1:77" ht="15.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row>
    <row r="841" spans="1:77" ht="15.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row>
    <row r="842" spans="1:77" ht="15.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row>
    <row r="843" spans="1:77" ht="15.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row>
    <row r="844" spans="1:77" ht="15.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row>
    <row r="845" spans="1:77" ht="15.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row>
    <row r="846" spans="1:77" ht="15.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row>
    <row r="847" spans="1:77" ht="15.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row>
    <row r="848" spans="1:77" ht="15.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row>
    <row r="849" spans="1:77" ht="15.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row>
    <row r="850" spans="1:77" ht="15.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row>
    <row r="851" spans="1:77" ht="15.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row>
    <row r="852" spans="1:77" ht="15.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row>
    <row r="853" spans="1:77" ht="15.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row>
    <row r="854" spans="1:77" ht="15.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row>
    <row r="855" spans="1:77" ht="15.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row>
    <row r="856" spans="1:77" ht="15.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row>
    <row r="857" spans="1:77" ht="15.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row>
    <row r="858" spans="1:77" ht="15.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row>
    <row r="859" spans="1:77" ht="15.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row>
    <row r="860" spans="1:77" ht="15.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row>
    <row r="861" spans="1:77" ht="15.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row>
    <row r="862" spans="1:77" ht="15.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row>
    <row r="863" spans="1:77" ht="15.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row>
    <row r="864" spans="1:77" ht="15.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row>
    <row r="865" spans="1:77" ht="15.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row>
    <row r="866" spans="1:77" ht="15.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row>
    <row r="867" spans="1:77" ht="15.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row>
    <row r="868" spans="1:77" ht="15.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row>
    <row r="869" spans="1:77" ht="15.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row>
    <row r="870" spans="1:77" ht="15.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row>
    <row r="871" spans="1:77" ht="15.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row>
    <row r="872" spans="1:77" ht="15.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row>
    <row r="873" spans="1:77" ht="15.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row>
    <row r="874" spans="1:77" ht="15.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row>
    <row r="875" spans="1:77" ht="15.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row>
    <row r="876" spans="1:77" ht="15.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row>
    <row r="877" spans="1:77" ht="15.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row>
    <row r="878" spans="1:77" ht="15.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row>
    <row r="879" spans="1:77" ht="15.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row>
    <row r="880" spans="1:77" ht="15.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row>
    <row r="881" spans="1:77" ht="15.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row>
    <row r="882" spans="1:77" ht="15.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row>
    <row r="883" spans="1:77" ht="15.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row>
    <row r="884" spans="1:77" ht="15.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row>
    <row r="885" spans="1:77" ht="15.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row>
    <row r="886" spans="1:77" ht="15.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row>
    <row r="887" spans="1:77" ht="15.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row>
    <row r="888" spans="1:77" ht="15.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row>
    <row r="889" spans="1:77" ht="15.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row>
    <row r="890" spans="1:77" ht="15.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row>
    <row r="891" spans="1:77" ht="15.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row>
    <row r="892" spans="1:77" ht="15.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row>
    <row r="893" spans="1:77" ht="15.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row>
    <row r="894" spans="1:77" ht="15.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row>
    <row r="895" spans="1:77" ht="15.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row>
    <row r="896" spans="1:77" ht="15.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row>
    <row r="897" spans="1:77" ht="15.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row>
    <row r="898" spans="1:77" ht="15.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row>
    <row r="899" spans="1:77" ht="15.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row>
    <row r="900" spans="1:77" ht="15.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row>
    <row r="901" spans="1:77" ht="15.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row>
    <row r="902" spans="1:77" ht="15.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row>
    <row r="903" spans="1:77" ht="15.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row>
    <row r="904" spans="1:77" ht="15.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row>
    <row r="905" spans="1:77" ht="15.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row>
    <row r="906" spans="1:77" ht="15.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row>
    <row r="907" spans="1:77" ht="15.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row>
    <row r="908" spans="1:77" ht="15.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row>
    <row r="909" spans="1:77" ht="15.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row>
    <row r="910" spans="1:77" ht="15.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row>
    <row r="911" spans="1:77" ht="15.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row>
    <row r="912" spans="1:77" ht="15.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row>
    <row r="913" spans="1:77" ht="15.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row>
    <row r="914" spans="1:77" ht="15.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row>
    <row r="915" spans="1:77" ht="15.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row>
    <row r="916" spans="1:77" ht="15.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row>
    <row r="917" spans="1:77" ht="15.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row>
    <row r="918" spans="1:77" ht="15.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row>
    <row r="919" spans="1:77" ht="15.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row>
    <row r="920" spans="1:77" ht="15.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row>
    <row r="921" spans="1:77" ht="15.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row>
    <row r="922" spans="1:77" ht="15.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row>
    <row r="923" spans="1:77" ht="15.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row>
    <row r="924" spans="1:77" ht="15.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row>
    <row r="925" spans="1:77" ht="15.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row>
    <row r="926" spans="1:77" ht="15.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row>
    <row r="927" spans="1:77" ht="15.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row>
    <row r="928" spans="1:77" ht="15.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row>
    <row r="929" spans="1:77" ht="15.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row>
    <row r="930" spans="1:77" ht="15.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row>
    <row r="931" spans="1:77" ht="15.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row>
    <row r="932" spans="1:77" ht="15.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row>
    <row r="933" spans="1:77" ht="15.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row>
    <row r="934" spans="1:77" ht="15.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row>
    <row r="935" spans="1:77" ht="15.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row>
    <row r="936" spans="1:77" ht="15.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row>
    <row r="937" spans="1:77" ht="15.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row>
    <row r="938" spans="1:77" ht="15.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row>
    <row r="939" spans="1:77" ht="15.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row>
    <row r="940" spans="1:77" ht="15.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row>
    <row r="941" spans="1:77" ht="15.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row>
    <row r="942" spans="1:77" ht="15.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row>
    <row r="943" spans="1:77" ht="15.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row>
    <row r="944" spans="1:77" ht="15.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row>
    <row r="945" spans="1:77" ht="15.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row>
    <row r="946" spans="1:77" ht="15.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row>
    <row r="947" spans="1:77" ht="15.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row>
    <row r="948" spans="1:77" ht="15.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row>
    <row r="949" spans="1:77" ht="15.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row>
    <row r="950" spans="1:77" ht="15.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row>
    <row r="951" spans="1:77" ht="15.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row>
    <row r="952" spans="1:77" ht="15.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row>
    <row r="953" spans="1:77" ht="15.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row>
    <row r="954" spans="1:77" ht="15.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row>
    <row r="955" spans="1:77" ht="15.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row>
    <row r="956" spans="1:77" ht="15.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row>
    <row r="957" spans="1:77" ht="15.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row>
    <row r="958" spans="1:77" ht="15.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row>
    <row r="959" spans="1:77" ht="15.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row>
    <row r="960" spans="1:77" ht="15.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row>
    <row r="961" spans="1:77" ht="15.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row>
    <row r="962" spans="1:77" ht="15.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row>
    <row r="963" spans="1:77" ht="15.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row>
    <row r="964" spans="1:77" ht="15.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row>
    <row r="965" spans="1:77" ht="15.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row>
    <row r="966" spans="1:77" ht="15.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row>
    <row r="967" spans="1:77" ht="15.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row>
    <row r="968" spans="1:77" ht="15.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row>
    <row r="969" spans="1:77" ht="15.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row>
    <row r="970" spans="1:77" ht="15.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row>
    <row r="971" spans="1:77" ht="15.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row>
    <row r="972" spans="1:77" ht="15.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row>
    <row r="973" spans="1:77" ht="15.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row>
    <row r="974" spans="1:77" ht="15.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row>
    <row r="975" spans="1:77" ht="15.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row>
    <row r="976" spans="1:77" ht="15.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row>
    <row r="977" spans="1:77" ht="15.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row>
    <row r="978" spans="1:77" ht="15.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row>
    <row r="979" spans="1:77" ht="15.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row>
    <row r="980" spans="1:77" ht="15.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row>
    <row r="981" spans="1:77" ht="15.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row>
    <row r="982" spans="1:77" ht="15.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row>
    <row r="983" spans="1:77" ht="15.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row>
    <row r="984" spans="1:77" ht="15.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row>
    <row r="985" spans="1:77" ht="15.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row>
    <row r="986" spans="1:77" ht="15.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row>
    <row r="987" spans="1:77" ht="15.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row>
    <row r="988" spans="1:77" ht="15.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row>
    <row r="989" spans="1:77" ht="15.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row>
    <row r="990" spans="1:77" ht="15.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row>
    <row r="991" spans="1:77" ht="15.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row>
    <row r="992" spans="1:77" ht="15.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row>
    <row r="993" spans="1:77" ht="15.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row>
    <row r="994" spans="1:77" ht="15.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row>
    <row r="995" spans="1:77" ht="15.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row>
    <row r="996" spans="1:77" ht="15.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row>
    <row r="997" spans="1:77" ht="15.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row>
    <row r="998" spans="1:77" ht="15.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row>
    <row r="999" spans="1:77" ht="15.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row>
    <row r="1000" spans="1:77" ht="15.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row>
  </sheetData>
  <autoFilter ref="BX6:BX105" xr:uid="{00000000-0001-0000-0300-000000000000}"/>
  <mergeCells count="40">
    <mergeCell ref="BG4:BI4"/>
    <mergeCell ref="BK4:BM4"/>
    <mergeCell ref="BO4:BQ4"/>
    <mergeCell ref="BS4:BU4"/>
    <mergeCell ref="W3:W5"/>
    <mergeCell ref="X3:X5"/>
    <mergeCell ref="Y3:Y5"/>
    <mergeCell ref="AA3:BU3"/>
    <mergeCell ref="AI4:AK4"/>
    <mergeCell ref="AM4:AO4"/>
    <mergeCell ref="AQ4:AS4"/>
    <mergeCell ref="AU4:AW4"/>
    <mergeCell ref="AY4:BA4"/>
    <mergeCell ref="BC4:BE4"/>
    <mergeCell ref="BV3:BV5"/>
    <mergeCell ref="BW3:BW5"/>
    <mergeCell ref="BX3:BX5"/>
    <mergeCell ref="A1:F2"/>
    <mergeCell ref="A3:A5"/>
    <mergeCell ref="B3:B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AA4:AC4"/>
    <mergeCell ref="AE4:AG4"/>
  </mergeCells>
  <conditionalFormatting sqref="Z9:Z105">
    <cfRule type="cellIs" dxfId="305" priority="1" operator="equal">
      <formula>2</formula>
    </cfRule>
  </conditionalFormatting>
  <conditionalFormatting sqref="Z9:Z105">
    <cfRule type="cellIs" dxfId="304" priority="2" operator="equal">
      <formula>1</formula>
    </cfRule>
  </conditionalFormatting>
  <conditionalFormatting sqref="AA9:AB12">
    <cfRule type="cellIs" dxfId="303" priority="3" operator="between">
      <formula>$T$9</formula>
      <formula>$X$9</formula>
    </cfRule>
  </conditionalFormatting>
  <conditionalFormatting sqref="AA9:AB12">
    <cfRule type="cellIs" dxfId="302" priority="4" operator="between">
      <formula>$W$9</formula>
      <formula>$T$9</formula>
    </cfRule>
  </conditionalFormatting>
  <conditionalFormatting sqref="AA9:AB12">
    <cfRule type="cellIs" dxfId="301" priority="5" operator="between">
      <formula>$W$9</formula>
      <formula>0</formula>
    </cfRule>
  </conditionalFormatting>
  <conditionalFormatting sqref="AA14:AB19">
    <cfRule type="cellIs" dxfId="300" priority="6" operator="between">
      <formula>$T$9</formula>
      <formula>$X$9</formula>
    </cfRule>
  </conditionalFormatting>
  <conditionalFormatting sqref="AA14:AB19">
    <cfRule type="cellIs" dxfId="299" priority="7" operator="between">
      <formula>$W$9</formula>
      <formula>$T$9</formula>
    </cfRule>
  </conditionalFormatting>
  <conditionalFormatting sqref="AA14:AB19">
    <cfRule type="cellIs" dxfId="298" priority="8" operator="between">
      <formula>$W$9</formula>
      <formula>0</formula>
    </cfRule>
  </conditionalFormatting>
  <conditionalFormatting sqref="AC9:AC27 AG9:AG27 AK9:AK27 AO9:AO27 AS9:AS27 AW9:AW27 BA9:BA27 BE9:BE27 BI9:BI27 BM9:BM27 BQ9:BQ27 BU9:BU27 AA48:AB48 AG48:AG97 AK48:AK97 AO48:AO97 AS48:AS97 AW48:AW97 BA48:BA97 BE48:BE97 BI48:BI97 BM48:BM97 BQ48:BQ97 BU48:BU97 AG100:AG105 AK100:AK105 AO100:AO105 AS100:AS105 AW100:AW105 BA100:BA105 BE100:BE105 BI100:BI105 BM100:BM105 BQ100:BQ105 BU100:BU105 AC102">
    <cfRule type="cellIs" dxfId="297" priority="9" operator="between">
      <formula>$W$9</formula>
      <formula>$T$9</formula>
    </cfRule>
  </conditionalFormatting>
  <conditionalFormatting sqref="AC9:AC27 AG9:AG27 AK9:AK27 AO9:AO27 AS9:AS27 AW9:AW27 BA9:BA27 BE9:BE27 BI9:BI27 BM9:BM27 BQ9:BQ27 BU9:BU27 AA48:AB48 AG48:AG97 AK48:AK97 AO48:AO97 AS48:AS97 AW48:AW97 BA48:BA97 BE48:BE97 BI48:BI97 BM48:BM97 BQ48:BQ97 BU48:BU97 AG100:AG105 AK100:AK105 AO100:AO105 AS100:AS105 AW100:AW105 BA100:BA105 BE100:BE105 BI100:BI105 BM100:BM105 BQ100:BQ105 BU100:BU105 AC102">
    <cfRule type="cellIs" dxfId="296" priority="10" operator="between">
      <formula>$W$9</formula>
      <formula>0</formula>
    </cfRule>
  </conditionalFormatting>
  <conditionalFormatting sqref="AC30:AC39 AC41:AC45">
    <cfRule type="cellIs" dxfId="295" priority="11" operator="between">
      <formula>$T$9</formula>
      <formula>$X$9</formula>
    </cfRule>
  </conditionalFormatting>
  <conditionalFormatting sqref="AC30:AC39 AC41:AC45">
    <cfRule type="cellIs" dxfId="294" priority="12" operator="between">
      <formula>$W$9</formula>
      <formula>$T$9</formula>
    </cfRule>
  </conditionalFormatting>
  <conditionalFormatting sqref="AC30:AC39 AC41:AC45">
    <cfRule type="cellIs" dxfId="293" priority="13" operator="between">
      <formula>$W$9</formula>
      <formula>0</formula>
    </cfRule>
  </conditionalFormatting>
  <conditionalFormatting sqref="AC30:AC39 AC41:AC45">
    <cfRule type="cellIs" dxfId="292" priority="14" operator="between">
      <formula>$T$9</formula>
      <formula>$X$9</formula>
    </cfRule>
  </conditionalFormatting>
  <conditionalFormatting sqref="AC30:AC39 AC41:AC45">
    <cfRule type="cellIs" dxfId="291" priority="15" operator="between">
      <formula>$W$9</formula>
      <formula>$T$9</formula>
    </cfRule>
  </conditionalFormatting>
  <conditionalFormatting sqref="AC30:AC39 AC41:AC45">
    <cfRule type="cellIs" dxfId="290" priority="16" operator="between">
      <formula>$W$9</formula>
      <formula>0</formula>
    </cfRule>
  </conditionalFormatting>
  <conditionalFormatting sqref="AC48:AC97 AG49 AK49">
    <cfRule type="cellIs" dxfId="289" priority="17" operator="between">
      <formula>$T$9</formula>
      <formula>$X$9</formula>
    </cfRule>
  </conditionalFormatting>
  <conditionalFormatting sqref="AC48:AC97 AG49 AK49">
    <cfRule type="cellIs" dxfId="288" priority="18" operator="between">
      <formula>$W$9</formula>
      <formula>$T$9</formula>
    </cfRule>
  </conditionalFormatting>
  <conditionalFormatting sqref="AC48:AC97 AG49 AK49">
    <cfRule type="cellIs" dxfId="287" priority="19" operator="between">
      <formula>$W$9</formula>
      <formula>0</formula>
    </cfRule>
  </conditionalFormatting>
  <conditionalFormatting sqref="AC48:AC97 AG49 AK49">
    <cfRule type="cellIs" dxfId="286" priority="20" operator="between">
      <formula>$T$9</formula>
      <formula>$X$9</formula>
    </cfRule>
  </conditionalFormatting>
  <conditionalFormatting sqref="AC48:AC97 AG49 AK49">
    <cfRule type="cellIs" dxfId="285" priority="21" operator="between">
      <formula>$W$9</formula>
      <formula>$T$9</formula>
    </cfRule>
  </conditionalFormatting>
  <conditionalFormatting sqref="AC48:AC97 AG49 AK49">
    <cfRule type="cellIs" dxfId="284" priority="22" operator="between">
      <formula>$W$9</formula>
      <formula>0</formula>
    </cfRule>
  </conditionalFormatting>
  <conditionalFormatting sqref="AC100 AE100:AG100 AI100:AJ102 AK100:AK105 AM100:AO105 AQ100:AS105 AW100:AW105 AY100:BA105 BC100:BE105 BG100:BI105 BM100:BM105 BO100:BQ105 BS100:BU105 AC102:AC105 AE103:AG105 AI104:AJ105 BK104:BL105 AU105:AV105">
    <cfRule type="cellIs" dxfId="283" priority="23" operator="between">
      <formula>$T$9</formula>
      <formula>$X$9</formula>
    </cfRule>
  </conditionalFormatting>
  <conditionalFormatting sqref="AC100 AE100:AG100 AI100:AJ102 AK100:AK105 AM100:AO105 AQ100:AS105 AW100:AW105 AY100:BA105 BC100:BE105 BG100:BI105 BM100:BM105 BO100:BQ105 BS100:BU105 AC102:AC105 AE103:AG105 AI104:AJ105 BK104:BL105 AU105:AV105">
    <cfRule type="cellIs" dxfId="282" priority="24" operator="between">
      <formula>$W$9</formula>
      <formula>$T$9</formula>
    </cfRule>
  </conditionalFormatting>
  <conditionalFormatting sqref="AC100 AE100:AG100 AI100:AJ102 AK100:AK105 AM100:AO105 AQ100:AS105 AW100:AW105 AY100:BA105 BC100:BE105 BG100:BI105 BM100:BM105 BO100:BQ105 BS100:BU105 AC102:AC105 AE103:AG105 AI104:AJ105 BK104:BL105 AU105:AV105">
    <cfRule type="cellIs" dxfId="281" priority="25" operator="between">
      <formula>$W$9</formula>
      <formula>0</formula>
    </cfRule>
  </conditionalFormatting>
  <conditionalFormatting sqref="BK100:BM102 AC101:AC102 AE101:AG102 AK101:AK102 AO101:AO102 AS101:AS102 AU101:AW102 BA101:BA102 BE101:BE102 BI101:BI102 BQ101:BQ102 BU101:BU102">
    <cfRule type="cellIs" dxfId="280" priority="26" operator="between">
      <formula>$T$9</formula>
      <formula>$X$9</formula>
    </cfRule>
  </conditionalFormatting>
  <conditionalFormatting sqref="AD9:AD105">
    <cfRule type="cellIs" dxfId="279" priority="27" operator="equal">
      <formula>2</formula>
    </cfRule>
  </conditionalFormatting>
  <conditionalFormatting sqref="AD9:AD105">
    <cfRule type="cellIs" dxfId="278" priority="28" operator="equal">
      <formula>1</formula>
    </cfRule>
  </conditionalFormatting>
  <conditionalFormatting sqref="AE9:AF27 AC10:AC27 AG10:AG27 AK10:AK27 AO10:AO27 AS10:AS27 AW10:AW27 BA10:BA27 BE10:BE27 BI10:BI27 BM10:BM27 BQ10:BQ27 BU10:BU27 AE48:AF48 AG48:AG97 AK48:AK97 AO48:AO97 AS48:AS97 AW48:AW97 BA48:BA97 BE48:BE97 BI48:BI97 BM48:BM97 BQ48:BQ97 BU48:BU97 AG100:AG105 AK100:AK105 AO100:AO105 AS100:AS105 AW100:AW105 BA100:BA105 BE100:BE105 BI100:BI105 BM100:BM105 BQ100:BQ105 BU100:BU105">
    <cfRule type="cellIs" dxfId="277" priority="29" operator="between">
      <formula>$W$9</formula>
      <formula>$T$9</formula>
    </cfRule>
  </conditionalFormatting>
  <conditionalFormatting sqref="AE9:AF27 AC10:AC27 AG10:AG27 AK10:AK27 AO10:AO27 AS10:AS27 AW10:AW27 BA10:BA27 BE10:BE27 BI10:BI27 BM10:BM27 BQ10:BQ27 BU10:BU27 AE48:AF48 AG48:AG97 AK48:AK97 AO48:AO97 AS48:AS97 AW48:AW97 BA48:BA97 BE48:BE97 BI48:BI97 BM48:BM97 BQ48:BQ97 BU48:BU97 AG100:AG105 AK100:AK105 AO100:AO105 AS100:AS105 AW100:AW105 BA100:BA105 BE100:BE105 BI100:BI105 BM100:BM105 BQ100:BQ105 BU100:BU105">
    <cfRule type="cellIs" dxfId="276" priority="30" operator="between">
      <formula>$W$9</formula>
      <formula>0</formula>
    </cfRule>
  </conditionalFormatting>
  <conditionalFormatting sqref="AE48:AF48 AG48:AG97 AI48:AJ48 AK48:AK97 AM48:AN48 AO48:AO97 AQ48:AR48 AS48:AS97 AU48:AV48 AW48:AW97 AY48:AZ48 BA48:BA97 BC48:BD48 BE48:BE97 BG48:BH48 BI48:BI97 BK48:BL49 BM48:BM97 BO48:BP49 BQ48:BQ97 BS48:BT49 BU48:BU97 AG100:AG105 AK100:AK105 AO100:AO105 AS100:AS105 AW100:AW105 BA100:BA105 BE100:BE105 BI100:BI105 BM100:BM105 BQ100:BQ105 BU100:BU105 AC102">
    <cfRule type="cellIs" dxfId="275" priority="31" operator="between">
      <formula>$T$9</formula>
      <formula>$X$9</formula>
    </cfRule>
  </conditionalFormatting>
  <conditionalFormatting sqref="AE48:AF48 AG48:AG97 AI48:AJ48 AK48:AK97 AM48:AN48 AO48:AO97 AQ48:AR48 AS48:AS97 AU48:AV48 AW48:AW97 AY48:AZ48 BA48:BA97 BC48:BD48 BE48:BE97 BG48:BH48 BI48:BI97 BK48:BL49 BM48:BM97 BO48:BP49 BQ48:BQ97 BS48:BT49 BU48:BU97 AG100:AG105 AK100:AK105 AO100:AO105 AS100:AS105 AW100:AW105 BA100:BA105 BE100:BE105 BI100:BI105 BM100:BM105 BQ100:BQ105 BU100:BU105 AC102">
    <cfRule type="cellIs" dxfId="274" priority="32" operator="between">
      <formula>$W$9</formula>
      <formula>$T$9</formula>
    </cfRule>
  </conditionalFormatting>
  <conditionalFormatting sqref="AE48:AF48 AG48:AG97 AI48:AJ48 AK48:AK97 AM48:AN48 AO48:AO97 AQ48:AR48 AS48:AS97 AU48:AV48 AW48:AW97 AY48:AZ48 BA48:BA97 BC48:BD48 BE48:BE97 BG48:BH48 BI48:BI97 BK48:BL49 BM48:BM97 BO48:BP49 BQ48:BQ97 BS48:BT49 BU48:BU97 AG100:AG105 AK100:AK105 AO100:AO105 AS100:AS105 AW100:AW105 BA100:BA105 BE100:BE105 BI100:BI105 BM100:BM105 BQ100:BQ105 BU100:BU105 AC102">
    <cfRule type="cellIs" dxfId="273" priority="33" operator="between">
      <formula>$W$9</formula>
      <formula>0</formula>
    </cfRule>
  </conditionalFormatting>
  <conditionalFormatting sqref="AE30:AF45 AG30:AG39 AK30:AK39 AO30:AO39 AS30:AS39 AW30:AW39 BA30:BA39 BE30:BE39 BI30:BI39 BM30:BM39 BQ30:BQ39 BU30:BU39 AG41:AG45 AK41:AK45 AO41:AO45 AS41:AS45 AW41:AW45 BA41:BA45 BE41:BE45 BI41:BI45 BM41:BM45 BQ41:BQ45 BU41:BU45">
    <cfRule type="cellIs" dxfId="272" priority="34" operator="between">
      <formula>$T$9</formula>
      <formula>$X$9</formula>
    </cfRule>
  </conditionalFormatting>
  <conditionalFormatting sqref="AE30:AF45 AG30:AG39 AK30:AK39 AO30:AO39 AS30:AS39 AW30:AW39 BA30:BA39 BE30:BE39 BI30:BI39 BM30:BM39 BQ30:BQ39 BU30:BU39 AG41:AG45 AK41:AK45 AO41:AO45 AS41:AS45 AW41:AW45 BA41:BA45 BE41:BE45 BI41:BI45 BM41:BM45 BQ41:BQ45 BU41:BU45">
    <cfRule type="cellIs" dxfId="271" priority="35" operator="between">
      <formula>$W$9</formula>
      <formula>$T$9</formula>
    </cfRule>
  </conditionalFormatting>
  <conditionalFormatting sqref="AE30:AF45 AG30:AG39 AK30:AK39 AO30:AO39 AS30:AS39 AW30:AW39 BA30:BA39 BE30:BE39 BI30:BI39 BM30:BM39 BQ30:BQ39 BU30:BU39 AG41:AG45 AK41:AK45 AO41:AO45 AS41:AS45 AW41:AW45 BA41:BA45 BE41:BE45 BI41:BI45 BM41:BM45 BQ41:BQ45 BU41:BU45">
    <cfRule type="cellIs" dxfId="270" priority="36" operator="between">
      <formula>$W$9</formula>
      <formula>0</formula>
    </cfRule>
  </conditionalFormatting>
  <conditionalFormatting sqref="AE52:AG61 AK52:AK61 AO52:AO61 AS52:AS61 AW52:AW61 BA52:BA61 BE52:BE61 BI52:BI61 BM52:BM61 BQ52:BQ61 BU52:BU61">
    <cfRule type="cellIs" dxfId="269" priority="37" operator="between">
      <formula>$T$9</formula>
      <formula>$X$9</formula>
    </cfRule>
  </conditionalFormatting>
  <conditionalFormatting sqref="AE52:AG61 AK52:AK61 AO52:AO61 AS52:AS61 AW52:AW61 BA52:BA61 BE52:BE61 BI52:BI61 BM52:BM61 BQ52:BQ61 BU52:BU61">
    <cfRule type="cellIs" dxfId="268" priority="38" operator="between">
      <formula>$W$9</formula>
      <formula>$T$9</formula>
    </cfRule>
  </conditionalFormatting>
  <conditionalFormatting sqref="AE52:AG61 AK52:AK61 AO52:AO61 AS52:AS61 AW52:AW61 BA52:BA61 BE52:BE61 BI52:BI61 BM52:BM61 BQ52:BQ61 BU52:BU61">
    <cfRule type="cellIs" dxfId="267" priority="39" operator="between">
      <formula>$W$9</formula>
      <formula>0</formula>
    </cfRule>
  </conditionalFormatting>
  <conditionalFormatting sqref="AG30:AG39 AK30:AK39 AO30:AO39 AS30:AS39 AW30:AW39 BA30:BA39 BE30:BE39 BI30:BI39 BM30:BM39 BQ30:BQ39 BU30:BU39 AG41:AG45 AK41:AK45 AO41:AO45 AS41:AS45 AW41:AW45 BA41:BA45 BE41:BE45 BI41:BI45 BM41:BM45 BQ41:BQ45 BU41:BU45">
    <cfRule type="cellIs" dxfId="266" priority="40" operator="between">
      <formula>$T$9</formula>
      <formula>$X$9</formula>
    </cfRule>
  </conditionalFormatting>
  <conditionalFormatting sqref="AG30:AG39 AK30:AK39 AO30:AO39 AS30:AS39 AW30:AW39 BA30:BA39 BE30:BE39 BI30:BI39 BM30:BM39 BQ30:BQ39 BU30:BU39 AG41:AG45 AK41:AK45 AO41:AO45 AS41:AS45 AW41:AW45 BA41:BA45 BE41:BE45 BI41:BI45 BM41:BM45 BQ41:BQ45 BU41:BU45">
    <cfRule type="cellIs" dxfId="265" priority="41" operator="between">
      <formula>$W$9</formula>
      <formula>$T$9</formula>
    </cfRule>
  </conditionalFormatting>
  <conditionalFormatting sqref="AG30:AG39 AK30:AK39 AO30:AO39 AS30:AS39 AW30:AW39 BA30:BA39 BE30:BE39 BI30:BI39 BM30:BM39 BQ30:BQ39 BU30:BU39 AG41:AG45 AK41:AK45 AO41:AO45 AS41:AS45 AW41:AW45 BA41:BA45 BE41:BE45 BI41:BI45 BM41:BM45 BQ41:BQ45 BU41:BU45">
    <cfRule type="cellIs" dxfId="264" priority="42" operator="between">
      <formula>$W$9</formula>
      <formula>0</formula>
    </cfRule>
  </conditionalFormatting>
  <conditionalFormatting sqref="AC9:AC27 AG9:AG27 AK9:AK27 AO9:AO27 AS9:AS27 AW9:AW27 BA9:BA27 BE9:BE27 BI9:BI27 BM9:BM27 BQ9:BQ27 BU9:BU27 AA48:AB48 AG48:AG97 AK48:AK97 AO48:AO97 AS48:AS97 AW48:AW97 BA48:BA97 BE48:BE97 BI48:BI97 BM48:BM97 BQ48:BQ97 BU48:BU97 AG100:AG105 AK100:AK105 AO100:AO105 AS100:AS105 AW100:AW105 BA100:BA105 BE100:BE105 BI100:BI105 BM100:BM105 BQ100:BQ105 BU100:BU105 AC102">
    <cfRule type="cellIs" dxfId="263" priority="43" operator="between">
      <formula>$T$9</formula>
      <formula>$X$9</formula>
    </cfRule>
  </conditionalFormatting>
  <conditionalFormatting sqref="AG49:AG51 AK49:AK51 AO49:AO51 AS49:AS51 AW49:AW51 BA49:BA51 BE49:BE51 BI49:BI51 BM49:BM51 BQ49:BQ51 BU49:BU51">
    <cfRule type="cellIs" dxfId="262" priority="44" operator="between">
      <formula>$T$9</formula>
      <formula>$X$9</formula>
    </cfRule>
  </conditionalFormatting>
  <conditionalFormatting sqref="AG49:AG51 AK49:AK51 AO49:AO51 AS49:AS51 AW49:AW51 BA49:BA51 BE49:BE51 BI49:BI51 BM49:BM51 BQ49:BQ51 BU49:BU51">
    <cfRule type="cellIs" dxfId="261" priority="45" operator="between">
      <formula>$W$9</formula>
      <formula>$T$9</formula>
    </cfRule>
  </conditionalFormatting>
  <conditionalFormatting sqref="AG49:AG51 AK49:AK51 AO49:AO51 AS49:AS51 AW49:AW51 BA49:BA51 BE49:BE51 BI49:BI51 BM49:BM51 BQ49:BQ51 BU49:BU51">
    <cfRule type="cellIs" dxfId="260" priority="46" operator="between">
      <formula>$W$9</formula>
      <formula>0</formula>
    </cfRule>
  </conditionalFormatting>
  <conditionalFormatting sqref="AI52:AK56 AM52:AN63 AO52:AO97 AQ52:AR63 AS52:AS97 AW52:AW56 AY52:AZ63 BA52:BA97 BC52:BD63 BE52:BE97 BI52:BI97 BK52:BL72 BM52:BM97 BO52:BP76 BQ52:BQ97 BU52:BU56 AU53:AV56 BG53:BH61 AE62:AF63 AG62:AG97 AK62:AK97 AW62:AW97 BU62:BU97 AI63:AJ63 BG63:BH63 AE65:AF76 AI65:AJ65 AM65:AN65 AQ65:AR65 AY65:AZ76 BC65:BD76 BG65:BH65 AI67:AJ69 AM67:AN76 AQ67:AR76 AU67:AV69 BG67:BH69 AI71:AJ73 BG71:BH72 BS71:BT71 AU73:AV73 BK74:BL76 AI76:AJ76 AU76:AV76 BG76:BH76 BS76:BT76 AE78:AF82 AI78:AJ82 AM78:AN82 AQ78:AR82 AU78:AV78 AY78:AZ82 BC78:BD82 BG78:BH82 BK78:BL82 BO78:BP82 AU80:AV82 AE84:AF85 AM84:AN85 AQ84:AR85 AY84:AZ85 BC84:BD85 BK84:BL85 BO84:BP85 AE92:AF97 AI92:AJ97 AM92:AN97 AQ92:AR97 AU92:AV97 AY92:AZ97 BC92:BD97 BG92:BH97 BK92:BL97 BO92:BP97 BS94:BT97 AG100:AG105 AK100:AK105 AO100:AO105 AS100:AS105 AW100:AW105 BA100:BA105 BE100:BE105 BI100:BI105 BM100:BM105 BQ100:BQ105 BU100:BU105">
    <cfRule type="cellIs" dxfId="259" priority="47" operator="between">
      <formula>$T$9</formula>
      <formula>$X$9</formula>
    </cfRule>
  </conditionalFormatting>
  <conditionalFormatting sqref="AE9:AF27 AC10:AC27 AG10:AG27 AK10:AK27 AO10:AO27 AS10:AS27 AW10:AW27 BA10:BA27 BE10:BE27 BI10:BI27 BM10:BM27 BQ10:BQ27 BU10:BU27 AE48:AF48 AG48:AG97 AK48:AK97 AO48:AO97 AS48:AS97 AW48:AW97 BA48:BA97 BE48:BE97 BI48:BI97 BM48:BM97 BQ48:BQ97 BU48:BU97 AG100:AG105 AK100:AK105 AO100:AO105 AS100:AS105 AW100:AW105 BA100:BA105 BE100:BE105 BI100:BI105 BM100:BM105 BQ100:BQ105 BU100:BU105">
    <cfRule type="cellIs" dxfId="258" priority="48" operator="between">
      <formula>$T$9</formula>
      <formula>$X$9</formula>
    </cfRule>
  </conditionalFormatting>
  <conditionalFormatting sqref="AG77 AK77 AO77 AS77 AW77 BA77 BE77 BI77 BM77 BQ77 BU77 AG83 AK83 AO83 AS83 AW83 BA83 BE83 BI83 BM83 BQ83 BU83 AG86:AG91 AK86:AK91 AO86:AO91 AS86:AS91 AW86:AW91 BA86:BA91 BE86:BE91 BI86:BI91 BM86:BM91 BQ86:BQ91 BU86:BU91">
    <cfRule type="cellIs" dxfId="257" priority="49" operator="between">
      <formula>$T$9</formula>
      <formula>$X$9</formula>
    </cfRule>
  </conditionalFormatting>
  <conditionalFormatting sqref="AG77 AK77 AO77 AS77 AW77 BA77 BE77 BI77 BM77 BQ77 BU77 AG83 AK83 AO83 AS83 AW83 BA83 BE83 BI83 BM83 BQ83 BU83 AG86:AG91 AK86:AK91 AO86:AO91 AS86:AS91 AW86:AW91 BA86:BA91 BE86:BE91 BI86:BI91 BM86:BM91 BQ86:BQ91 BU86:BU91">
    <cfRule type="cellIs" dxfId="256" priority="50" operator="between">
      <formula>$W$9</formula>
      <formula>$T$9</formula>
    </cfRule>
  </conditionalFormatting>
  <conditionalFormatting sqref="AG77 AK77 AO77 AS77 AW77 BA77 BE77 BI77 BM77 BQ77 BU77 AG83 AK83 AO83 AS83 AW83 BA83 BE83 BI83 BM83 BQ83 BU83 AG86:AG91 AK86:AK91 AO86:AO91 AS86:AS91 AW86:AW91 BA86:BA91 BE86:BE91 BI86:BI91 BM86:BM91 BQ86:BQ91 BU86:BU91">
    <cfRule type="cellIs" dxfId="255" priority="51" operator="between">
      <formula>$W$9</formula>
      <formula>0</formula>
    </cfRule>
  </conditionalFormatting>
  <conditionalFormatting sqref="AH9:AH105">
    <cfRule type="cellIs" dxfId="254" priority="52" operator="equal">
      <formula>2</formula>
    </cfRule>
  </conditionalFormatting>
  <conditionalFormatting sqref="AH9:AH105">
    <cfRule type="cellIs" dxfId="253" priority="53" operator="equal">
      <formula>1</formula>
    </cfRule>
  </conditionalFormatting>
  <conditionalFormatting sqref="AI9:AK27 AO9:AO27 AS9:AS27 AW9:AW27 BA9:BA27 BE9:BE27 BI9:BI27 BM9:BM27 BQ9:BQ27 BU9:BU27">
    <cfRule type="cellIs" dxfId="252" priority="54" operator="between">
      <formula>$T$9</formula>
      <formula>$X$9</formula>
    </cfRule>
  </conditionalFormatting>
  <conditionalFormatting sqref="AI9:AK27 AO9:AO27 AS9:AS27 AW9:AW27 BA9:BA27 BE9:BE27 BI9:BI27 BM9:BM27 BQ9:BQ27 BU9:BU27">
    <cfRule type="cellIs" dxfId="251" priority="55" operator="between">
      <formula>$W$9</formula>
      <formula>$T$9</formula>
    </cfRule>
  </conditionalFormatting>
  <conditionalFormatting sqref="AI9:AK27 AO9:AO27 AS9:AS27 AW9:AW27 BA9:BA27 BE9:BE27 BI9:BI27 BM9:BM27 BQ9:BQ27 BU9:BU27">
    <cfRule type="cellIs" dxfId="250" priority="56" operator="between">
      <formula>$W$9</formula>
      <formula>0</formula>
    </cfRule>
  </conditionalFormatting>
  <conditionalFormatting sqref="AI30:AJ45 AK30:AK39 AO30:AO39 AS30:AS39 AW30:AW39 BA30:BA39 BE30:BE39 BI30:BI39 BM30:BM39 BQ30:BQ39 BU30:BU39 AK41:AK45 AO41:AO45 AS41:AS45 AW41:AW45 BA41:BA45 BE41:BE45 BI41:BI45 BM41:BM45 BQ41:BQ45 BU41:BU45">
    <cfRule type="cellIs" dxfId="249" priority="57" operator="between">
      <formula>$T$9</formula>
      <formula>$X$9</formula>
    </cfRule>
  </conditionalFormatting>
  <conditionalFormatting sqref="AI30:AJ45 AK30:AK39 AO30:AO39 AS30:AS39 AW30:AW39 BA30:BA39 BE30:BE39 BI30:BI39 BM30:BM39 BQ30:BQ39 BU30:BU39 AK41:AK45 AO41:AO45 AS41:AS45 AW41:AW45 BA41:BA45 BE41:BE45 BI41:BI45 BM41:BM45 BQ41:BQ45 BU41:BU45">
    <cfRule type="cellIs" dxfId="248" priority="58" operator="between">
      <formula>$W$9</formula>
      <formula>$T$9</formula>
    </cfRule>
  </conditionalFormatting>
  <conditionalFormatting sqref="AI30:AJ45 AK30:AK39 AO30:AO39 AS30:AS39 AW30:AW39 BA30:BA39 BE30:BE39 BI30:BI39 BM30:BM39 BQ30:BQ39 BU30:BU39 AK41:AK45 AO41:AO45 AS41:AS45 AW41:AW45 BA41:BA45 BE41:BE45 BI41:BI45 BM41:BM45 BQ41:BQ45 BU41:BU45">
    <cfRule type="cellIs" dxfId="247" priority="59" operator="between">
      <formula>$W$9</formula>
      <formula>0</formula>
    </cfRule>
  </conditionalFormatting>
  <conditionalFormatting sqref="AI52:AK56 AM52:AN63 AO52:AO97 AQ52:AR63 AS52:AS97 AW52:AW56 AY52:AZ63 BA52:BA97 BC52:BD63 BE52:BE97 BI52:BI97 BK52:BL72 BM52:BM97 BO52:BP76 BQ52:BQ97 BU52:BU56 AU53:AV56 BG53:BH61 AE62:AF63 AG62:AG97 AK62:AK97 AW62:AW97 BU62:BU97 AI63:AJ63 BG63:BH63 AE65:AF76 AI65:AJ65 AM65:AN65 AQ65:AR65 AY65:AZ76 BC65:BD76 BG65:BH65 AI67:AJ69 AM67:AN76 AQ67:AR76 AU67:AV69 BG67:BH69 AI71:AJ73 BG71:BH72 BS71:BT71 AU73:AV73 BK74:BL76 AI76:AJ76 AU76:AV76 BG76:BH76 BS76:BT76 AE78:AF82 AI78:AJ82 AM78:AN82 AQ78:AR82 AU78:AV78 AY78:AZ82 BC78:BD82 BG78:BH82 BK78:BL82 BO78:BP82 AU80:AV82 AE84:AF85 AM84:AN85 AQ84:AR85 AY84:AZ85 BC84:BD85 BK84:BL85 BO84:BP85 AE92:AF97 AI92:AJ97 AM92:AN97 AQ92:AR97 AU92:AV97 AY92:AZ97 BC92:BD97 BG92:BH97 BK92:BL97 BO92:BP97 BS94:BT97 AG100:AG105 AK100:AK105 AO100:AO105 AS100:AS105 AW100:AW105 BA100:BA105 BE100:BE105 BI100:BI105 BM100:BM105 BQ100:BQ105 BU100:BU105">
    <cfRule type="cellIs" dxfId="246" priority="60" operator="between">
      <formula>$W$9</formula>
      <formula>$T$9</formula>
    </cfRule>
  </conditionalFormatting>
  <conditionalFormatting sqref="AI52:AK56 AM52:AN63 AO52:AO97 AQ52:AR63 AS52:AS97 AW52:AW56 AY52:AZ63 BA52:BA97 BC52:BD63 BE52:BE97 BI52:BI97 BK52:BL72 BM52:BM97 BO52:BP76 BQ52:BQ97 BU52:BU56 AU53:AV56 BG53:BH61 AE62:AF63 AG62:AG97 AK62:AK97 AW62:AW97 BU62:BU97 AI63:AJ63 BG63:BH63 AE65:AF76 AI65:AJ65 AM65:AN65 AQ65:AR65 AY65:AZ76 BC65:BD76 BG65:BH65 AI67:AJ69 AM67:AN76 AQ67:AR76 AU67:AV69 BG67:BH69 AI71:AJ73 BG71:BH72 BS71:BT71 AU73:AV73 BK74:BL76 AI76:AJ76 AU76:AV76 BG76:BH76 BS76:BT76 AE78:AF82 AI78:AJ82 AM78:AN82 AQ78:AR82 AU78:AV78 AY78:AZ82 BC78:BD82 BG78:BH82 BK78:BL82 BO78:BP82 AU80:AV82 AE84:AF85 AM84:AN85 AQ84:AR85 AY84:AZ85 BC84:BD85 BK84:BL85 BO84:BP85 AE92:AF97 AI92:AJ97 AM92:AN97 AQ92:AR97 AU92:AV97 AY92:AZ97 BC92:BD97 BG92:BH97 BK92:BL97 BO92:BP97 BS94:BT97 AG100:AG105 AK100:AK105 AO100:AO105 AS100:AS105 AW100:AW105 BA100:BA105 BE100:BE105 BI100:BI105 BM100:BM105 BQ100:BQ105 BU100:BU105">
    <cfRule type="cellIs" dxfId="245" priority="61" operator="between">
      <formula>$W$9</formula>
      <formula>0</formula>
    </cfRule>
  </conditionalFormatting>
  <conditionalFormatting sqref="AI60:AK61 AO60:AO61 AS60:AS61 AU60:AW61 BA60:BA61 BE60:BE61 BI60:BI61 BM60:BM61 BQ60:BQ61 BS60:BU61">
    <cfRule type="cellIs" dxfId="244" priority="62" operator="between">
      <formula>$T$9</formula>
      <formula>$X$9</formula>
    </cfRule>
  </conditionalFormatting>
  <conditionalFormatting sqref="AI60:AK61 AO60:AO61 AS60:AS61 AU60:AW61 BA60:BA61 BE60:BE61 BI60:BI61 BM60:BM61 BQ60:BQ61 BS60:BU61">
    <cfRule type="cellIs" dxfId="243" priority="63" operator="between">
      <formula>$W$9</formula>
      <formula>$T$9</formula>
    </cfRule>
  </conditionalFormatting>
  <conditionalFormatting sqref="AI60:AK61 AO60:AO61 AS60:AS61 AU60:AW61 BA60:BA61 BE60:BE61 BI60:BI61 BM60:BM61 BQ60:BQ61 BS60:BU61">
    <cfRule type="cellIs" dxfId="242" priority="64" operator="between">
      <formula>$W$9</formula>
      <formula>0</formula>
    </cfRule>
  </conditionalFormatting>
  <conditionalFormatting sqref="AK30:AK39 AO30:AO39 AS30:AS39 AW30:AW39 BA30:BA39 BE30:BE39 BI30:BI39 BM30:BM39 BQ30:BQ39 BU30:BU39 AK41:AK45 AO41:AO45 AS41:AS45 AW41:AW45 BA41:BA45 BE41:BE45 BI41:BI45 BM41:BM45 BQ41:BQ45 BU41:BU45">
    <cfRule type="cellIs" dxfId="241" priority="65" operator="between">
      <formula>$T$9</formula>
      <formula>$X$9</formula>
    </cfRule>
  </conditionalFormatting>
  <conditionalFormatting sqref="AK30:AK39 AO30:AO39 AS30:AS39 AW30:AW39 BA30:BA39 BE30:BE39 BI30:BI39 BM30:BM39 BQ30:BQ39 BU30:BU39 AK41:AK45 AO41:AO45 AS41:AS45 AW41:AW45 BA41:BA45 BE41:BE45 BI41:BI45 BM41:BM45 BQ41:BQ45 BU41:BU45">
    <cfRule type="cellIs" dxfId="240" priority="66" operator="between">
      <formula>$W$9</formula>
      <formula>$T$9</formula>
    </cfRule>
  </conditionalFormatting>
  <conditionalFormatting sqref="AK30:AK39 AO30:AO39 AS30:AS39 AW30:AW39 BA30:BA39 BE30:BE39 BI30:BI39 BM30:BM39 BQ30:BQ39 BU30:BU39 AK41:AK45 AO41:AO45 AS41:AS45 AW41:AW45 BA41:BA45 BE41:BE45 BI41:BI45 BM41:BM45 BQ41:BQ45 BU41:BU45">
    <cfRule type="cellIs" dxfId="239" priority="67" operator="between">
      <formula>$W$9</formula>
      <formula>0</formula>
    </cfRule>
  </conditionalFormatting>
  <conditionalFormatting sqref="AK49:AK51 AO49:AO51 AS49:AS51 AW49:AW51 BA49:BA51 BE49:BE51 BI49:BI51 BM49:BM51 BQ49:BQ51 BU49:BU51">
    <cfRule type="cellIs" dxfId="238" priority="68" operator="between">
      <formula>$T$9</formula>
      <formula>$X$9</formula>
    </cfRule>
  </conditionalFormatting>
  <conditionalFormatting sqref="AK49:AK51 AO49:AO51 AS49:AS51 AW49:AW51 BA49:BA51 BE49:BE51 BI49:BI51 BM49:BM51 BQ49:BQ51 BU49:BU51">
    <cfRule type="cellIs" dxfId="237" priority="69" operator="between">
      <formula>$W$9</formula>
      <formula>$T$9</formula>
    </cfRule>
  </conditionalFormatting>
  <conditionalFormatting sqref="AK49:AK51 AO49:AO51 AS49:AS51 AW49:AW51 BA49:BA51 BE49:BE51 BI49:BI51 BM49:BM51 BQ49:BQ51 BU49:BU51">
    <cfRule type="cellIs" dxfId="236" priority="70" operator="between">
      <formula>$W$9</formula>
      <formula>0</formula>
    </cfRule>
  </conditionalFormatting>
  <conditionalFormatting sqref="AK57:AK59 AO57:AO59 AS57:AS59 AW57:AW59 BA57:BA59 BE57:BE59 BI57:BI59 BM57:BM59 BQ57:BQ59 BU57:BU59">
    <cfRule type="cellIs" dxfId="235" priority="71" operator="between">
      <formula>$T$9</formula>
      <formula>$X$9</formula>
    </cfRule>
  </conditionalFormatting>
  <conditionalFormatting sqref="AK57:AK59 AO57:AO59 AS57:AS59 AW57:AW59 BA57:BA59 BE57:BE59 BI57:BI59 BM57:BM59 BQ57:BQ59 BU57:BU59">
    <cfRule type="cellIs" dxfId="234" priority="72" operator="between">
      <formula>$W$9</formula>
      <formula>$T$9</formula>
    </cfRule>
  </conditionalFormatting>
  <conditionalFormatting sqref="AK57:AK59 AO57:AO59 AS57:AS59 AW57:AW59 BA57:BA59 BE57:BE59 BI57:BI59 BM57:BM59 BQ57:BQ59 BU57:BU59">
    <cfRule type="cellIs" dxfId="233" priority="73" operator="between">
      <formula>$W$9</formula>
      <formula>0</formula>
    </cfRule>
  </conditionalFormatting>
  <conditionalFormatting sqref="AK103 AO103 AS103 AW103 BA103 BE103 BI103 BM103 BQ103 BU103">
    <cfRule type="cellIs" dxfId="232" priority="74" operator="between">
      <formula>$T$9</formula>
      <formula>$X$9</formula>
    </cfRule>
  </conditionalFormatting>
  <conditionalFormatting sqref="AK103 AO103 AS103 AW103 BA103 BE103 BI103 BM103 BQ103 BU103">
    <cfRule type="cellIs" dxfId="231" priority="75" operator="between">
      <formula>$W$9</formula>
      <formula>$T$9</formula>
    </cfRule>
  </conditionalFormatting>
  <conditionalFormatting sqref="AK103 AO103 AS103 AW103 BA103 BE103 BI103 BM103 BQ103 BU103">
    <cfRule type="cellIs" dxfId="230" priority="76" operator="between">
      <formula>$W$9</formula>
      <formula>0</formula>
    </cfRule>
  </conditionalFormatting>
  <conditionalFormatting sqref="AL9:AL105">
    <cfRule type="cellIs" dxfId="229" priority="77" operator="equal">
      <formula>2</formula>
    </cfRule>
  </conditionalFormatting>
  <conditionalFormatting sqref="AL9:AL105">
    <cfRule type="cellIs" dxfId="228" priority="78" operator="equal">
      <formula>1</formula>
    </cfRule>
  </conditionalFormatting>
  <conditionalFormatting sqref="AM9:AO27">
    <cfRule type="cellIs" dxfId="227" priority="79" operator="between">
      <formula>$T$9</formula>
      <formula>$X$9</formula>
    </cfRule>
  </conditionalFormatting>
  <conditionalFormatting sqref="AM9:AO27">
    <cfRule type="cellIs" dxfId="226" priority="80" operator="between">
      <formula>$W$9</formula>
      <formula>$T$9</formula>
    </cfRule>
  </conditionalFormatting>
  <conditionalFormatting sqref="AM9:AO27">
    <cfRule type="cellIs" dxfId="225" priority="81" operator="between">
      <formula>$W$9</formula>
      <formula>0</formula>
    </cfRule>
  </conditionalFormatting>
  <conditionalFormatting sqref="AM30:AO39 AM40:AN40 AM41:AO45">
    <cfRule type="cellIs" dxfId="224" priority="82" operator="between">
      <formula>$T$9</formula>
      <formula>$X$9</formula>
    </cfRule>
  </conditionalFormatting>
  <conditionalFormatting sqref="AM30:AO39 AM40:AN40 AM41:AO45">
    <cfRule type="cellIs" dxfId="223" priority="83" operator="between">
      <formula>$W$9</formula>
      <formula>$T$9</formula>
    </cfRule>
  </conditionalFormatting>
  <conditionalFormatting sqref="AM30:AO39 AM40:AN40 AM41:AO45">
    <cfRule type="cellIs" dxfId="222" priority="84" operator="between">
      <formula>$W$9</formula>
      <formula>0</formula>
    </cfRule>
  </conditionalFormatting>
  <conditionalFormatting sqref="AM66:AO66 AQ66:AS66">
    <cfRule type="cellIs" dxfId="221" priority="85" operator="between">
      <formula>$T$9</formula>
      <formula>$X$9</formula>
    </cfRule>
  </conditionalFormatting>
  <conditionalFormatting sqref="AM66:AO66 AQ66:AS66">
    <cfRule type="cellIs" dxfId="220" priority="86" operator="between">
      <formula>$W$9</formula>
      <formula>$T$9</formula>
    </cfRule>
  </conditionalFormatting>
  <conditionalFormatting sqref="AM66:AO66 AQ66:AS66">
    <cfRule type="cellIs" dxfId="219" priority="87" operator="between">
      <formula>$W$9</formula>
      <formula>0</formula>
    </cfRule>
  </conditionalFormatting>
  <conditionalFormatting sqref="AO30:AO39 AO41:AO45">
    <cfRule type="cellIs" dxfId="218" priority="88" operator="between">
      <formula>$T$9</formula>
      <formula>$X$9</formula>
    </cfRule>
  </conditionalFormatting>
  <conditionalFormatting sqref="AO30:AO39 AO41:AO45">
    <cfRule type="cellIs" dxfId="217" priority="89" operator="between">
      <formula>$W$9</formula>
      <formula>$T$9</formula>
    </cfRule>
  </conditionalFormatting>
  <conditionalFormatting sqref="AO30:AO39 AO41:AO45">
    <cfRule type="cellIs" dxfId="216" priority="90" operator="between">
      <formula>$W$9</formula>
      <formula>0</formula>
    </cfRule>
  </conditionalFormatting>
  <conditionalFormatting sqref="AO49:AO51">
    <cfRule type="cellIs" dxfId="215" priority="91" operator="between">
      <formula>$T$9</formula>
      <formula>$X$9</formula>
    </cfRule>
  </conditionalFormatting>
  <conditionalFormatting sqref="AO49:AO51">
    <cfRule type="cellIs" dxfId="214" priority="92" operator="between">
      <formula>$W$9</formula>
      <formula>$T$9</formula>
    </cfRule>
  </conditionalFormatting>
  <conditionalFormatting sqref="AO49:AO51">
    <cfRule type="cellIs" dxfId="213" priority="93" operator="between">
      <formula>$W$9</formula>
      <formula>0</formula>
    </cfRule>
  </conditionalFormatting>
  <conditionalFormatting sqref="AP9:AP105">
    <cfRule type="cellIs" dxfId="212" priority="94" operator="equal">
      <formula>2</formula>
    </cfRule>
  </conditionalFormatting>
  <conditionalFormatting sqref="AP9:AP105">
    <cfRule type="cellIs" dxfId="211" priority="95" operator="equal">
      <formula>1</formula>
    </cfRule>
  </conditionalFormatting>
  <conditionalFormatting sqref="AQ9:AS27">
    <cfRule type="cellIs" dxfId="210" priority="96" operator="between">
      <formula>$T$9</formula>
      <formula>$X$9</formula>
    </cfRule>
  </conditionalFormatting>
  <conditionalFormatting sqref="AQ9:AS27">
    <cfRule type="cellIs" dxfId="209" priority="97" operator="between">
      <formula>$W$9</formula>
      <formula>$T$9</formula>
    </cfRule>
  </conditionalFormatting>
  <conditionalFormatting sqref="AQ9:AS27">
    <cfRule type="cellIs" dxfId="208" priority="98" operator="between">
      <formula>$W$9</formula>
      <formula>0</formula>
    </cfRule>
  </conditionalFormatting>
  <conditionalFormatting sqref="AQ30:AS39 AQ40:AR40 AQ41:AS45">
    <cfRule type="cellIs" dxfId="207" priority="99" operator="between">
      <formula>$T$9</formula>
      <formula>$X$9</formula>
    </cfRule>
  </conditionalFormatting>
  <conditionalFormatting sqref="AQ30:AS39 AQ40:AR40 AQ41:AS45">
    <cfRule type="cellIs" dxfId="206" priority="100" operator="between">
      <formula>$W$9</formula>
      <formula>$T$9</formula>
    </cfRule>
  </conditionalFormatting>
  <conditionalFormatting sqref="AQ30:AS39 AQ40:AR40 AQ41:AS45">
    <cfRule type="cellIs" dxfId="205" priority="101" operator="between">
      <formula>$W$9</formula>
      <formula>0</formula>
    </cfRule>
  </conditionalFormatting>
  <conditionalFormatting sqref="AS30:AS39 AS41:AS45">
    <cfRule type="cellIs" dxfId="204" priority="102" operator="between">
      <formula>$T$9</formula>
      <formula>$X$9</formula>
    </cfRule>
  </conditionalFormatting>
  <conditionalFormatting sqref="AS30:AS39 AS41:AS45">
    <cfRule type="cellIs" dxfId="203" priority="103" operator="between">
      <formula>$W$9</formula>
      <formula>$T$9</formula>
    </cfRule>
  </conditionalFormatting>
  <conditionalFormatting sqref="AS30:AS39 AS41:AS45">
    <cfRule type="cellIs" dxfId="202" priority="104" operator="between">
      <formula>$W$9</formula>
      <formula>0</formula>
    </cfRule>
  </conditionalFormatting>
  <conditionalFormatting sqref="AS49:AS51">
    <cfRule type="cellIs" dxfId="201" priority="105" operator="between">
      <formula>$T$9</formula>
      <formula>$X$9</formula>
    </cfRule>
  </conditionalFormatting>
  <conditionalFormatting sqref="AS49:AS51">
    <cfRule type="cellIs" dxfId="200" priority="106" operator="between">
      <formula>$W$9</formula>
      <formula>$T$9</formula>
    </cfRule>
  </conditionalFormatting>
  <conditionalFormatting sqref="AS49:AS51">
    <cfRule type="cellIs" dxfId="199" priority="107" operator="between">
      <formula>$W$9</formula>
      <formula>0</formula>
    </cfRule>
  </conditionalFormatting>
  <conditionalFormatting sqref="AT9:AT105">
    <cfRule type="cellIs" dxfId="198" priority="108" operator="equal">
      <formula>2</formula>
    </cfRule>
  </conditionalFormatting>
  <conditionalFormatting sqref="AT9:AT105">
    <cfRule type="cellIs" dxfId="197" priority="109" operator="equal">
      <formula>1</formula>
    </cfRule>
  </conditionalFormatting>
  <conditionalFormatting sqref="AU9:AW27">
    <cfRule type="cellIs" dxfId="196" priority="110" operator="between">
      <formula>$T$9</formula>
      <formula>$X$9</formula>
    </cfRule>
  </conditionalFormatting>
  <conditionalFormatting sqref="AU9:AW27">
    <cfRule type="cellIs" dxfId="195" priority="111" operator="between">
      <formula>$W$9</formula>
      <formula>$T$9</formula>
    </cfRule>
  </conditionalFormatting>
  <conditionalFormatting sqref="AU9:AW27">
    <cfRule type="cellIs" dxfId="194" priority="112" operator="between">
      <formula>$W$9</formula>
      <formula>0</formula>
    </cfRule>
  </conditionalFormatting>
  <conditionalFormatting sqref="AU30:AW45">
    <cfRule type="cellIs" dxfId="193" priority="113" operator="between">
      <formula>$T$9</formula>
      <formula>$X$9</formula>
    </cfRule>
  </conditionalFormatting>
  <conditionalFormatting sqref="AU30:AW45">
    <cfRule type="cellIs" dxfId="192" priority="114" operator="between">
      <formula>$W$9</formula>
      <formula>$T$9</formula>
    </cfRule>
  </conditionalFormatting>
  <conditionalFormatting sqref="AU30:AW45">
    <cfRule type="cellIs" dxfId="191" priority="115" operator="between">
      <formula>$W$9</formula>
      <formula>0</formula>
    </cfRule>
  </conditionalFormatting>
  <conditionalFormatting sqref="AW30:AW45">
    <cfRule type="cellIs" dxfId="190" priority="116" operator="between">
      <formula>$T$9</formula>
      <formula>$X$9</formula>
    </cfRule>
  </conditionalFormatting>
  <conditionalFormatting sqref="AW30:AW45">
    <cfRule type="cellIs" dxfId="189" priority="117" operator="between">
      <formula>$W$9</formula>
      <formula>$T$9</formula>
    </cfRule>
  </conditionalFormatting>
  <conditionalFormatting sqref="AW30:AW45">
    <cfRule type="cellIs" dxfId="188" priority="118" operator="between">
      <formula>$W$9</formula>
      <formula>0</formula>
    </cfRule>
  </conditionalFormatting>
  <conditionalFormatting sqref="AW49:AW52">
    <cfRule type="cellIs" dxfId="187" priority="119" operator="between">
      <formula>$T$9</formula>
      <formula>$X$9</formula>
    </cfRule>
  </conditionalFormatting>
  <conditionalFormatting sqref="AW49:AW52">
    <cfRule type="cellIs" dxfId="186" priority="120" operator="between">
      <formula>$W$9</formula>
      <formula>$T$9</formula>
    </cfRule>
  </conditionalFormatting>
  <conditionalFormatting sqref="AW49:AW52">
    <cfRule type="cellIs" dxfId="185" priority="121" operator="between">
      <formula>$W$9</formula>
      <formula>0</formula>
    </cfRule>
  </conditionalFormatting>
  <conditionalFormatting sqref="AW57:AW59">
    <cfRule type="cellIs" dxfId="184" priority="122" operator="between">
      <formula>$T$9</formula>
      <formula>$X$9</formula>
    </cfRule>
  </conditionalFormatting>
  <conditionalFormatting sqref="AW57:AW59">
    <cfRule type="cellIs" dxfId="183" priority="123" operator="between">
      <formula>$W$9</formula>
      <formula>$T$9</formula>
    </cfRule>
  </conditionalFormatting>
  <conditionalFormatting sqref="AW57:AW59">
    <cfRule type="cellIs" dxfId="182" priority="124" operator="between">
      <formula>$W$9</formula>
      <formula>0</formula>
    </cfRule>
  </conditionalFormatting>
  <conditionalFormatting sqref="AW100">
    <cfRule type="cellIs" dxfId="181" priority="125" operator="between">
      <formula>$T$9</formula>
      <formula>$X$9</formula>
    </cfRule>
  </conditionalFormatting>
  <conditionalFormatting sqref="AW100">
    <cfRule type="cellIs" dxfId="180" priority="126" operator="between">
      <formula>$W$9</formula>
      <formula>$T$9</formula>
    </cfRule>
  </conditionalFormatting>
  <conditionalFormatting sqref="AW100">
    <cfRule type="cellIs" dxfId="179" priority="127" operator="between">
      <formula>$W$9</formula>
      <formula>0</formula>
    </cfRule>
  </conditionalFormatting>
  <conditionalFormatting sqref="AX9:AX105">
    <cfRule type="cellIs" dxfId="178" priority="128" operator="equal">
      <formula>2</formula>
    </cfRule>
  </conditionalFormatting>
  <conditionalFormatting sqref="AX9:AX105">
    <cfRule type="cellIs" dxfId="177" priority="129" operator="equal">
      <formula>1</formula>
    </cfRule>
  </conditionalFormatting>
  <conditionalFormatting sqref="AY9:BA27">
    <cfRule type="cellIs" dxfId="176" priority="130" operator="between">
      <formula>$T$9</formula>
      <formula>$X$9</formula>
    </cfRule>
  </conditionalFormatting>
  <conditionalFormatting sqref="AY9:BA27">
    <cfRule type="cellIs" dxfId="175" priority="131" operator="between">
      <formula>$W$9</formula>
      <formula>$T$9</formula>
    </cfRule>
  </conditionalFormatting>
  <conditionalFormatting sqref="AY9:BA27">
    <cfRule type="cellIs" dxfId="174" priority="132" operator="between">
      <formula>$W$9</formula>
      <formula>0</formula>
    </cfRule>
  </conditionalFormatting>
  <conditionalFormatting sqref="AY30:BA45">
    <cfRule type="cellIs" dxfId="173" priority="133" operator="between">
      <formula>$T$9</formula>
      <formula>$X$9</formula>
    </cfRule>
  </conditionalFormatting>
  <conditionalFormatting sqref="AY30:BA45">
    <cfRule type="cellIs" dxfId="172" priority="134" operator="between">
      <formula>$W$9</formula>
      <formula>$T$9</formula>
    </cfRule>
  </conditionalFormatting>
  <conditionalFormatting sqref="AY30:BA45">
    <cfRule type="cellIs" dxfId="171" priority="135" operator="between">
      <formula>$W$9</formula>
      <formula>0</formula>
    </cfRule>
  </conditionalFormatting>
  <conditionalFormatting sqref="BA30:BA45">
    <cfRule type="cellIs" dxfId="170" priority="136" operator="between">
      <formula>$T$9</formula>
      <formula>$X$9</formula>
    </cfRule>
  </conditionalFormatting>
  <conditionalFormatting sqref="BA30:BA45">
    <cfRule type="cellIs" dxfId="169" priority="137" operator="between">
      <formula>$W$9</formula>
      <formula>$T$9</formula>
    </cfRule>
  </conditionalFormatting>
  <conditionalFormatting sqref="BA30:BA45">
    <cfRule type="cellIs" dxfId="168" priority="138" operator="between">
      <formula>$W$9</formula>
      <formula>0</formula>
    </cfRule>
  </conditionalFormatting>
  <conditionalFormatting sqref="BA49:BA51">
    <cfRule type="cellIs" dxfId="167" priority="139" operator="between">
      <formula>$T$9</formula>
      <formula>$X$9</formula>
    </cfRule>
  </conditionalFormatting>
  <conditionalFormatting sqref="BA49:BA51">
    <cfRule type="cellIs" dxfId="166" priority="140" operator="between">
      <formula>$W$9</formula>
      <formula>$T$9</formula>
    </cfRule>
  </conditionalFormatting>
  <conditionalFormatting sqref="BA49:BA51">
    <cfRule type="cellIs" dxfId="165" priority="141" operator="between">
      <formula>$W$9</formula>
      <formula>0</formula>
    </cfRule>
  </conditionalFormatting>
  <conditionalFormatting sqref="BA64">
    <cfRule type="cellIs" dxfId="164" priority="142" operator="between">
      <formula>$T$9</formula>
      <formula>$X$9</formula>
    </cfRule>
  </conditionalFormatting>
  <conditionalFormatting sqref="BA64">
    <cfRule type="cellIs" dxfId="163" priority="143" operator="between">
      <formula>$W$9</formula>
      <formula>$T$9</formula>
    </cfRule>
  </conditionalFormatting>
  <conditionalFormatting sqref="BA64">
    <cfRule type="cellIs" dxfId="162" priority="144" operator="between">
      <formula>$W$9</formula>
      <formula>0</formula>
    </cfRule>
  </conditionalFormatting>
  <conditionalFormatting sqref="BB9:BB105">
    <cfRule type="cellIs" dxfId="161" priority="145" operator="equal">
      <formula>2</formula>
    </cfRule>
  </conditionalFormatting>
  <conditionalFormatting sqref="BB9:BB105">
    <cfRule type="cellIs" dxfId="160" priority="146" operator="equal">
      <formula>1</formula>
    </cfRule>
  </conditionalFormatting>
  <conditionalFormatting sqref="BC9:BE27">
    <cfRule type="cellIs" dxfId="159" priority="147" operator="between">
      <formula>$T$9</formula>
      <formula>$X$9</formula>
    </cfRule>
  </conditionalFormatting>
  <conditionalFormatting sqref="BC9:BE27">
    <cfRule type="cellIs" dxfId="158" priority="148" operator="between">
      <formula>$W$9</formula>
      <formula>$T$9</formula>
    </cfRule>
  </conditionalFormatting>
  <conditionalFormatting sqref="BC9:BE27">
    <cfRule type="cellIs" dxfId="157" priority="149" operator="between">
      <formula>$W$9</formula>
      <formula>0</formula>
    </cfRule>
  </conditionalFormatting>
  <conditionalFormatting sqref="BC30:BE45">
    <cfRule type="cellIs" dxfId="156" priority="150" operator="between">
      <formula>$T$9</formula>
      <formula>$X$9</formula>
    </cfRule>
  </conditionalFormatting>
  <conditionalFormatting sqref="BC30:BE45">
    <cfRule type="cellIs" dxfId="155" priority="151" operator="between">
      <formula>$W$9</formula>
      <formula>$T$9</formula>
    </cfRule>
  </conditionalFormatting>
  <conditionalFormatting sqref="BC30:BE45">
    <cfRule type="cellIs" dxfId="154" priority="152" operator="between">
      <formula>$W$9</formula>
      <formula>0</formula>
    </cfRule>
  </conditionalFormatting>
  <conditionalFormatting sqref="BE30:BE45">
    <cfRule type="cellIs" dxfId="153" priority="153" operator="between">
      <formula>$T$9</formula>
      <formula>$X$9</formula>
    </cfRule>
  </conditionalFormatting>
  <conditionalFormatting sqref="BE30:BE45">
    <cfRule type="cellIs" dxfId="152" priority="154" operator="between">
      <formula>$W$9</formula>
      <formula>$T$9</formula>
    </cfRule>
  </conditionalFormatting>
  <conditionalFormatting sqref="BE30:BE45">
    <cfRule type="cellIs" dxfId="151" priority="155" operator="between">
      <formula>$W$9</formula>
      <formula>0</formula>
    </cfRule>
  </conditionalFormatting>
  <conditionalFormatting sqref="BE49:BE51">
    <cfRule type="cellIs" dxfId="150" priority="156" operator="between">
      <formula>$T$9</formula>
      <formula>$X$9</formula>
    </cfRule>
  </conditionalFormatting>
  <conditionalFormatting sqref="BE49:BE51">
    <cfRule type="cellIs" dxfId="149" priority="157" operator="between">
      <formula>$W$9</formula>
      <formula>$T$9</formula>
    </cfRule>
  </conditionalFormatting>
  <conditionalFormatting sqref="BE49:BE51">
    <cfRule type="cellIs" dxfId="148" priority="158" operator="between">
      <formula>$W$9</formula>
      <formula>0</formula>
    </cfRule>
  </conditionalFormatting>
  <conditionalFormatting sqref="BE64">
    <cfRule type="cellIs" dxfId="147" priority="159" operator="between">
      <formula>$T$9</formula>
      <formula>$X$9</formula>
    </cfRule>
  </conditionalFormatting>
  <conditionalFormatting sqref="BE64">
    <cfRule type="cellIs" dxfId="146" priority="160" operator="between">
      <formula>$W$9</formula>
      <formula>$T$9</formula>
    </cfRule>
  </conditionalFormatting>
  <conditionalFormatting sqref="BE64">
    <cfRule type="cellIs" dxfId="145" priority="161" operator="between">
      <formula>$W$9</formula>
      <formula>0</formula>
    </cfRule>
  </conditionalFormatting>
  <conditionalFormatting sqref="BF9:BF105">
    <cfRule type="cellIs" dxfId="144" priority="162" operator="equal">
      <formula>2</formula>
    </cfRule>
  </conditionalFormatting>
  <conditionalFormatting sqref="BF9:BF105">
    <cfRule type="cellIs" dxfId="143" priority="163" operator="equal">
      <formula>1</formula>
    </cfRule>
  </conditionalFormatting>
  <conditionalFormatting sqref="BG9:BI27">
    <cfRule type="cellIs" dxfId="142" priority="164" operator="between">
      <formula>$T$9</formula>
      <formula>$X$9</formula>
    </cfRule>
  </conditionalFormatting>
  <conditionalFormatting sqref="BG9:BI27">
    <cfRule type="cellIs" dxfId="141" priority="165" operator="between">
      <formula>$W$9</formula>
      <formula>$T$9</formula>
    </cfRule>
  </conditionalFormatting>
  <conditionalFormatting sqref="BG9:BI27">
    <cfRule type="cellIs" dxfId="140" priority="166" operator="between">
      <formula>$W$9</formula>
      <formula>0</formula>
    </cfRule>
  </conditionalFormatting>
  <conditionalFormatting sqref="BG30:BI45">
    <cfRule type="cellIs" dxfId="139" priority="167" operator="between">
      <formula>$T$9</formula>
      <formula>$X$9</formula>
    </cfRule>
  </conditionalFormatting>
  <conditionalFormatting sqref="BG30:BI45">
    <cfRule type="cellIs" dxfId="138" priority="168" operator="between">
      <formula>$W$9</formula>
      <formula>$T$9</formula>
    </cfRule>
  </conditionalFormatting>
  <conditionalFormatting sqref="BG30:BI45">
    <cfRule type="cellIs" dxfId="137" priority="169" operator="between">
      <formula>$W$9</formula>
      <formula>0</formula>
    </cfRule>
  </conditionalFormatting>
  <conditionalFormatting sqref="BI30:BI45">
    <cfRule type="cellIs" dxfId="136" priority="170" operator="between">
      <formula>$T$9</formula>
      <formula>$X$9</formula>
    </cfRule>
  </conditionalFormatting>
  <conditionalFormatting sqref="BI30:BI45">
    <cfRule type="cellIs" dxfId="135" priority="171" operator="between">
      <formula>$W$9</formula>
      <formula>$T$9</formula>
    </cfRule>
  </conditionalFormatting>
  <conditionalFormatting sqref="BI30:BI45">
    <cfRule type="cellIs" dxfId="134" priority="172" operator="between">
      <formula>$W$9</formula>
      <formula>0</formula>
    </cfRule>
  </conditionalFormatting>
  <conditionalFormatting sqref="BI49:BI52">
    <cfRule type="cellIs" dxfId="133" priority="173" operator="between">
      <formula>$T$9</formula>
      <formula>$X$9</formula>
    </cfRule>
  </conditionalFormatting>
  <conditionalFormatting sqref="BI49:BI52">
    <cfRule type="cellIs" dxfId="132" priority="174" operator="between">
      <formula>$W$9</formula>
      <formula>$T$9</formula>
    </cfRule>
  </conditionalFormatting>
  <conditionalFormatting sqref="BI49:BI52">
    <cfRule type="cellIs" dxfId="131" priority="175" operator="between">
      <formula>$W$9</formula>
      <formula>0</formula>
    </cfRule>
  </conditionalFormatting>
  <conditionalFormatting sqref="BI62">
    <cfRule type="cellIs" dxfId="130" priority="176" operator="between">
      <formula>$T$9</formula>
      <formula>$X$9</formula>
    </cfRule>
  </conditionalFormatting>
  <conditionalFormatting sqref="BI62">
    <cfRule type="cellIs" dxfId="129" priority="177" operator="between">
      <formula>$W$9</formula>
      <formula>$T$9</formula>
    </cfRule>
  </conditionalFormatting>
  <conditionalFormatting sqref="BI62">
    <cfRule type="cellIs" dxfId="128" priority="178" operator="between">
      <formula>$W$9</formula>
      <formula>0</formula>
    </cfRule>
  </conditionalFormatting>
  <conditionalFormatting sqref="BI64">
    <cfRule type="cellIs" dxfId="127" priority="179" operator="between">
      <formula>$T$9</formula>
      <formula>$X$9</formula>
    </cfRule>
  </conditionalFormatting>
  <conditionalFormatting sqref="BI64">
    <cfRule type="cellIs" dxfId="126" priority="180" operator="between">
      <formula>$W$9</formula>
      <formula>$T$9</formula>
    </cfRule>
  </conditionalFormatting>
  <conditionalFormatting sqref="BI64">
    <cfRule type="cellIs" dxfId="125" priority="181" operator="between">
      <formula>$W$9</formula>
      <formula>0</formula>
    </cfRule>
  </conditionalFormatting>
  <conditionalFormatting sqref="BI66">
    <cfRule type="cellIs" dxfId="124" priority="182" operator="between">
      <formula>$T$9</formula>
      <formula>$X$9</formula>
    </cfRule>
  </conditionalFormatting>
  <conditionalFormatting sqref="BI66">
    <cfRule type="cellIs" dxfId="123" priority="183" operator="between">
      <formula>$W$9</formula>
      <formula>$T$9</formula>
    </cfRule>
  </conditionalFormatting>
  <conditionalFormatting sqref="BI66">
    <cfRule type="cellIs" dxfId="122" priority="184" operator="between">
      <formula>$W$9</formula>
      <formula>0</formula>
    </cfRule>
  </conditionalFormatting>
  <conditionalFormatting sqref="BI70">
    <cfRule type="cellIs" dxfId="121" priority="185" operator="between">
      <formula>$T$9</formula>
      <formula>$X$9</formula>
    </cfRule>
  </conditionalFormatting>
  <conditionalFormatting sqref="BI70">
    <cfRule type="cellIs" dxfId="120" priority="186" operator="between">
      <formula>$W$9</formula>
      <formula>$T$9</formula>
    </cfRule>
  </conditionalFormatting>
  <conditionalFormatting sqref="BI70">
    <cfRule type="cellIs" dxfId="119" priority="187" operator="between">
      <formula>$W$9</formula>
      <formula>0</formula>
    </cfRule>
  </conditionalFormatting>
  <conditionalFormatting sqref="BI73:BI75">
    <cfRule type="cellIs" dxfId="118" priority="188" operator="between">
      <formula>$T$9</formula>
      <formula>$X$9</formula>
    </cfRule>
  </conditionalFormatting>
  <conditionalFormatting sqref="BI73:BI75">
    <cfRule type="cellIs" dxfId="117" priority="189" operator="between">
      <formula>$W$9</formula>
      <formula>$T$9</formula>
    </cfRule>
  </conditionalFormatting>
  <conditionalFormatting sqref="BI73:BI75">
    <cfRule type="cellIs" dxfId="116" priority="190" operator="between">
      <formula>$W$9</formula>
      <formula>0</formula>
    </cfRule>
  </conditionalFormatting>
  <conditionalFormatting sqref="BJ9:BJ105">
    <cfRule type="cellIs" dxfId="115" priority="191" operator="equal">
      <formula>2</formula>
    </cfRule>
  </conditionalFormatting>
  <conditionalFormatting sqref="BJ9:BJ105">
    <cfRule type="cellIs" dxfId="114" priority="192" operator="equal">
      <formula>1</formula>
    </cfRule>
  </conditionalFormatting>
  <conditionalFormatting sqref="BK9:BM27">
    <cfRule type="cellIs" dxfId="113" priority="193" operator="between">
      <formula>$T$9</formula>
      <formula>$X$9</formula>
    </cfRule>
  </conditionalFormatting>
  <conditionalFormatting sqref="BK9:BM27">
    <cfRule type="cellIs" dxfId="112" priority="194" operator="between">
      <formula>$W$9</formula>
      <formula>$T$9</formula>
    </cfRule>
  </conditionalFormatting>
  <conditionalFormatting sqref="BK9:BM27">
    <cfRule type="cellIs" dxfId="111" priority="195" operator="between">
      <formula>$W$9</formula>
      <formula>0</formula>
    </cfRule>
  </conditionalFormatting>
  <conditionalFormatting sqref="BK30:BM45">
    <cfRule type="cellIs" dxfId="110" priority="196" operator="between">
      <formula>$T$9</formula>
      <formula>$X$9</formula>
    </cfRule>
  </conditionalFormatting>
  <conditionalFormatting sqref="BK30:BM45">
    <cfRule type="cellIs" dxfId="109" priority="197" operator="between">
      <formula>$W$9</formula>
      <formula>$T$9</formula>
    </cfRule>
  </conditionalFormatting>
  <conditionalFormatting sqref="BK30:BM45">
    <cfRule type="cellIs" dxfId="108" priority="198" operator="between">
      <formula>$W$9</formula>
      <formula>0</formula>
    </cfRule>
  </conditionalFormatting>
  <conditionalFormatting sqref="BK100:BM102 AC101:AC102 AE101:AG102 AK101:AK102 AO101:AO102 AS101:AS102 AU101:AW102 BA101:BA102 BE101:BE102 BI101:BI102 BQ101:BQ102 BU101:BU102">
    <cfRule type="cellIs" dxfId="107" priority="199" operator="between">
      <formula>$W$9</formula>
      <formula>$T$9</formula>
    </cfRule>
  </conditionalFormatting>
  <conditionalFormatting sqref="BK100:BM102 AC101:AC102 AE101:AG102 AK101:AK102 AO101:AO102 AS101:AS102 AU101:AW102 BA101:BA102 BE101:BE102 BI101:BI102 BQ101:BQ102 BU101:BU102">
    <cfRule type="cellIs" dxfId="106" priority="200" operator="between">
      <formula>$W$9</formula>
      <formula>0</formula>
    </cfRule>
  </conditionalFormatting>
  <conditionalFormatting sqref="BM30:BM45">
    <cfRule type="cellIs" dxfId="105" priority="201" operator="between">
      <formula>$T$9</formula>
      <formula>$X$9</formula>
    </cfRule>
  </conditionalFormatting>
  <conditionalFormatting sqref="BM30:BM45">
    <cfRule type="cellIs" dxfId="104" priority="202" operator="between">
      <formula>$W$9</formula>
      <formula>$T$9</formula>
    </cfRule>
  </conditionalFormatting>
  <conditionalFormatting sqref="BM30:BM45">
    <cfRule type="cellIs" dxfId="103" priority="203" operator="between">
      <formula>$W$9</formula>
      <formula>0</formula>
    </cfRule>
  </conditionalFormatting>
  <conditionalFormatting sqref="BM50:BM51">
    <cfRule type="cellIs" dxfId="102" priority="204" operator="between">
      <formula>$T$9</formula>
      <formula>$X$9</formula>
    </cfRule>
  </conditionalFormatting>
  <conditionalFormatting sqref="BM50:BM51">
    <cfRule type="cellIs" dxfId="101" priority="205" operator="between">
      <formula>$W$9</formula>
      <formula>$T$9</formula>
    </cfRule>
  </conditionalFormatting>
  <conditionalFormatting sqref="BM50:BM51">
    <cfRule type="cellIs" dxfId="100" priority="206" operator="between">
      <formula>$W$9</formula>
      <formula>0</formula>
    </cfRule>
  </conditionalFormatting>
  <conditionalFormatting sqref="BM73 BS73:BU73">
    <cfRule type="cellIs" dxfId="99" priority="207" operator="between">
      <formula>$T$9</formula>
      <formula>$X$9</formula>
    </cfRule>
  </conditionalFormatting>
  <conditionalFormatting sqref="BM73 BS73:BU73">
    <cfRule type="cellIs" dxfId="98" priority="208" operator="between">
      <formula>$W$9</formula>
      <formula>$T$9</formula>
    </cfRule>
  </conditionalFormatting>
  <conditionalFormatting sqref="BM73 BS73:BU73">
    <cfRule type="cellIs" dxfId="97" priority="209" operator="between">
      <formula>$W$9</formula>
      <formula>0</formula>
    </cfRule>
  </conditionalFormatting>
  <conditionalFormatting sqref="BM77">
    <cfRule type="cellIs" dxfId="96" priority="210" operator="between">
      <formula>$T$9</formula>
      <formula>$X$9</formula>
    </cfRule>
  </conditionalFormatting>
  <conditionalFormatting sqref="BM77">
    <cfRule type="cellIs" dxfId="95" priority="211" operator="between">
      <formula>$W$9</formula>
      <formula>$T$9</formula>
    </cfRule>
  </conditionalFormatting>
  <conditionalFormatting sqref="BM77">
    <cfRule type="cellIs" dxfId="94" priority="212" operator="between">
      <formula>$W$9</formula>
      <formula>0</formula>
    </cfRule>
  </conditionalFormatting>
  <conditionalFormatting sqref="BM83">
    <cfRule type="cellIs" dxfId="93" priority="213" operator="between">
      <formula>$T$9</formula>
      <formula>$X$9</formula>
    </cfRule>
  </conditionalFormatting>
  <conditionalFormatting sqref="BM83">
    <cfRule type="cellIs" dxfId="92" priority="214" operator="between">
      <formula>$W$9</formula>
      <formula>$T$9</formula>
    </cfRule>
  </conditionalFormatting>
  <conditionalFormatting sqref="BM83">
    <cfRule type="cellIs" dxfId="91" priority="215" operator="between">
      <formula>$W$9</formula>
      <formula>0</formula>
    </cfRule>
  </conditionalFormatting>
  <conditionalFormatting sqref="BM86:BM91">
    <cfRule type="cellIs" dxfId="90" priority="216" operator="between">
      <formula>$T$9</formula>
      <formula>$X$9</formula>
    </cfRule>
  </conditionalFormatting>
  <conditionalFormatting sqref="BM86:BM91">
    <cfRule type="cellIs" dxfId="89" priority="217" operator="between">
      <formula>$W$9</formula>
      <formula>$T$9</formula>
    </cfRule>
  </conditionalFormatting>
  <conditionalFormatting sqref="BM86:BM91">
    <cfRule type="cellIs" dxfId="88" priority="218" operator="between">
      <formula>$W$9</formula>
      <formula>0</formula>
    </cfRule>
  </conditionalFormatting>
  <conditionalFormatting sqref="AW103:AW104 BM103">
    <cfRule type="cellIs" dxfId="87" priority="219" operator="between">
      <formula>$T$9</formula>
      <formula>$X$9</formula>
    </cfRule>
  </conditionalFormatting>
  <conditionalFormatting sqref="AW103:AW104 BM103">
    <cfRule type="cellIs" dxfId="86" priority="220" operator="between">
      <formula>$W$9</formula>
      <formula>$T$9</formula>
    </cfRule>
  </conditionalFormatting>
  <conditionalFormatting sqref="AW103:AW104 BM103">
    <cfRule type="cellIs" dxfId="85" priority="221" operator="between">
      <formula>$W$9</formula>
      <formula>0</formula>
    </cfRule>
  </conditionalFormatting>
  <conditionalFormatting sqref="BN9:BN105">
    <cfRule type="cellIs" dxfId="84" priority="222" operator="equal">
      <formula>2</formula>
    </cfRule>
  </conditionalFormatting>
  <conditionalFormatting sqref="BN9:BN105">
    <cfRule type="cellIs" dxfId="83" priority="223" operator="equal">
      <formula>1</formula>
    </cfRule>
  </conditionalFormatting>
  <conditionalFormatting sqref="BO9:BQ27">
    <cfRule type="cellIs" dxfId="82" priority="224" operator="between">
      <formula>$T$9</formula>
      <formula>$X$9</formula>
    </cfRule>
  </conditionalFormatting>
  <conditionalFormatting sqref="BO9:BQ27">
    <cfRule type="cellIs" dxfId="81" priority="225" operator="between">
      <formula>$W$9</formula>
      <formula>$T$9</formula>
    </cfRule>
  </conditionalFormatting>
  <conditionalFormatting sqref="BO9:BQ27">
    <cfRule type="cellIs" dxfId="80" priority="226" operator="between">
      <formula>$W$9</formula>
      <formula>0</formula>
    </cfRule>
  </conditionalFormatting>
  <conditionalFormatting sqref="BO30:BQ45">
    <cfRule type="cellIs" dxfId="79" priority="227" operator="between">
      <formula>$T$9</formula>
      <formula>$X$9</formula>
    </cfRule>
  </conditionalFormatting>
  <conditionalFormatting sqref="BO30:BQ45">
    <cfRule type="cellIs" dxfId="78" priority="228" operator="between">
      <formula>$W$9</formula>
      <formula>$T$9</formula>
    </cfRule>
  </conditionalFormatting>
  <conditionalFormatting sqref="BO30:BQ45">
    <cfRule type="cellIs" dxfId="77" priority="229" operator="between">
      <formula>$W$9</formula>
      <formula>0</formula>
    </cfRule>
  </conditionalFormatting>
  <conditionalFormatting sqref="BQ30:BQ45">
    <cfRule type="cellIs" dxfId="76" priority="230" operator="between">
      <formula>$T$9</formula>
      <formula>$X$9</formula>
    </cfRule>
  </conditionalFormatting>
  <conditionalFormatting sqref="BQ30:BQ45">
    <cfRule type="cellIs" dxfId="75" priority="231" operator="between">
      <formula>$W$9</formula>
      <formula>$T$9</formula>
    </cfRule>
  </conditionalFormatting>
  <conditionalFormatting sqref="BQ30:BQ45">
    <cfRule type="cellIs" dxfId="74" priority="232" operator="between">
      <formula>$W$9</formula>
      <formula>0</formula>
    </cfRule>
  </conditionalFormatting>
  <conditionalFormatting sqref="BQ50:BQ51">
    <cfRule type="cellIs" dxfId="73" priority="233" operator="between">
      <formula>$T$9</formula>
      <formula>$X$9</formula>
    </cfRule>
  </conditionalFormatting>
  <conditionalFormatting sqref="BQ50:BQ51">
    <cfRule type="cellIs" dxfId="72" priority="234" operator="between">
      <formula>$W$9</formula>
      <formula>$T$9</formula>
    </cfRule>
  </conditionalFormatting>
  <conditionalFormatting sqref="BQ50:BQ51">
    <cfRule type="cellIs" dxfId="71" priority="235" operator="between">
      <formula>$W$9</formula>
      <formula>0</formula>
    </cfRule>
  </conditionalFormatting>
  <conditionalFormatting sqref="BQ77">
    <cfRule type="cellIs" dxfId="70" priority="236" operator="between">
      <formula>$T$9</formula>
      <formula>$X$9</formula>
    </cfRule>
  </conditionalFormatting>
  <conditionalFormatting sqref="BQ77">
    <cfRule type="cellIs" dxfId="69" priority="237" operator="between">
      <formula>$W$9</formula>
      <formula>$T$9</formula>
    </cfRule>
  </conditionalFormatting>
  <conditionalFormatting sqref="BQ77">
    <cfRule type="cellIs" dxfId="68" priority="238" operator="between">
      <formula>$W$9</formula>
      <formula>0</formula>
    </cfRule>
  </conditionalFormatting>
  <conditionalFormatting sqref="BQ83">
    <cfRule type="cellIs" dxfId="67" priority="239" operator="between">
      <formula>$T$9</formula>
      <formula>$X$9</formula>
    </cfRule>
  </conditionalFormatting>
  <conditionalFormatting sqref="BQ83">
    <cfRule type="cellIs" dxfId="66" priority="240" operator="between">
      <formula>$W$9</formula>
      <formula>$T$9</formula>
    </cfRule>
  </conditionalFormatting>
  <conditionalFormatting sqref="BQ83">
    <cfRule type="cellIs" dxfId="65" priority="241" operator="between">
      <formula>$W$9</formula>
      <formula>0</formula>
    </cfRule>
  </conditionalFormatting>
  <conditionalFormatting sqref="BQ86:BQ91">
    <cfRule type="cellIs" dxfId="64" priority="242" operator="between">
      <formula>$T$9</formula>
      <formula>$X$9</formula>
    </cfRule>
  </conditionalFormatting>
  <conditionalFormatting sqref="BQ86:BQ91">
    <cfRule type="cellIs" dxfId="63" priority="243" operator="between">
      <formula>$W$9</formula>
      <formula>$T$9</formula>
    </cfRule>
  </conditionalFormatting>
  <conditionalFormatting sqref="BQ86:BQ91">
    <cfRule type="cellIs" dxfId="62" priority="244" operator="between">
      <formula>$W$9</formula>
      <formula>0</formula>
    </cfRule>
  </conditionalFormatting>
  <conditionalFormatting sqref="BR9:BR105">
    <cfRule type="cellIs" dxfId="61" priority="245" operator="equal">
      <formula>2</formula>
    </cfRule>
  </conditionalFormatting>
  <conditionalFormatting sqref="BR9:BR105">
    <cfRule type="cellIs" dxfId="60" priority="246" operator="equal">
      <formula>1</formula>
    </cfRule>
  </conditionalFormatting>
  <conditionalFormatting sqref="BS9:BU27">
    <cfRule type="cellIs" dxfId="59" priority="247" operator="between">
      <formula>$T$9</formula>
      <formula>$X$9</formula>
    </cfRule>
  </conditionalFormatting>
  <conditionalFormatting sqref="BS9:BU27">
    <cfRule type="cellIs" dxfId="58" priority="248" operator="between">
      <formula>$W$9</formula>
      <formula>$T$9</formula>
    </cfRule>
  </conditionalFormatting>
  <conditionalFormatting sqref="BS9:BU27">
    <cfRule type="cellIs" dxfId="57" priority="249" operator="between">
      <formula>$W$9</formula>
      <formula>0</formula>
    </cfRule>
  </conditionalFormatting>
  <conditionalFormatting sqref="BS30:BU45">
    <cfRule type="cellIs" dxfId="56" priority="250" operator="between">
      <formula>$T$9</formula>
      <formula>$X$9</formula>
    </cfRule>
  </conditionalFormatting>
  <conditionalFormatting sqref="BS30:BU45">
    <cfRule type="cellIs" dxfId="55" priority="251" operator="between">
      <formula>$W$9</formula>
      <formula>$T$9</formula>
    </cfRule>
  </conditionalFormatting>
  <conditionalFormatting sqref="BS30:BU45">
    <cfRule type="cellIs" dxfId="54" priority="252" operator="between">
      <formula>$W$9</formula>
      <formula>0</formula>
    </cfRule>
  </conditionalFormatting>
  <conditionalFormatting sqref="BS57:BU58">
    <cfRule type="cellIs" dxfId="53" priority="253" operator="between">
      <formula>$T$9</formula>
      <formula>$X$9</formula>
    </cfRule>
  </conditionalFormatting>
  <conditionalFormatting sqref="BS57:BU58">
    <cfRule type="cellIs" dxfId="52" priority="254" operator="between">
      <formula>$W$9</formula>
      <formula>$T$9</formula>
    </cfRule>
  </conditionalFormatting>
  <conditionalFormatting sqref="BS57:BU58">
    <cfRule type="cellIs" dxfId="51" priority="255" operator="between">
      <formula>$W$9</formula>
      <formula>0</formula>
    </cfRule>
  </conditionalFormatting>
  <conditionalFormatting sqref="BU30:BU45">
    <cfRule type="cellIs" dxfId="50" priority="256" operator="between">
      <formula>$T$9</formula>
      <formula>$X$9</formula>
    </cfRule>
  </conditionalFormatting>
  <conditionalFormatting sqref="BU30:BU45">
    <cfRule type="cellIs" dxfId="49" priority="257" operator="between">
      <formula>$W$9</formula>
      <formula>$T$9</formula>
    </cfRule>
  </conditionalFormatting>
  <conditionalFormatting sqref="BU30:BU45">
    <cfRule type="cellIs" dxfId="48" priority="258" operator="between">
      <formula>$W$9</formula>
      <formula>0</formula>
    </cfRule>
  </conditionalFormatting>
  <conditionalFormatting sqref="BU50:BU56">
    <cfRule type="cellIs" dxfId="47" priority="259" operator="between">
      <formula>$T$9</formula>
      <formula>$X$9</formula>
    </cfRule>
  </conditionalFormatting>
  <conditionalFormatting sqref="BU50:BU56">
    <cfRule type="cellIs" dxfId="46" priority="260" operator="between">
      <formula>$W$9</formula>
      <formula>$T$9</formula>
    </cfRule>
  </conditionalFormatting>
  <conditionalFormatting sqref="BU50:BU56">
    <cfRule type="cellIs" dxfId="45" priority="261" operator="between">
      <formula>$W$9</formula>
      <formula>0</formula>
    </cfRule>
  </conditionalFormatting>
  <conditionalFormatting sqref="BU59">
    <cfRule type="cellIs" dxfId="44" priority="262" operator="between">
      <formula>$T$9</formula>
      <formula>$X$9</formula>
    </cfRule>
  </conditionalFormatting>
  <conditionalFormatting sqref="BU59">
    <cfRule type="cellIs" dxfId="43" priority="263" operator="between">
      <formula>$W$9</formula>
      <formula>$T$9</formula>
    </cfRule>
  </conditionalFormatting>
  <conditionalFormatting sqref="BU59">
    <cfRule type="cellIs" dxfId="42" priority="264" operator="between">
      <formula>$W$9</formula>
      <formula>0</formula>
    </cfRule>
  </conditionalFormatting>
  <conditionalFormatting sqref="BU62:BU70">
    <cfRule type="cellIs" dxfId="41" priority="265" operator="between">
      <formula>$T$9</formula>
      <formula>$X$9</formula>
    </cfRule>
  </conditionalFormatting>
  <conditionalFormatting sqref="BU62:BU70">
    <cfRule type="cellIs" dxfId="40" priority="266" operator="between">
      <formula>$W$9</formula>
      <formula>$T$9</formula>
    </cfRule>
  </conditionalFormatting>
  <conditionalFormatting sqref="BU62:BU70">
    <cfRule type="cellIs" dxfId="39" priority="267" operator="between">
      <formula>$W$9</formula>
      <formula>0</formula>
    </cfRule>
  </conditionalFormatting>
  <conditionalFormatting sqref="BU72">
    <cfRule type="cellIs" dxfId="38" priority="268" operator="between">
      <formula>$T$9</formula>
      <formula>$X$9</formula>
    </cfRule>
  </conditionalFormatting>
  <conditionalFormatting sqref="BU72">
    <cfRule type="cellIs" dxfId="37" priority="269" operator="between">
      <formula>$W$9</formula>
      <formula>$T$9</formula>
    </cfRule>
  </conditionalFormatting>
  <conditionalFormatting sqref="BU72">
    <cfRule type="cellIs" dxfId="36" priority="270" operator="between">
      <formula>$W$9</formula>
      <formula>0</formula>
    </cfRule>
  </conditionalFormatting>
  <conditionalFormatting sqref="BU74:BU75">
    <cfRule type="cellIs" dxfId="35" priority="271" operator="between">
      <formula>$T$9</formula>
      <formula>$X$9</formula>
    </cfRule>
  </conditionalFormatting>
  <conditionalFormatting sqref="BU74:BU75">
    <cfRule type="cellIs" dxfId="34" priority="272" operator="between">
      <formula>$W$9</formula>
      <formula>$T$9</formula>
    </cfRule>
  </conditionalFormatting>
  <conditionalFormatting sqref="BU74:BU75">
    <cfRule type="cellIs" dxfId="33" priority="273" operator="between">
      <formula>$W$9</formula>
      <formula>0</formula>
    </cfRule>
  </conditionalFormatting>
  <conditionalFormatting sqref="BU77:BU93">
    <cfRule type="cellIs" dxfId="32" priority="274" operator="between">
      <formula>$T$9</formula>
      <formula>$X$9</formula>
    </cfRule>
  </conditionalFormatting>
  <conditionalFormatting sqref="BU77:BU93">
    <cfRule type="cellIs" dxfId="31" priority="275" operator="between">
      <formula>$W$9</formula>
      <formula>$T$9</formula>
    </cfRule>
  </conditionalFormatting>
  <conditionalFormatting sqref="BU77:BU93">
    <cfRule type="cellIs" dxfId="30" priority="276" operator="between">
      <formula>$W$9</formula>
      <formula>0</formula>
    </cfRule>
  </conditionalFormatting>
  <conditionalFormatting sqref="AS40">
    <cfRule type="cellIs" dxfId="29" priority="277" operator="between">
      <formula>$T$9</formula>
      <formula>$X$9</formula>
    </cfRule>
  </conditionalFormatting>
  <conditionalFormatting sqref="AS40">
    <cfRule type="cellIs" dxfId="28" priority="278" operator="between">
      <formula>$W$9</formula>
      <formula>$T$9</formula>
    </cfRule>
  </conditionalFormatting>
  <conditionalFormatting sqref="AS40">
    <cfRule type="cellIs" dxfId="27" priority="279" operator="between">
      <formula>$W$9</formula>
      <formula>0</formula>
    </cfRule>
  </conditionalFormatting>
  <conditionalFormatting sqref="AS40">
    <cfRule type="cellIs" dxfId="26" priority="280" operator="between">
      <formula>$T$9</formula>
      <formula>$X$9</formula>
    </cfRule>
  </conditionalFormatting>
  <conditionalFormatting sqref="AS40">
    <cfRule type="cellIs" dxfId="25" priority="281" operator="between">
      <formula>$W$9</formula>
      <formula>$T$9</formula>
    </cfRule>
  </conditionalFormatting>
  <conditionalFormatting sqref="AS40">
    <cfRule type="cellIs" dxfId="24" priority="282" operator="between">
      <formula>$W$9</formula>
      <formula>0</formula>
    </cfRule>
  </conditionalFormatting>
  <conditionalFormatting sqref="AO40">
    <cfRule type="cellIs" dxfId="23" priority="283" operator="between">
      <formula>$T$9</formula>
      <formula>$X$9</formula>
    </cfRule>
  </conditionalFormatting>
  <conditionalFormatting sqref="AO40">
    <cfRule type="cellIs" dxfId="22" priority="284" operator="between">
      <formula>$W$9</formula>
      <formula>$T$9</formula>
    </cfRule>
  </conditionalFormatting>
  <conditionalFormatting sqref="AO40">
    <cfRule type="cellIs" dxfId="21" priority="285" operator="between">
      <formula>$W$9</formula>
      <formula>0</formula>
    </cfRule>
  </conditionalFormatting>
  <conditionalFormatting sqref="AO40">
    <cfRule type="cellIs" dxfId="20" priority="286" operator="between">
      <formula>$T$9</formula>
      <formula>$X$9</formula>
    </cfRule>
  </conditionalFormatting>
  <conditionalFormatting sqref="AO40">
    <cfRule type="cellIs" dxfId="19" priority="287" operator="between">
      <formula>$W$9</formula>
      <formula>$T$9</formula>
    </cfRule>
  </conditionalFormatting>
  <conditionalFormatting sqref="AO40">
    <cfRule type="cellIs" dxfId="18" priority="288" operator="between">
      <formula>$W$9</formula>
      <formula>0</formula>
    </cfRule>
  </conditionalFormatting>
  <conditionalFormatting sqref="AK40 AO40 AS40 AW40 BA40 BE40 BI40 BM40 BQ40 BU40">
    <cfRule type="cellIs" dxfId="17" priority="289" operator="between">
      <formula>$T$9</formula>
      <formula>$X$9</formula>
    </cfRule>
  </conditionalFormatting>
  <conditionalFormatting sqref="AK40 AO40 AS40 AW40 BA40 BE40 BI40 BM40 BQ40 BU40">
    <cfRule type="cellIs" dxfId="16" priority="290" operator="between">
      <formula>$W$9</formula>
      <formula>$T$9</formula>
    </cfRule>
  </conditionalFormatting>
  <conditionalFormatting sqref="AK40 AO40 AS40 AW40 BA40 BE40 BI40 BM40 BQ40 BU40">
    <cfRule type="cellIs" dxfId="15" priority="291" operator="between">
      <formula>$W$9</formula>
      <formula>0</formula>
    </cfRule>
  </conditionalFormatting>
  <conditionalFormatting sqref="AK40 AO40 AS40 AW40 BA40 BE40 BI40 BM40 BQ40 BU40">
    <cfRule type="cellIs" dxfId="14" priority="292" operator="between">
      <formula>$T$9</formula>
      <formula>$X$9</formula>
    </cfRule>
  </conditionalFormatting>
  <conditionalFormatting sqref="AK40 AO40 AS40 AW40 BA40 BE40 BI40 BM40 BQ40 BU40">
    <cfRule type="cellIs" dxfId="13" priority="293" operator="between">
      <formula>$W$9</formula>
      <formula>$T$9</formula>
    </cfRule>
  </conditionalFormatting>
  <conditionalFormatting sqref="AK40 AO40 AS40 AW40 BA40 BE40 BI40 BM40 BQ40 BU40">
    <cfRule type="cellIs" dxfId="12" priority="294" operator="between">
      <formula>$W$9</formula>
      <formula>0</formula>
    </cfRule>
  </conditionalFormatting>
  <conditionalFormatting sqref="AG40 AK40 AO40 AS40 AW40 BA40 BE40 BI40 BM40 BQ40 BU40">
    <cfRule type="cellIs" dxfId="11" priority="295" operator="between">
      <formula>$T$9</formula>
      <formula>$X$9</formula>
    </cfRule>
  </conditionalFormatting>
  <conditionalFormatting sqref="AG40 AK40 AO40 AS40 AW40 BA40 BE40 BI40 BM40 BQ40 BU40">
    <cfRule type="cellIs" dxfId="10" priority="296" operator="between">
      <formula>$W$9</formula>
      <formula>$T$9</formula>
    </cfRule>
  </conditionalFormatting>
  <conditionalFormatting sqref="AG40 AK40 AO40 AS40 AW40 BA40 BE40 BI40 BM40 BQ40 BU40">
    <cfRule type="cellIs" dxfId="9" priority="297" operator="between">
      <formula>$W$9</formula>
      <formula>0</formula>
    </cfRule>
  </conditionalFormatting>
  <conditionalFormatting sqref="AG40 AK40 AO40 AS40 AW40 BA40 BE40 BI40 BM40 BQ40 BU40">
    <cfRule type="cellIs" dxfId="8" priority="298" operator="between">
      <formula>$T$9</formula>
      <formula>$X$9</formula>
    </cfRule>
  </conditionalFormatting>
  <conditionalFormatting sqref="AG40 AK40 AO40 AS40 AW40 BA40 BE40 BI40 BM40 BQ40 BU40">
    <cfRule type="cellIs" dxfId="7" priority="299" operator="between">
      <formula>$W$9</formula>
      <formula>$T$9</formula>
    </cfRule>
  </conditionalFormatting>
  <conditionalFormatting sqref="AG40 AK40 AO40 AS40 AW40 BA40 BE40 BI40 BM40 BQ40 BU40">
    <cfRule type="cellIs" dxfId="6" priority="300" operator="between">
      <formula>$W$9</formula>
      <formula>0</formula>
    </cfRule>
  </conditionalFormatting>
  <conditionalFormatting sqref="AC40">
    <cfRule type="cellIs" dxfId="5" priority="301" operator="between">
      <formula>$T$9</formula>
      <formula>$X$9</formula>
    </cfRule>
  </conditionalFormatting>
  <conditionalFormatting sqref="AC40">
    <cfRule type="cellIs" dxfId="4" priority="302" operator="between">
      <formula>$W$9</formula>
      <formula>$T$9</formula>
    </cfRule>
  </conditionalFormatting>
  <conditionalFormatting sqref="AC40">
    <cfRule type="cellIs" dxfId="3" priority="303" operator="between">
      <formula>$W$9</formula>
      <formula>0</formula>
    </cfRule>
  </conditionalFormatting>
  <conditionalFormatting sqref="AC40">
    <cfRule type="cellIs" dxfId="2" priority="304" operator="between">
      <formula>$T$9</formula>
      <formula>$X$9</formula>
    </cfRule>
  </conditionalFormatting>
  <conditionalFormatting sqref="AC40">
    <cfRule type="cellIs" dxfId="1" priority="305" operator="between">
      <formula>$W$9</formula>
      <formula>$T$9</formula>
    </cfRule>
  </conditionalFormatting>
  <conditionalFormatting sqref="AC40">
    <cfRule type="cellIs" dxfId="0" priority="306" operator="between">
      <formula>$W$9</formula>
      <formula>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Datos!$H$4:$H$5</xm:f>
          </x14:formula1>
          <xm:sqref>Z7:Z105 AD9:AD105 AH9:AH105 AL9:AL105 AP9:AP105 AT9:AT105 AX9:AX105 BB9:BB105 BF9:BF105 BJ9:BJ105 BN9:BN105 BR9:BR105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66"/>
  </sheetPr>
  <dimension ref="A1:Z1000"/>
  <sheetViews>
    <sheetView showGridLines="0" workbookViewId="0">
      <pane ySplit="4" topLeftCell="A5" activePane="bottomLeft" state="frozen"/>
      <selection pane="bottomLeft" activeCell="B6" sqref="B6"/>
    </sheetView>
  </sheetViews>
  <sheetFormatPr baseColWidth="10" defaultColWidth="14.42578125" defaultRowHeight="15" customHeight="1"/>
  <cols>
    <col min="1" max="1" width="1.140625" customWidth="1"/>
    <col min="2" max="2" width="1" customWidth="1"/>
    <col min="3" max="3" width="11.42578125" customWidth="1"/>
    <col min="4" max="4" width="13.85546875" customWidth="1"/>
    <col min="5" max="5" width="96" customWidth="1"/>
    <col min="6" max="6" width="1" customWidth="1"/>
    <col min="7" max="7" width="10.85546875" hidden="1" customWidth="1"/>
    <col min="8" max="25" width="10.7109375" customWidth="1"/>
  </cols>
  <sheetData>
    <row r="1" spans="1:26" ht="3" customHeight="1">
      <c r="A1" s="1"/>
      <c r="B1" s="1"/>
      <c r="C1" s="1"/>
      <c r="D1" s="1"/>
      <c r="E1" s="1"/>
      <c r="F1" s="1"/>
      <c r="G1" s="1"/>
      <c r="H1" s="1"/>
      <c r="I1" s="1"/>
      <c r="J1" s="1"/>
      <c r="K1" s="1"/>
      <c r="L1" s="1"/>
      <c r="M1" s="1"/>
      <c r="N1" s="1"/>
      <c r="O1" s="1"/>
      <c r="P1" s="1"/>
      <c r="Q1" s="1"/>
      <c r="R1" s="1"/>
      <c r="S1" s="1"/>
      <c r="T1" s="1"/>
      <c r="U1" s="1"/>
      <c r="V1" s="1"/>
      <c r="W1" s="1"/>
      <c r="X1" s="1"/>
      <c r="Y1" s="1"/>
      <c r="Z1" s="1"/>
    </row>
    <row r="2" spans="1:26" ht="4.5" customHeight="1">
      <c r="A2" s="1"/>
      <c r="B2" s="211"/>
      <c r="C2" s="212"/>
      <c r="D2" s="212"/>
      <c r="E2" s="211"/>
      <c r="F2" s="211"/>
      <c r="G2" s="211"/>
      <c r="H2" s="211"/>
      <c r="I2" s="211"/>
      <c r="J2" s="211"/>
      <c r="K2" s="211"/>
      <c r="L2" s="211"/>
      <c r="M2" s="211"/>
      <c r="N2" s="211"/>
      <c r="O2" s="211"/>
      <c r="P2" s="211"/>
      <c r="Q2" s="211"/>
      <c r="R2" s="211"/>
      <c r="S2" s="211"/>
      <c r="T2" s="211"/>
      <c r="U2" s="211"/>
      <c r="V2" s="211"/>
      <c r="W2" s="211"/>
      <c r="X2" s="211"/>
      <c r="Y2" s="211"/>
      <c r="Z2" s="1"/>
    </row>
    <row r="3" spans="1:26" ht="18" customHeight="1">
      <c r="A3" s="1"/>
      <c r="B3" s="211"/>
      <c r="C3" s="314" t="s">
        <v>733</v>
      </c>
      <c r="D3" s="315"/>
      <c r="E3" s="316"/>
      <c r="F3" s="211"/>
      <c r="G3" s="211"/>
      <c r="H3" s="211"/>
      <c r="I3" s="211"/>
      <c r="J3" s="211"/>
      <c r="K3" s="211"/>
      <c r="L3" s="211"/>
      <c r="M3" s="211"/>
      <c r="N3" s="211"/>
      <c r="O3" s="211"/>
      <c r="P3" s="211"/>
      <c r="Q3" s="211"/>
      <c r="R3" s="211"/>
      <c r="S3" s="211"/>
      <c r="T3" s="211"/>
      <c r="U3" s="211"/>
      <c r="V3" s="211"/>
      <c r="W3" s="211"/>
      <c r="X3" s="211"/>
      <c r="Y3" s="211"/>
      <c r="Z3" s="1"/>
    </row>
    <row r="4" spans="1:26" ht="14.25" customHeight="1">
      <c r="A4" s="1"/>
      <c r="B4" s="213"/>
      <c r="C4" s="214" t="s">
        <v>734</v>
      </c>
      <c r="D4" s="215" t="s">
        <v>735</v>
      </c>
      <c r="E4" s="216" t="s">
        <v>736</v>
      </c>
      <c r="F4" s="213"/>
      <c r="G4" s="213"/>
      <c r="H4" s="213"/>
      <c r="I4" s="213"/>
      <c r="J4" s="213"/>
      <c r="K4" s="213"/>
      <c r="L4" s="213"/>
      <c r="M4" s="213"/>
      <c r="N4" s="213"/>
      <c r="O4" s="213"/>
      <c r="P4" s="213"/>
      <c r="Q4" s="213"/>
      <c r="R4" s="213"/>
      <c r="S4" s="213"/>
      <c r="T4" s="213"/>
      <c r="U4" s="213"/>
      <c r="V4" s="213"/>
      <c r="W4" s="213"/>
      <c r="X4" s="213"/>
      <c r="Y4" s="213"/>
      <c r="Z4" s="1"/>
    </row>
    <row r="5" spans="1:26" ht="14.25" customHeight="1">
      <c r="A5" s="1"/>
      <c r="B5" s="1"/>
      <c r="C5" s="217">
        <v>0</v>
      </c>
      <c r="D5" s="218">
        <v>44331</v>
      </c>
      <c r="E5" s="219" t="s">
        <v>737</v>
      </c>
      <c r="F5" s="1"/>
      <c r="G5" s="1"/>
      <c r="H5" s="1"/>
      <c r="I5" s="1"/>
      <c r="J5" s="1"/>
      <c r="K5" s="1"/>
      <c r="L5" s="1"/>
      <c r="M5" s="1"/>
      <c r="N5" s="1"/>
      <c r="O5" s="1"/>
      <c r="P5" s="1"/>
      <c r="Q5" s="1"/>
      <c r="R5" s="1"/>
      <c r="S5" s="1"/>
      <c r="T5" s="1"/>
      <c r="U5" s="1"/>
      <c r="V5" s="1"/>
      <c r="W5" s="1"/>
      <c r="X5" s="1"/>
      <c r="Y5" s="1"/>
      <c r="Z5" s="1"/>
    </row>
    <row r="6" spans="1:26" ht="14.25" customHeight="1">
      <c r="A6" s="1"/>
      <c r="B6" s="1"/>
      <c r="C6" s="217">
        <v>1</v>
      </c>
      <c r="D6" s="218">
        <v>44377</v>
      </c>
      <c r="E6" s="219" t="s">
        <v>738</v>
      </c>
      <c r="F6" s="1"/>
      <c r="G6" s="1"/>
      <c r="H6" s="1"/>
      <c r="I6" s="1"/>
      <c r="J6" s="1"/>
      <c r="K6" s="1"/>
      <c r="L6" s="1"/>
      <c r="M6" s="1"/>
      <c r="N6" s="1"/>
      <c r="O6" s="1"/>
      <c r="P6" s="1"/>
      <c r="Q6" s="1"/>
      <c r="R6" s="1"/>
      <c r="S6" s="1"/>
      <c r="T6" s="1"/>
      <c r="U6" s="1"/>
      <c r="V6" s="1"/>
      <c r="W6" s="1"/>
      <c r="X6" s="1"/>
      <c r="Y6" s="1"/>
      <c r="Z6" s="1"/>
    </row>
    <row r="7" spans="1:26" ht="37.5" customHeight="1">
      <c r="A7" s="1"/>
      <c r="B7" s="1"/>
      <c r="C7" s="217">
        <v>2</v>
      </c>
      <c r="D7" s="218">
        <v>44414</v>
      </c>
      <c r="E7" s="219" t="s">
        <v>739</v>
      </c>
      <c r="F7" s="1"/>
      <c r="G7" s="1"/>
      <c r="H7" s="1"/>
      <c r="I7" s="1"/>
      <c r="J7" s="1"/>
      <c r="K7" s="1"/>
      <c r="L7" s="1"/>
      <c r="M7" s="1"/>
      <c r="N7" s="1"/>
      <c r="O7" s="1"/>
      <c r="P7" s="1"/>
      <c r="Q7" s="1"/>
      <c r="R7" s="1"/>
      <c r="S7" s="1"/>
      <c r="T7" s="1"/>
      <c r="U7" s="1"/>
      <c r="V7" s="1"/>
      <c r="W7" s="1"/>
      <c r="X7" s="1"/>
      <c r="Y7" s="1"/>
      <c r="Z7" s="1"/>
    </row>
    <row r="8" spans="1:26" ht="14.25" customHeight="1">
      <c r="A8" s="1"/>
      <c r="B8" s="1"/>
      <c r="C8" s="217">
        <v>3</v>
      </c>
      <c r="D8" s="218">
        <v>44417</v>
      </c>
      <c r="E8" s="219" t="s">
        <v>740</v>
      </c>
      <c r="F8" s="1"/>
      <c r="G8" s="1"/>
      <c r="H8" s="1"/>
      <c r="I8" s="1"/>
      <c r="J8" s="1"/>
      <c r="K8" s="1"/>
      <c r="L8" s="1"/>
      <c r="M8" s="1"/>
      <c r="N8" s="1"/>
      <c r="O8" s="1"/>
      <c r="P8" s="1"/>
      <c r="Q8" s="1"/>
      <c r="R8" s="1"/>
      <c r="S8" s="1"/>
      <c r="T8" s="1"/>
      <c r="U8" s="1"/>
      <c r="V8" s="1"/>
      <c r="W8" s="1"/>
      <c r="X8" s="1"/>
      <c r="Y8" s="1"/>
      <c r="Z8" s="1"/>
    </row>
    <row r="9" spans="1:26" ht="24.75" customHeight="1">
      <c r="A9" s="1"/>
      <c r="B9" s="1"/>
      <c r="C9" s="217">
        <v>3</v>
      </c>
      <c r="D9" s="218">
        <v>44438</v>
      </c>
      <c r="E9" s="219" t="s">
        <v>741</v>
      </c>
      <c r="F9" s="1"/>
      <c r="G9" s="1"/>
      <c r="H9" s="1"/>
      <c r="I9" s="1"/>
      <c r="J9" s="1"/>
      <c r="K9" s="1"/>
      <c r="L9" s="1"/>
      <c r="M9" s="1"/>
      <c r="N9" s="1"/>
      <c r="O9" s="1"/>
      <c r="P9" s="1"/>
      <c r="Q9" s="1"/>
      <c r="R9" s="1"/>
      <c r="S9" s="1"/>
      <c r="T9" s="1"/>
      <c r="U9" s="1"/>
      <c r="V9" s="1"/>
      <c r="W9" s="1"/>
      <c r="X9" s="1"/>
      <c r="Y9" s="1"/>
      <c r="Z9" s="1"/>
    </row>
    <row r="10" spans="1:26" ht="199.5" customHeight="1">
      <c r="A10" s="1"/>
      <c r="B10" s="1"/>
      <c r="C10" s="217">
        <v>3</v>
      </c>
      <c r="D10" s="218">
        <v>44441</v>
      </c>
      <c r="E10" s="219" t="s">
        <v>742</v>
      </c>
      <c r="F10" s="1"/>
      <c r="G10" s="1"/>
      <c r="H10" s="1"/>
      <c r="I10" s="1"/>
      <c r="J10" s="1"/>
      <c r="K10" s="1"/>
      <c r="L10" s="1"/>
      <c r="M10" s="1"/>
      <c r="N10" s="1"/>
      <c r="O10" s="1"/>
      <c r="P10" s="1"/>
      <c r="Q10" s="1"/>
      <c r="R10" s="1"/>
      <c r="S10" s="1"/>
      <c r="T10" s="1"/>
      <c r="U10" s="1"/>
      <c r="V10" s="1"/>
      <c r="W10" s="1"/>
      <c r="X10" s="1"/>
      <c r="Y10" s="1"/>
      <c r="Z10" s="1"/>
    </row>
    <row r="11" spans="1:26" ht="24.75" customHeight="1">
      <c r="A11" s="1"/>
      <c r="B11" s="1"/>
      <c r="C11" s="217">
        <v>3</v>
      </c>
      <c r="D11" s="218">
        <v>44494</v>
      </c>
      <c r="E11" s="219" t="s">
        <v>743</v>
      </c>
      <c r="F11" s="1"/>
      <c r="G11" s="1"/>
      <c r="H11" s="1"/>
      <c r="I11" s="1"/>
      <c r="J11" s="1"/>
      <c r="K11" s="1"/>
      <c r="L11" s="1"/>
      <c r="M11" s="1"/>
      <c r="N11" s="1"/>
      <c r="O11" s="1"/>
      <c r="P11" s="1"/>
      <c r="Q11" s="1"/>
      <c r="R11" s="1"/>
      <c r="S11" s="1"/>
      <c r="T11" s="1"/>
      <c r="U11" s="1"/>
      <c r="V11" s="1"/>
      <c r="W11" s="1"/>
      <c r="X11" s="1"/>
      <c r="Y11" s="1"/>
      <c r="Z11" s="1"/>
    </row>
    <row r="12" spans="1:26" ht="24.75" customHeight="1">
      <c r="A12" s="1"/>
      <c r="B12" s="1"/>
      <c r="C12" s="217">
        <v>3</v>
      </c>
      <c r="D12" s="218">
        <v>44495</v>
      </c>
      <c r="E12" s="219" t="s">
        <v>744</v>
      </c>
      <c r="F12" s="1"/>
      <c r="G12" s="1"/>
      <c r="H12" s="1"/>
      <c r="I12" s="1"/>
      <c r="J12" s="1"/>
      <c r="K12" s="1"/>
      <c r="L12" s="1"/>
      <c r="M12" s="1"/>
      <c r="N12" s="1"/>
      <c r="O12" s="1"/>
      <c r="P12" s="1"/>
      <c r="Q12" s="1"/>
      <c r="R12" s="1"/>
      <c r="S12" s="1"/>
      <c r="T12" s="1"/>
      <c r="U12" s="1"/>
      <c r="V12" s="1"/>
      <c r="W12" s="1"/>
      <c r="X12" s="1"/>
      <c r="Y12" s="1"/>
      <c r="Z12" s="1"/>
    </row>
    <row r="13" spans="1:26" ht="24.75" customHeight="1">
      <c r="A13" s="1"/>
      <c r="B13" s="1"/>
      <c r="C13" s="217">
        <v>3</v>
      </c>
      <c r="D13" s="218">
        <v>44509</v>
      </c>
      <c r="E13" s="219" t="s">
        <v>745</v>
      </c>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217">
        <v>3</v>
      </c>
      <c r="D14" s="218">
        <v>44509</v>
      </c>
      <c r="E14" s="219" t="s">
        <v>746</v>
      </c>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217">
        <v>3</v>
      </c>
      <c r="D15" s="218">
        <v>44509</v>
      </c>
      <c r="E15" s="219" t="s">
        <v>747</v>
      </c>
      <c r="F15" s="1"/>
      <c r="G15" s="1"/>
      <c r="H15" s="1"/>
      <c r="I15" s="1"/>
      <c r="J15" s="1"/>
      <c r="K15" s="1"/>
      <c r="L15" s="1"/>
      <c r="M15" s="1"/>
      <c r="N15" s="1"/>
      <c r="O15" s="1"/>
      <c r="P15" s="1"/>
      <c r="Q15" s="1"/>
      <c r="R15" s="1"/>
      <c r="S15" s="1"/>
      <c r="T15" s="1"/>
      <c r="U15" s="1"/>
      <c r="V15" s="1"/>
      <c r="W15" s="1"/>
      <c r="X15" s="1"/>
      <c r="Y15" s="1"/>
      <c r="Z15" s="1"/>
    </row>
    <row r="16" spans="1:26" ht="24.75" customHeight="1">
      <c r="A16" s="1"/>
      <c r="B16" s="1"/>
      <c r="C16" s="217">
        <v>3</v>
      </c>
      <c r="D16" s="218">
        <v>44517</v>
      </c>
      <c r="E16" s="219" t="s">
        <v>748</v>
      </c>
      <c r="F16" s="1"/>
      <c r="G16" s="1"/>
      <c r="H16" s="1"/>
      <c r="I16" s="1"/>
      <c r="J16" s="1"/>
      <c r="K16" s="1"/>
      <c r="L16" s="1"/>
      <c r="M16" s="1"/>
      <c r="N16" s="1"/>
      <c r="O16" s="1"/>
      <c r="P16" s="1"/>
      <c r="Q16" s="1"/>
      <c r="R16" s="1"/>
      <c r="S16" s="1"/>
      <c r="T16" s="1"/>
      <c r="U16" s="1"/>
      <c r="V16" s="1"/>
      <c r="W16" s="1"/>
      <c r="X16" s="1"/>
      <c r="Y16" s="1"/>
      <c r="Z16" s="1"/>
    </row>
    <row r="17" spans="1:26" ht="24.75" customHeight="1">
      <c r="A17" s="1"/>
      <c r="B17" s="211"/>
      <c r="C17" s="217">
        <v>3</v>
      </c>
      <c r="D17" s="218">
        <v>44517</v>
      </c>
      <c r="E17" s="219" t="s">
        <v>749</v>
      </c>
      <c r="F17" s="211"/>
      <c r="G17" s="211"/>
      <c r="H17" s="211"/>
      <c r="I17" s="211"/>
      <c r="J17" s="211"/>
      <c r="K17" s="211"/>
      <c r="L17" s="211"/>
      <c r="M17" s="211"/>
      <c r="N17" s="211"/>
      <c r="O17" s="211"/>
      <c r="P17" s="211"/>
      <c r="Q17" s="211"/>
      <c r="R17" s="211"/>
      <c r="S17" s="211"/>
      <c r="T17" s="211"/>
      <c r="U17" s="211"/>
      <c r="V17" s="211"/>
      <c r="W17" s="211"/>
      <c r="X17" s="211"/>
      <c r="Y17" s="211"/>
      <c r="Z17" s="1"/>
    </row>
    <row r="18" spans="1:26" ht="14.25" customHeight="1">
      <c r="A18" s="1"/>
      <c r="B18" s="211"/>
      <c r="C18" s="217">
        <v>3</v>
      </c>
      <c r="D18" s="218">
        <v>44533</v>
      </c>
      <c r="E18" s="219" t="s">
        <v>750</v>
      </c>
      <c r="F18" s="211"/>
      <c r="G18" s="211"/>
      <c r="H18" s="211"/>
      <c r="I18" s="211"/>
      <c r="J18" s="211"/>
      <c r="K18" s="211"/>
      <c r="L18" s="211"/>
      <c r="M18" s="211"/>
      <c r="N18" s="211"/>
      <c r="O18" s="211"/>
      <c r="P18" s="211"/>
      <c r="Q18" s="211"/>
      <c r="R18" s="211"/>
      <c r="S18" s="211"/>
      <c r="T18" s="211"/>
      <c r="U18" s="211"/>
      <c r="V18" s="211"/>
      <c r="W18" s="211"/>
      <c r="X18" s="211"/>
      <c r="Y18" s="211"/>
      <c r="Z18" s="1"/>
    </row>
    <row r="19" spans="1:26" ht="24.75" customHeight="1">
      <c r="A19" s="1"/>
      <c r="B19" s="211"/>
      <c r="C19" s="217">
        <v>3</v>
      </c>
      <c r="D19" s="218">
        <v>44544</v>
      </c>
      <c r="E19" s="219" t="s">
        <v>751</v>
      </c>
      <c r="F19" s="211"/>
      <c r="G19" s="211"/>
      <c r="H19" s="211"/>
      <c r="I19" s="211"/>
      <c r="J19" s="211"/>
      <c r="K19" s="211"/>
      <c r="L19" s="211"/>
      <c r="M19" s="211"/>
      <c r="N19" s="211"/>
      <c r="O19" s="211"/>
      <c r="P19" s="211"/>
      <c r="Q19" s="211"/>
      <c r="R19" s="211"/>
      <c r="S19" s="211"/>
      <c r="T19" s="211"/>
      <c r="U19" s="211"/>
      <c r="V19" s="211"/>
      <c r="W19" s="211"/>
      <c r="X19" s="211"/>
      <c r="Y19" s="211"/>
      <c r="Z19" s="1"/>
    </row>
    <row r="20" spans="1:26" ht="24.75" customHeight="1">
      <c r="A20" s="1"/>
      <c r="B20" s="211"/>
      <c r="C20" s="217">
        <v>3</v>
      </c>
      <c r="D20" s="218">
        <v>44544</v>
      </c>
      <c r="E20" s="219" t="s">
        <v>752</v>
      </c>
      <c r="F20" s="211"/>
      <c r="G20" s="211"/>
      <c r="H20" s="211"/>
      <c r="I20" s="211"/>
      <c r="J20" s="211"/>
      <c r="K20" s="211"/>
      <c r="L20" s="211"/>
      <c r="M20" s="211"/>
      <c r="N20" s="211"/>
      <c r="O20" s="211"/>
      <c r="P20" s="211"/>
      <c r="Q20" s="211"/>
      <c r="R20" s="211"/>
      <c r="S20" s="211"/>
      <c r="T20" s="211"/>
      <c r="U20" s="211"/>
      <c r="V20" s="211"/>
      <c r="W20" s="211"/>
      <c r="X20" s="211"/>
      <c r="Y20" s="211"/>
      <c r="Z20" s="1"/>
    </row>
    <row r="21" spans="1:26" ht="14.25" customHeight="1">
      <c r="A21" s="1"/>
      <c r="B21" s="211"/>
      <c r="C21" s="217">
        <v>3</v>
      </c>
      <c r="D21" s="218">
        <v>44545</v>
      </c>
      <c r="E21" s="219" t="s">
        <v>753</v>
      </c>
      <c r="F21" s="211"/>
      <c r="G21" s="211"/>
      <c r="H21" s="211"/>
      <c r="I21" s="211"/>
      <c r="J21" s="211"/>
      <c r="K21" s="211"/>
      <c r="L21" s="211"/>
      <c r="M21" s="211"/>
      <c r="N21" s="211"/>
      <c r="O21" s="211"/>
      <c r="P21" s="211"/>
      <c r="Q21" s="211"/>
      <c r="R21" s="211"/>
      <c r="S21" s="211"/>
      <c r="T21" s="211"/>
      <c r="U21" s="211"/>
      <c r="V21" s="211"/>
      <c r="W21" s="211"/>
      <c r="X21" s="211"/>
      <c r="Y21" s="211"/>
      <c r="Z21" s="1"/>
    </row>
    <row r="22" spans="1:26" ht="24.75" customHeight="1">
      <c r="A22" s="1"/>
      <c r="B22" s="211"/>
      <c r="C22" s="217">
        <v>3</v>
      </c>
      <c r="D22" s="218">
        <v>44560</v>
      </c>
      <c r="E22" s="219" t="s">
        <v>754</v>
      </c>
      <c r="F22" s="211"/>
      <c r="G22" s="211"/>
      <c r="H22" s="211"/>
      <c r="I22" s="211"/>
      <c r="J22" s="211"/>
      <c r="K22" s="211"/>
      <c r="L22" s="211"/>
      <c r="M22" s="211"/>
      <c r="N22" s="211"/>
      <c r="O22" s="211"/>
      <c r="P22" s="211"/>
      <c r="Q22" s="211"/>
      <c r="R22" s="211"/>
      <c r="S22" s="211"/>
      <c r="T22" s="211"/>
      <c r="U22" s="211"/>
      <c r="V22" s="211"/>
      <c r="W22" s="211"/>
      <c r="X22" s="211"/>
      <c r="Y22" s="211"/>
      <c r="Z22" s="1"/>
    </row>
    <row r="23" spans="1:26" ht="37.5" customHeight="1">
      <c r="A23" s="1"/>
      <c r="B23" s="211"/>
      <c r="C23" s="217">
        <v>3</v>
      </c>
      <c r="D23" s="218">
        <v>44578</v>
      </c>
      <c r="E23" s="219" t="s">
        <v>755</v>
      </c>
      <c r="F23" s="211"/>
      <c r="G23" s="211"/>
      <c r="H23" s="211"/>
      <c r="I23" s="211"/>
      <c r="J23" s="211"/>
      <c r="K23" s="211"/>
      <c r="L23" s="211"/>
      <c r="M23" s="211"/>
      <c r="N23" s="211"/>
      <c r="O23" s="211"/>
      <c r="P23" s="211"/>
      <c r="Q23" s="211"/>
      <c r="R23" s="211"/>
      <c r="S23" s="211"/>
      <c r="T23" s="211"/>
      <c r="U23" s="211"/>
      <c r="V23" s="211"/>
      <c r="W23" s="211"/>
      <c r="X23" s="211"/>
      <c r="Y23" s="211"/>
      <c r="Z23" s="1"/>
    </row>
    <row r="24" spans="1:26" ht="49.5" customHeight="1">
      <c r="A24" s="1"/>
      <c r="B24" s="211"/>
      <c r="C24" s="217">
        <v>3</v>
      </c>
      <c r="D24" s="218">
        <v>44582</v>
      </c>
      <c r="E24" s="219" t="s">
        <v>756</v>
      </c>
      <c r="F24" s="211"/>
      <c r="G24" s="211"/>
      <c r="H24" s="211"/>
      <c r="I24" s="211"/>
      <c r="J24" s="211"/>
      <c r="K24" s="211"/>
      <c r="L24" s="211"/>
      <c r="M24" s="211"/>
      <c r="N24" s="211"/>
      <c r="O24" s="211"/>
      <c r="P24" s="211"/>
      <c r="Q24" s="211"/>
      <c r="R24" s="211"/>
      <c r="S24" s="211"/>
      <c r="T24" s="211"/>
      <c r="U24" s="211"/>
      <c r="V24" s="211"/>
      <c r="W24" s="211"/>
      <c r="X24" s="211"/>
      <c r="Y24" s="211"/>
      <c r="Z24" s="1"/>
    </row>
    <row r="25" spans="1:26" ht="37.5" customHeight="1">
      <c r="A25" s="1"/>
      <c r="B25" s="211"/>
      <c r="C25" s="217">
        <v>3</v>
      </c>
      <c r="D25" s="218">
        <v>44585</v>
      </c>
      <c r="E25" s="219" t="s">
        <v>757</v>
      </c>
      <c r="F25" s="211"/>
      <c r="G25" s="211"/>
      <c r="H25" s="211"/>
      <c r="I25" s="211"/>
      <c r="J25" s="211"/>
      <c r="K25" s="211"/>
      <c r="L25" s="211"/>
      <c r="M25" s="211"/>
      <c r="N25" s="211"/>
      <c r="O25" s="211"/>
      <c r="P25" s="211"/>
      <c r="Q25" s="211"/>
      <c r="R25" s="211"/>
      <c r="S25" s="211"/>
      <c r="T25" s="211"/>
      <c r="U25" s="211"/>
      <c r="V25" s="211"/>
      <c r="W25" s="211"/>
      <c r="X25" s="211"/>
      <c r="Y25" s="211"/>
      <c r="Z25" s="1"/>
    </row>
    <row r="26" spans="1:26" ht="37.5" customHeight="1">
      <c r="A26" s="1"/>
      <c r="B26" s="211"/>
      <c r="C26" s="217">
        <v>3</v>
      </c>
      <c r="D26" s="218">
        <v>44585</v>
      </c>
      <c r="E26" s="219" t="s">
        <v>758</v>
      </c>
      <c r="F26" s="211"/>
      <c r="G26" s="211"/>
      <c r="H26" s="211"/>
      <c r="I26" s="211"/>
      <c r="J26" s="211"/>
      <c r="K26" s="211"/>
      <c r="L26" s="211"/>
      <c r="M26" s="211"/>
      <c r="N26" s="211"/>
      <c r="O26" s="211"/>
      <c r="P26" s="211"/>
      <c r="Q26" s="211"/>
      <c r="R26" s="211"/>
      <c r="S26" s="211"/>
      <c r="T26" s="211"/>
      <c r="U26" s="211"/>
      <c r="V26" s="211"/>
      <c r="W26" s="211"/>
      <c r="X26" s="211"/>
      <c r="Y26" s="211"/>
      <c r="Z26" s="1"/>
    </row>
    <row r="27" spans="1:26" ht="37.5" customHeight="1">
      <c r="A27" s="1"/>
      <c r="B27" s="211"/>
      <c r="C27" s="217">
        <v>3</v>
      </c>
      <c r="D27" s="218">
        <v>44585</v>
      </c>
      <c r="E27" s="219" t="s">
        <v>759</v>
      </c>
      <c r="F27" s="211"/>
      <c r="G27" s="211"/>
      <c r="H27" s="211"/>
      <c r="I27" s="211"/>
      <c r="J27" s="211"/>
      <c r="K27" s="211"/>
      <c r="L27" s="211"/>
      <c r="M27" s="211"/>
      <c r="N27" s="211"/>
      <c r="O27" s="211"/>
      <c r="P27" s="211"/>
      <c r="Q27" s="211"/>
      <c r="R27" s="211"/>
      <c r="S27" s="211"/>
      <c r="T27" s="211"/>
      <c r="U27" s="211"/>
      <c r="V27" s="211"/>
      <c r="W27" s="211"/>
      <c r="X27" s="211"/>
      <c r="Y27" s="211"/>
      <c r="Z27" s="1"/>
    </row>
    <row r="28" spans="1:26" ht="37.5" customHeight="1">
      <c r="A28" s="1"/>
      <c r="B28" s="211"/>
      <c r="C28" s="217">
        <v>3</v>
      </c>
      <c r="D28" s="218">
        <v>44585</v>
      </c>
      <c r="E28" s="219" t="s">
        <v>760</v>
      </c>
      <c r="F28" s="211"/>
      <c r="G28" s="211"/>
      <c r="H28" s="211"/>
      <c r="I28" s="211"/>
      <c r="J28" s="211"/>
      <c r="K28" s="211"/>
      <c r="L28" s="211"/>
      <c r="M28" s="211"/>
      <c r="N28" s="211"/>
      <c r="O28" s="211"/>
      <c r="P28" s="211"/>
      <c r="Q28" s="211"/>
      <c r="R28" s="211"/>
      <c r="S28" s="211"/>
      <c r="T28" s="211"/>
      <c r="U28" s="211"/>
      <c r="V28" s="211"/>
      <c r="W28" s="211"/>
      <c r="X28" s="211"/>
      <c r="Y28" s="211"/>
      <c r="Z28" s="1"/>
    </row>
    <row r="29" spans="1:26" ht="24.75" customHeight="1">
      <c r="A29" s="1"/>
      <c r="B29" s="211"/>
      <c r="C29" s="217">
        <v>3</v>
      </c>
      <c r="D29" s="218">
        <v>44585</v>
      </c>
      <c r="E29" s="219" t="s">
        <v>761</v>
      </c>
      <c r="F29" s="211"/>
      <c r="G29" s="211"/>
      <c r="H29" s="211"/>
      <c r="I29" s="211"/>
      <c r="J29" s="211"/>
      <c r="K29" s="211"/>
      <c r="L29" s="211"/>
      <c r="M29" s="211"/>
      <c r="N29" s="211"/>
      <c r="O29" s="211"/>
      <c r="P29" s="211"/>
      <c r="Q29" s="211"/>
      <c r="R29" s="211"/>
      <c r="S29" s="211"/>
      <c r="T29" s="211"/>
      <c r="U29" s="211"/>
      <c r="V29" s="211"/>
      <c r="W29" s="211"/>
      <c r="X29" s="211"/>
      <c r="Y29" s="211"/>
      <c r="Z29" s="1"/>
    </row>
    <row r="30" spans="1:26" ht="49.5" customHeight="1">
      <c r="A30" s="1"/>
      <c r="B30" s="211"/>
      <c r="C30" s="217">
        <v>3</v>
      </c>
      <c r="D30" s="218">
        <v>44588</v>
      </c>
      <c r="E30" s="219" t="s">
        <v>762</v>
      </c>
      <c r="F30" s="211"/>
      <c r="G30" s="211"/>
      <c r="H30" s="211"/>
      <c r="I30" s="211"/>
      <c r="J30" s="211"/>
      <c r="K30" s="211"/>
      <c r="L30" s="211"/>
      <c r="M30" s="211"/>
      <c r="N30" s="211"/>
      <c r="O30" s="211"/>
      <c r="P30" s="211"/>
      <c r="Q30" s="211"/>
      <c r="R30" s="211"/>
      <c r="S30" s="211"/>
      <c r="T30" s="211"/>
      <c r="U30" s="211"/>
      <c r="V30" s="211"/>
      <c r="W30" s="211"/>
      <c r="X30" s="211"/>
      <c r="Y30" s="211"/>
      <c r="Z30" s="1"/>
    </row>
    <row r="31" spans="1:26" ht="37.5" customHeight="1">
      <c r="A31" s="1"/>
      <c r="B31" s="211"/>
      <c r="C31" s="217">
        <v>3</v>
      </c>
      <c r="D31" s="218">
        <v>44588</v>
      </c>
      <c r="E31" s="219" t="s">
        <v>763</v>
      </c>
      <c r="F31" s="211"/>
      <c r="G31" s="211"/>
      <c r="H31" s="211"/>
      <c r="I31" s="211"/>
      <c r="J31" s="211"/>
      <c r="K31" s="211"/>
      <c r="L31" s="211"/>
      <c r="M31" s="211"/>
      <c r="N31" s="211"/>
      <c r="O31" s="211"/>
      <c r="P31" s="211"/>
      <c r="Q31" s="211"/>
      <c r="R31" s="211"/>
      <c r="S31" s="211"/>
      <c r="T31" s="211"/>
      <c r="U31" s="211"/>
      <c r="V31" s="211"/>
      <c r="W31" s="211"/>
      <c r="X31" s="211"/>
      <c r="Y31" s="211"/>
      <c r="Z31" s="1"/>
    </row>
    <row r="32" spans="1:26" ht="37.5" customHeight="1">
      <c r="A32" s="1"/>
      <c r="B32" s="211"/>
      <c r="C32" s="217">
        <v>3</v>
      </c>
      <c r="D32" s="218">
        <v>44588</v>
      </c>
      <c r="E32" s="219" t="s">
        <v>764</v>
      </c>
      <c r="F32" s="211"/>
      <c r="G32" s="211"/>
      <c r="H32" s="211"/>
      <c r="I32" s="211"/>
      <c r="J32" s="211"/>
      <c r="K32" s="211"/>
      <c r="L32" s="211"/>
      <c r="M32" s="211"/>
      <c r="N32" s="211"/>
      <c r="O32" s="211"/>
      <c r="P32" s="211"/>
      <c r="Q32" s="211"/>
      <c r="R32" s="211"/>
      <c r="S32" s="211"/>
      <c r="T32" s="211"/>
      <c r="U32" s="211"/>
      <c r="V32" s="211"/>
      <c r="W32" s="211"/>
      <c r="X32" s="211"/>
      <c r="Y32" s="211"/>
      <c r="Z32" s="1"/>
    </row>
    <row r="33" spans="1:26" ht="37.5" customHeight="1">
      <c r="A33" s="1"/>
      <c r="B33" s="211"/>
      <c r="C33" s="217">
        <v>3</v>
      </c>
      <c r="D33" s="218">
        <v>44588</v>
      </c>
      <c r="E33" s="219" t="s">
        <v>765</v>
      </c>
      <c r="F33" s="211"/>
      <c r="G33" s="211"/>
      <c r="H33" s="211"/>
      <c r="I33" s="211"/>
      <c r="J33" s="211"/>
      <c r="K33" s="211"/>
      <c r="L33" s="211"/>
      <c r="M33" s="211"/>
      <c r="N33" s="211"/>
      <c r="O33" s="211"/>
      <c r="P33" s="211"/>
      <c r="Q33" s="211"/>
      <c r="R33" s="211"/>
      <c r="S33" s="211"/>
      <c r="T33" s="211"/>
      <c r="U33" s="211"/>
      <c r="V33" s="211"/>
      <c r="W33" s="211"/>
      <c r="X33" s="211"/>
      <c r="Y33" s="211"/>
      <c r="Z33" s="1"/>
    </row>
    <row r="34" spans="1:26" ht="37.5" customHeight="1">
      <c r="A34" s="1"/>
      <c r="B34" s="211"/>
      <c r="C34" s="217">
        <v>3</v>
      </c>
      <c r="D34" s="218">
        <v>44588</v>
      </c>
      <c r="E34" s="219" t="s">
        <v>766</v>
      </c>
      <c r="F34" s="211"/>
      <c r="G34" s="211"/>
      <c r="H34" s="211"/>
      <c r="I34" s="211"/>
      <c r="J34" s="211"/>
      <c r="K34" s="211"/>
      <c r="L34" s="211"/>
      <c r="M34" s="211"/>
      <c r="N34" s="211"/>
      <c r="O34" s="211"/>
      <c r="P34" s="211"/>
      <c r="Q34" s="211"/>
      <c r="R34" s="211"/>
      <c r="S34" s="211"/>
      <c r="T34" s="211"/>
      <c r="U34" s="211"/>
      <c r="V34" s="211"/>
      <c r="W34" s="211"/>
      <c r="X34" s="211"/>
      <c r="Y34" s="211"/>
      <c r="Z34" s="1"/>
    </row>
    <row r="35" spans="1:26" ht="49.5" customHeight="1">
      <c r="A35" s="1"/>
      <c r="B35" s="211"/>
      <c r="C35" s="217">
        <v>3</v>
      </c>
      <c r="D35" s="218">
        <v>44588</v>
      </c>
      <c r="E35" s="219" t="s">
        <v>767</v>
      </c>
      <c r="F35" s="211"/>
      <c r="G35" s="211"/>
      <c r="H35" s="211"/>
      <c r="I35" s="211"/>
      <c r="J35" s="211"/>
      <c r="K35" s="211"/>
      <c r="L35" s="211"/>
      <c r="M35" s="211"/>
      <c r="N35" s="211"/>
      <c r="O35" s="211"/>
      <c r="P35" s="211"/>
      <c r="Q35" s="211"/>
      <c r="R35" s="211"/>
      <c r="S35" s="211"/>
      <c r="T35" s="211"/>
      <c r="U35" s="211"/>
      <c r="V35" s="211"/>
      <c r="W35" s="211"/>
      <c r="X35" s="211"/>
      <c r="Y35" s="211"/>
      <c r="Z35" s="1"/>
    </row>
    <row r="36" spans="1:26" ht="37.5" customHeight="1">
      <c r="A36" s="1"/>
      <c r="B36" s="211"/>
      <c r="C36" s="217">
        <v>3</v>
      </c>
      <c r="D36" s="218">
        <v>44588</v>
      </c>
      <c r="E36" s="219" t="s">
        <v>768</v>
      </c>
      <c r="F36" s="211"/>
      <c r="G36" s="211"/>
      <c r="H36" s="211"/>
      <c r="I36" s="211"/>
      <c r="J36" s="211"/>
      <c r="K36" s="211"/>
      <c r="L36" s="211"/>
      <c r="M36" s="211"/>
      <c r="N36" s="211"/>
      <c r="O36" s="211"/>
      <c r="P36" s="211"/>
      <c r="Q36" s="211"/>
      <c r="R36" s="211"/>
      <c r="S36" s="211"/>
      <c r="T36" s="211"/>
      <c r="U36" s="211"/>
      <c r="V36" s="211"/>
      <c r="W36" s="211"/>
      <c r="X36" s="211"/>
      <c r="Y36" s="211"/>
      <c r="Z36" s="1"/>
    </row>
    <row r="37" spans="1:26" ht="24.75" customHeight="1">
      <c r="A37" s="1"/>
      <c r="B37" s="211"/>
      <c r="C37" s="217">
        <v>3</v>
      </c>
      <c r="D37" s="218">
        <v>44622</v>
      </c>
      <c r="E37" s="219" t="s">
        <v>769</v>
      </c>
      <c r="F37" s="211"/>
      <c r="G37" s="211"/>
      <c r="H37" s="211"/>
      <c r="I37" s="211"/>
      <c r="J37" s="211"/>
      <c r="K37" s="211"/>
      <c r="L37" s="211"/>
      <c r="M37" s="211"/>
      <c r="N37" s="211"/>
      <c r="O37" s="211"/>
      <c r="P37" s="211"/>
      <c r="Q37" s="211"/>
      <c r="R37" s="211"/>
      <c r="S37" s="211"/>
      <c r="T37" s="211"/>
      <c r="U37" s="211"/>
      <c r="V37" s="211"/>
      <c r="W37" s="211"/>
      <c r="X37" s="211"/>
      <c r="Y37" s="211"/>
      <c r="Z37" s="1"/>
    </row>
    <row r="38" spans="1:26" ht="37.5" customHeight="1">
      <c r="A38" s="1"/>
      <c r="B38" s="211"/>
      <c r="C38" s="217">
        <v>4</v>
      </c>
      <c r="D38" s="218">
        <v>44685</v>
      </c>
      <c r="E38" s="219" t="s">
        <v>770</v>
      </c>
      <c r="F38" s="211"/>
      <c r="G38" s="211"/>
      <c r="H38" s="211"/>
      <c r="I38" s="211"/>
      <c r="J38" s="211"/>
      <c r="K38" s="211"/>
      <c r="L38" s="211"/>
      <c r="M38" s="211"/>
      <c r="N38" s="211"/>
      <c r="O38" s="211"/>
      <c r="P38" s="211"/>
      <c r="Q38" s="211"/>
      <c r="R38" s="211"/>
      <c r="S38" s="211"/>
      <c r="T38" s="211"/>
      <c r="U38" s="211"/>
      <c r="V38" s="211"/>
      <c r="W38" s="211"/>
      <c r="X38" s="211"/>
      <c r="Y38" s="211"/>
      <c r="Z38" s="1"/>
    </row>
    <row r="39" spans="1:26" ht="14.25" customHeight="1">
      <c r="A39" s="1"/>
      <c r="B39" s="211"/>
      <c r="C39" s="217">
        <v>4</v>
      </c>
      <c r="D39" s="218">
        <v>44685</v>
      </c>
      <c r="E39" s="219" t="s">
        <v>771</v>
      </c>
      <c r="F39" s="211"/>
      <c r="G39" s="211"/>
      <c r="H39" s="211"/>
      <c r="I39" s="211"/>
      <c r="J39" s="211"/>
      <c r="K39" s="211"/>
      <c r="L39" s="211"/>
      <c r="M39" s="211"/>
      <c r="N39" s="211"/>
      <c r="O39" s="211"/>
      <c r="P39" s="211"/>
      <c r="Q39" s="211"/>
      <c r="R39" s="211"/>
      <c r="S39" s="211"/>
      <c r="T39" s="211"/>
      <c r="U39" s="211"/>
      <c r="V39" s="211"/>
      <c r="W39" s="211"/>
      <c r="X39" s="211"/>
      <c r="Y39" s="211"/>
      <c r="Z39" s="1"/>
    </row>
    <row r="40" spans="1:26" ht="14.25" customHeight="1">
      <c r="A40" s="1"/>
      <c r="B40" s="211"/>
      <c r="C40" s="217">
        <v>4</v>
      </c>
      <c r="D40" s="218">
        <v>44690</v>
      </c>
      <c r="E40" s="219" t="s">
        <v>772</v>
      </c>
      <c r="F40" s="211"/>
      <c r="G40" s="211"/>
      <c r="H40" s="211"/>
      <c r="I40" s="211"/>
      <c r="J40" s="211"/>
      <c r="K40" s="211"/>
      <c r="L40" s="211"/>
      <c r="M40" s="211"/>
      <c r="N40" s="211"/>
      <c r="O40" s="211"/>
      <c r="P40" s="211"/>
      <c r="Q40" s="211"/>
      <c r="R40" s="211"/>
      <c r="S40" s="211"/>
      <c r="T40" s="211"/>
      <c r="U40" s="211"/>
      <c r="V40" s="211"/>
      <c r="W40" s="211"/>
      <c r="X40" s="211"/>
      <c r="Y40" s="211"/>
      <c r="Z40" s="1"/>
    </row>
    <row r="41" spans="1:26" ht="14.25" customHeight="1">
      <c r="A41" s="1"/>
      <c r="B41" s="211"/>
      <c r="C41" s="217">
        <v>4</v>
      </c>
      <c r="D41" s="218">
        <v>44699</v>
      </c>
      <c r="E41" s="219" t="s">
        <v>773</v>
      </c>
      <c r="F41" s="211"/>
      <c r="G41" s="211"/>
      <c r="H41" s="211"/>
      <c r="I41" s="211"/>
      <c r="J41" s="211"/>
      <c r="K41" s="211"/>
      <c r="L41" s="211"/>
      <c r="M41" s="211"/>
      <c r="N41" s="211"/>
      <c r="O41" s="211"/>
      <c r="P41" s="211"/>
      <c r="Q41" s="211"/>
      <c r="R41" s="211"/>
      <c r="S41" s="211"/>
      <c r="T41" s="211"/>
      <c r="U41" s="211"/>
      <c r="V41" s="211"/>
      <c r="W41" s="211"/>
      <c r="X41" s="211"/>
      <c r="Y41" s="211"/>
      <c r="Z41" s="1"/>
    </row>
    <row r="42" spans="1:26" ht="14.25" customHeight="1">
      <c r="A42" s="1"/>
      <c r="B42" s="211"/>
      <c r="C42" s="217">
        <v>4</v>
      </c>
      <c r="D42" s="218">
        <v>44701</v>
      </c>
      <c r="E42" s="219" t="s">
        <v>774</v>
      </c>
      <c r="F42" s="211"/>
      <c r="G42" s="211"/>
      <c r="H42" s="211"/>
      <c r="I42" s="211"/>
      <c r="J42" s="211"/>
      <c r="K42" s="211"/>
      <c r="L42" s="211"/>
      <c r="M42" s="211"/>
      <c r="N42" s="211"/>
      <c r="O42" s="211"/>
      <c r="P42" s="211"/>
      <c r="Q42" s="211"/>
      <c r="R42" s="211"/>
      <c r="S42" s="211"/>
      <c r="T42" s="211"/>
      <c r="U42" s="211"/>
      <c r="V42" s="211"/>
      <c r="W42" s="211"/>
      <c r="X42" s="211"/>
      <c r="Y42" s="211"/>
      <c r="Z42" s="1"/>
    </row>
    <row r="43" spans="1:26" ht="14.25" customHeight="1">
      <c r="A43" s="1"/>
      <c r="B43" s="211"/>
      <c r="C43" s="220">
        <v>4</v>
      </c>
      <c r="D43" s="221">
        <v>44704</v>
      </c>
      <c r="E43" s="219" t="s">
        <v>775</v>
      </c>
      <c r="F43" s="211"/>
      <c r="G43" s="211"/>
      <c r="H43" s="211"/>
      <c r="I43" s="211"/>
      <c r="J43" s="211"/>
      <c r="K43" s="211"/>
      <c r="L43" s="211"/>
      <c r="M43" s="211"/>
      <c r="N43" s="211"/>
      <c r="O43" s="211"/>
      <c r="P43" s="211"/>
      <c r="Q43" s="211"/>
      <c r="R43" s="211"/>
      <c r="S43" s="211"/>
      <c r="T43" s="211"/>
      <c r="U43" s="211"/>
      <c r="V43" s="211"/>
      <c r="W43" s="211"/>
      <c r="X43" s="211"/>
      <c r="Y43" s="211"/>
      <c r="Z43" s="1"/>
    </row>
    <row r="44" spans="1:26" ht="130.5" customHeight="1">
      <c r="A44" s="1"/>
      <c r="B44" s="211"/>
      <c r="C44" s="220">
        <v>4</v>
      </c>
      <c r="D44" s="221">
        <v>44705</v>
      </c>
      <c r="E44" s="219" t="s">
        <v>776</v>
      </c>
      <c r="F44" s="211"/>
      <c r="G44" s="211"/>
      <c r="H44" s="211"/>
      <c r="I44" s="211"/>
      <c r="J44" s="211"/>
      <c r="K44" s="211"/>
      <c r="L44" s="211"/>
      <c r="M44" s="211"/>
      <c r="N44" s="211"/>
      <c r="O44" s="211"/>
      <c r="P44" s="211"/>
      <c r="Q44" s="211"/>
      <c r="R44" s="211"/>
      <c r="S44" s="211"/>
      <c r="T44" s="211"/>
      <c r="U44" s="211"/>
      <c r="V44" s="211"/>
      <c r="W44" s="211"/>
      <c r="X44" s="211"/>
      <c r="Y44" s="211"/>
      <c r="Z44" s="1"/>
    </row>
    <row r="45" spans="1:26" ht="14.25" customHeight="1">
      <c r="A45" s="1"/>
      <c r="B45" s="211"/>
      <c r="C45" s="220">
        <v>4</v>
      </c>
      <c r="D45" s="221">
        <v>44706</v>
      </c>
      <c r="E45" s="219" t="s">
        <v>777</v>
      </c>
      <c r="F45" s="211"/>
      <c r="G45" s="211"/>
      <c r="H45" s="211"/>
      <c r="I45" s="211"/>
      <c r="J45" s="211"/>
      <c r="K45" s="211"/>
      <c r="L45" s="211"/>
      <c r="M45" s="211"/>
      <c r="N45" s="211"/>
      <c r="O45" s="211"/>
      <c r="P45" s="211"/>
      <c r="Q45" s="211"/>
      <c r="R45" s="211"/>
      <c r="S45" s="211"/>
      <c r="T45" s="211"/>
      <c r="U45" s="211"/>
      <c r="V45" s="211"/>
      <c r="W45" s="211"/>
      <c r="X45" s="211"/>
      <c r="Y45" s="211"/>
      <c r="Z45" s="1"/>
    </row>
    <row r="46" spans="1:26" ht="14.25" customHeight="1">
      <c r="A46" s="1"/>
      <c r="B46" s="211"/>
      <c r="C46" s="220">
        <v>4</v>
      </c>
      <c r="D46" s="221">
        <v>44715</v>
      </c>
      <c r="E46" s="219" t="s">
        <v>778</v>
      </c>
      <c r="F46" s="211"/>
      <c r="G46" s="211"/>
      <c r="H46" s="211"/>
      <c r="I46" s="211"/>
      <c r="J46" s="211"/>
      <c r="K46" s="211"/>
      <c r="L46" s="211"/>
      <c r="M46" s="211"/>
      <c r="N46" s="211"/>
      <c r="O46" s="211"/>
      <c r="P46" s="211"/>
      <c r="Q46" s="211"/>
      <c r="R46" s="211"/>
      <c r="S46" s="211"/>
      <c r="T46" s="211"/>
      <c r="U46" s="211"/>
      <c r="V46" s="211"/>
      <c r="W46" s="211"/>
      <c r="X46" s="211"/>
      <c r="Y46" s="211"/>
      <c r="Z46" s="1"/>
    </row>
    <row r="47" spans="1:26" ht="14.25" customHeight="1">
      <c r="A47" s="1"/>
      <c r="B47" s="211"/>
      <c r="C47" s="220">
        <v>4</v>
      </c>
      <c r="D47" s="221">
        <v>44750</v>
      </c>
      <c r="E47" s="222" t="s">
        <v>779</v>
      </c>
      <c r="F47" s="211"/>
      <c r="G47" s="211"/>
      <c r="H47" s="211"/>
      <c r="I47" s="211"/>
      <c r="J47" s="211"/>
      <c r="K47" s="211"/>
      <c r="L47" s="211"/>
      <c r="M47" s="211"/>
      <c r="N47" s="211"/>
      <c r="O47" s="211"/>
      <c r="P47" s="211"/>
      <c r="Q47" s="211"/>
      <c r="R47" s="211"/>
      <c r="S47" s="211"/>
      <c r="T47" s="211"/>
      <c r="U47" s="211"/>
      <c r="V47" s="211"/>
      <c r="W47" s="211"/>
      <c r="X47" s="211"/>
      <c r="Y47" s="211"/>
      <c r="Z47" s="1"/>
    </row>
    <row r="48" spans="1:26" ht="14.25" customHeight="1">
      <c r="A48" s="1"/>
      <c r="B48" s="211"/>
      <c r="C48" s="220">
        <v>4</v>
      </c>
      <c r="D48" s="221">
        <v>44770</v>
      </c>
      <c r="E48" s="222" t="s">
        <v>780</v>
      </c>
      <c r="F48" s="211"/>
      <c r="G48" s="211"/>
      <c r="H48" s="211"/>
      <c r="I48" s="211"/>
      <c r="J48" s="211"/>
      <c r="K48" s="211"/>
      <c r="L48" s="211"/>
      <c r="M48" s="211"/>
      <c r="N48" s="211"/>
      <c r="O48" s="211"/>
      <c r="P48" s="211"/>
      <c r="Q48" s="211"/>
      <c r="R48" s="211"/>
      <c r="S48" s="211"/>
      <c r="T48" s="211"/>
      <c r="U48" s="211"/>
      <c r="V48" s="211"/>
      <c r="W48" s="211"/>
      <c r="X48" s="211"/>
      <c r="Y48" s="211"/>
      <c r="Z48" s="1"/>
    </row>
    <row r="49" spans="1:26" ht="14.25" customHeight="1">
      <c r="A49" s="1"/>
      <c r="B49" s="211"/>
      <c r="C49" s="220">
        <v>4</v>
      </c>
      <c r="D49" s="221">
        <v>44812</v>
      </c>
      <c r="E49" s="222" t="s">
        <v>781</v>
      </c>
      <c r="F49" s="211"/>
      <c r="G49" s="211"/>
      <c r="H49" s="211"/>
      <c r="I49" s="211"/>
      <c r="J49" s="211"/>
      <c r="K49" s="211"/>
      <c r="L49" s="211"/>
      <c r="M49" s="211"/>
      <c r="N49" s="211"/>
      <c r="O49" s="211"/>
      <c r="P49" s="211"/>
      <c r="Q49" s="211"/>
      <c r="R49" s="211"/>
      <c r="S49" s="211"/>
      <c r="T49" s="211"/>
      <c r="U49" s="211"/>
      <c r="V49" s="211"/>
      <c r="W49" s="211"/>
      <c r="X49" s="211"/>
      <c r="Y49" s="211"/>
      <c r="Z49" s="1"/>
    </row>
    <row r="50" spans="1:26" ht="14.25" customHeight="1">
      <c r="A50" s="1"/>
      <c r="B50" s="211"/>
      <c r="C50" s="223">
        <v>4</v>
      </c>
      <c r="D50" s="224">
        <v>44837</v>
      </c>
      <c r="E50" s="225" t="s">
        <v>782</v>
      </c>
      <c r="F50" s="211"/>
      <c r="G50" s="211"/>
      <c r="H50" s="211"/>
      <c r="I50" s="211"/>
      <c r="J50" s="211"/>
      <c r="K50" s="211"/>
      <c r="L50" s="211"/>
      <c r="M50" s="211"/>
      <c r="N50" s="211"/>
      <c r="O50" s="211"/>
      <c r="P50" s="211"/>
      <c r="Q50" s="211"/>
      <c r="R50" s="211"/>
      <c r="S50" s="211"/>
      <c r="T50" s="211"/>
      <c r="U50" s="211"/>
      <c r="V50" s="211"/>
      <c r="W50" s="211"/>
      <c r="X50" s="211"/>
      <c r="Y50" s="211"/>
      <c r="Z50" s="1"/>
    </row>
    <row r="51" spans="1:26" ht="67.5" customHeight="1">
      <c r="A51" s="1"/>
      <c r="B51" s="211"/>
      <c r="C51" s="317">
        <v>4</v>
      </c>
      <c r="D51" s="320">
        <v>44944</v>
      </c>
      <c r="E51" s="222" t="s">
        <v>783</v>
      </c>
      <c r="F51" s="211"/>
      <c r="G51" s="211"/>
      <c r="H51" s="211"/>
      <c r="I51" s="211"/>
      <c r="J51" s="211"/>
      <c r="K51" s="211"/>
      <c r="L51" s="211"/>
      <c r="M51" s="211"/>
      <c r="N51" s="211"/>
      <c r="O51" s="211"/>
      <c r="P51" s="211"/>
      <c r="Q51" s="211"/>
      <c r="R51" s="211"/>
      <c r="S51" s="211"/>
      <c r="T51" s="211"/>
      <c r="U51" s="211"/>
      <c r="V51" s="211"/>
      <c r="W51" s="211"/>
      <c r="X51" s="211"/>
      <c r="Y51" s="211"/>
      <c r="Z51" s="1"/>
    </row>
    <row r="52" spans="1:26" ht="153.75" customHeight="1">
      <c r="A52" s="1"/>
      <c r="B52" s="211"/>
      <c r="C52" s="318"/>
      <c r="D52" s="300"/>
      <c r="E52" s="222" t="s">
        <v>784</v>
      </c>
      <c r="F52" s="211"/>
      <c r="G52" s="211"/>
      <c r="H52" s="211"/>
      <c r="I52" s="211"/>
      <c r="J52" s="211"/>
      <c r="K52" s="211"/>
      <c r="L52" s="211"/>
      <c r="M52" s="211"/>
      <c r="N52" s="211"/>
      <c r="O52" s="211"/>
      <c r="P52" s="211"/>
      <c r="Q52" s="211"/>
      <c r="R52" s="211"/>
      <c r="S52" s="211"/>
      <c r="T52" s="211"/>
      <c r="U52" s="211"/>
      <c r="V52" s="211"/>
      <c r="W52" s="211"/>
      <c r="X52" s="211"/>
      <c r="Y52" s="211"/>
      <c r="Z52" s="1"/>
    </row>
    <row r="53" spans="1:26" ht="152.25" customHeight="1">
      <c r="A53" s="1"/>
      <c r="B53" s="211"/>
      <c r="C53" s="319"/>
      <c r="D53" s="301"/>
      <c r="E53" s="222" t="s">
        <v>785</v>
      </c>
      <c r="F53" s="211"/>
      <c r="G53" s="211"/>
      <c r="H53" s="211"/>
      <c r="I53" s="211"/>
      <c r="J53" s="211"/>
      <c r="K53" s="211"/>
      <c r="L53" s="211"/>
      <c r="M53" s="211"/>
      <c r="N53" s="211"/>
      <c r="O53" s="211"/>
      <c r="P53" s="211"/>
      <c r="Q53" s="211"/>
      <c r="R53" s="211"/>
      <c r="S53" s="211"/>
      <c r="T53" s="211"/>
      <c r="U53" s="211"/>
      <c r="V53" s="211"/>
      <c r="W53" s="211"/>
      <c r="X53" s="211"/>
      <c r="Y53" s="211"/>
      <c r="Z53" s="1"/>
    </row>
    <row r="54" spans="1:26" ht="59.25" customHeight="1">
      <c r="A54" s="1"/>
      <c r="B54" s="211"/>
      <c r="C54" s="220">
        <v>4</v>
      </c>
      <c r="D54" s="221">
        <v>44952</v>
      </c>
      <c r="E54" s="222" t="s">
        <v>786</v>
      </c>
      <c r="F54" s="211"/>
      <c r="G54" s="211"/>
      <c r="H54" s="211"/>
      <c r="I54" s="211"/>
      <c r="J54" s="211"/>
      <c r="K54" s="211"/>
      <c r="L54" s="211"/>
      <c r="M54" s="211"/>
      <c r="N54" s="211"/>
      <c r="O54" s="211"/>
      <c r="P54" s="211"/>
      <c r="Q54" s="211"/>
      <c r="R54" s="211"/>
      <c r="S54" s="211"/>
      <c r="T54" s="211"/>
      <c r="U54" s="211"/>
      <c r="V54" s="211"/>
      <c r="W54" s="211"/>
      <c r="X54" s="211"/>
      <c r="Y54" s="211"/>
      <c r="Z54" s="1"/>
    </row>
    <row r="55" spans="1:26" ht="42" customHeight="1">
      <c r="A55" s="1"/>
      <c r="B55" s="211"/>
      <c r="C55" s="321">
        <v>4</v>
      </c>
      <c r="D55" s="322">
        <v>44966</v>
      </c>
      <c r="E55" s="219" t="s">
        <v>787</v>
      </c>
      <c r="F55" s="211"/>
      <c r="G55" s="211"/>
      <c r="H55" s="211"/>
      <c r="I55" s="211"/>
      <c r="J55" s="211"/>
      <c r="K55" s="211"/>
      <c r="L55" s="211"/>
      <c r="M55" s="211"/>
      <c r="N55" s="211"/>
      <c r="O55" s="211"/>
      <c r="P55" s="211"/>
      <c r="Q55" s="211"/>
      <c r="R55" s="211"/>
      <c r="S55" s="211"/>
      <c r="T55" s="211"/>
      <c r="U55" s="211"/>
      <c r="V55" s="211"/>
      <c r="W55" s="211"/>
      <c r="X55" s="211"/>
      <c r="Y55" s="211"/>
      <c r="Z55" s="1"/>
    </row>
    <row r="56" spans="1:26" ht="33.75" customHeight="1">
      <c r="A56" s="1"/>
      <c r="B56" s="211"/>
      <c r="C56" s="319"/>
      <c r="D56" s="301"/>
      <c r="E56" s="219" t="s">
        <v>788</v>
      </c>
      <c r="F56" s="211"/>
      <c r="G56" s="211"/>
      <c r="H56" s="211"/>
      <c r="I56" s="211"/>
      <c r="J56" s="211"/>
      <c r="K56" s="211"/>
      <c r="L56" s="211"/>
      <c r="M56" s="211"/>
      <c r="N56" s="211"/>
      <c r="O56" s="211"/>
      <c r="P56" s="211"/>
      <c r="Q56" s="211"/>
      <c r="R56" s="211"/>
      <c r="S56" s="211"/>
      <c r="T56" s="211"/>
      <c r="U56" s="211"/>
      <c r="V56" s="211"/>
      <c r="W56" s="211"/>
      <c r="X56" s="211"/>
      <c r="Y56" s="211"/>
      <c r="Z56" s="1"/>
    </row>
    <row r="57" spans="1:26" ht="58.5" customHeight="1">
      <c r="A57" s="226"/>
      <c r="B57" s="227"/>
      <c r="C57" s="220">
        <v>4</v>
      </c>
      <c r="D57" s="228">
        <v>44973</v>
      </c>
      <c r="E57" s="229" t="s">
        <v>789</v>
      </c>
      <c r="F57" s="227"/>
      <c r="G57" s="227"/>
      <c r="H57" s="227"/>
      <c r="I57" s="227"/>
      <c r="J57" s="227"/>
      <c r="K57" s="227"/>
      <c r="L57" s="227"/>
      <c r="M57" s="227"/>
      <c r="N57" s="227"/>
      <c r="O57" s="227"/>
      <c r="P57" s="227"/>
      <c r="Q57" s="227"/>
      <c r="R57" s="227"/>
      <c r="S57" s="227"/>
      <c r="T57" s="227"/>
      <c r="U57" s="227"/>
      <c r="V57" s="227"/>
      <c r="W57" s="227"/>
      <c r="X57" s="227"/>
      <c r="Y57" s="227"/>
      <c r="Z57" s="226"/>
    </row>
    <row r="58" spans="1:26" ht="127.5" customHeight="1">
      <c r="A58" s="1"/>
      <c r="B58" s="211"/>
      <c r="C58" s="220">
        <v>4</v>
      </c>
      <c r="D58" s="221">
        <v>45041</v>
      </c>
      <c r="E58" s="222" t="s">
        <v>790</v>
      </c>
      <c r="F58" s="211"/>
      <c r="G58" s="211"/>
      <c r="H58" s="211"/>
      <c r="I58" s="211"/>
      <c r="J58" s="211"/>
      <c r="K58" s="211"/>
      <c r="L58" s="211"/>
      <c r="M58" s="211"/>
      <c r="N58" s="211"/>
      <c r="O58" s="211"/>
      <c r="P58" s="211"/>
      <c r="Q58" s="211"/>
      <c r="R58" s="211"/>
      <c r="S58" s="211"/>
      <c r="T58" s="211"/>
      <c r="U58" s="211"/>
      <c r="V58" s="211"/>
      <c r="W58" s="211"/>
      <c r="X58" s="211"/>
      <c r="Y58" s="211"/>
      <c r="Z58" s="1"/>
    </row>
    <row r="59" spans="1:26" ht="56.25" customHeight="1">
      <c r="A59" s="1"/>
      <c r="B59" s="211"/>
      <c r="C59" s="220">
        <v>4</v>
      </c>
      <c r="D59" s="221">
        <v>45058</v>
      </c>
      <c r="E59" s="222" t="s">
        <v>791</v>
      </c>
      <c r="F59" s="211"/>
      <c r="G59" s="211"/>
      <c r="H59" s="211"/>
      <c r="I59" s="211"/>
      <c r="J59" s="211"/>
      <c r="K59" s="211"/>
      <c r="L59" s="211"/>
      <c r="M59" s="211"/>
      <c r="N59" s="211"/>
      <c r="O59" s="211"/>
      <c r="P59" s="211"/>
      <c r="Q59" s="211"/>
      <c r="R59" s="211"/>
      <c r="S59" s="211"/>
      <c r="T59" s="211"/>
      <c r="U59" s="211"/>
      <c r="V59" s="211"/>
      <c r="W59" s="211"/>
      <c r="X59" s="211"/>
      <c r="Y59" s="211"/>
      <c r="Z59" s="1"/>
    </row>
    <row r="60" spans="1:26" ht="49.5" customHeight="1">
      <c r="A60" s="1"/>
      <c r="B60" s="211"/>
      <c r="C60" s="220">
        <v>4</v>
      </c>
      <c r="D60" s="230">
        <v>45460</v>
      </c>
      <c r="E60" s="222" t="s">
        <v>792</v>
      </c>
      <c r="F60" s="211"/>
      <c r="G60" s="211"/>
      <c r="H60" s="211"/>
      <c r="I60" s="211"/>
      <c r="J60" s="211"/>
      <c r="K60" s="211"/>
      <c r="L60" s="211"/>
      <c r="M60" s="211"/>
      <c r="N60" s="211"/>
      <c r="O60" s="211"/>
      <c r="P60" s="211"/>
      <c r="Q60" s="211"/>
      <c r="R60" s="211"/>
      <c r="S60" s="211"/>
      <c r="T60" s="211"/>
      <c r="U60" s="211"/>
      <c r="V60" s="211"/>
      <c r="W60" s="211"/>
      <c r="X60" s="211"/>
      <c r="Y60" s="211"/>
      <c r="Z60" s="1"/>
    </row>
    <row r="61" spans="1:26" ht="68.25" customHeight="1">
      <c r="A61" s="1"/>
      <c r="B61" s="211"/>
      <c r="C61" s="220">
        <v>4</v>
      </c>
      <c r="D61" s="221">
        <v>46000</v>
      </c>
      <c r="E61" s="222" t="s">
        <v>793</v>
      </c>
      <c r="F61" s="211"/>
      <c r="G61" s="211"/>
      <c r="H61" s="211"/>
      <c r="I61" s="211"/>
      <c r="J61" s="211"/>
      <c r="K61" s="211"/>
      <c r="L61" s="211"/>
      <c r="M61" s="211"/>
      <c r="N61" s="211"/>
      <c r="O61" s="211"/>
      <c r="P61" s="211"/>
      <c r="Q61" s="211"/>
      <c r="R61" s="211"/>
      <c r="S61" s="211"/>
      <c r="T61" s="211"/>
      <c r="U61" s="211"/>
      <c r="V61" s="211"/>
      <c r="W61" s="211"/>
      <c r="X61" s="211"/>
      <c r="Y61" s="211"/>
      <c r="Z61" s="1"/>
    </row>
    <row r="62" spans="1:26" ht="38.25" customHeight="1">
      <c r="A62" s="1"/>
      <c r="B62" s="211"/>
      <c r="C62" s="220">
        <v>4</v>
      </c>
      <c r="D62" s="221">
        <v>45639</v>
      </c>
      <c r="E62" s="222" t="s">
        <v>794</v>
      </c>
      <c r="F62" s="211"/>
      <c r="G62" s="211"/>
      <c r="H62" s="211"/>
      <c r="I62" s="211"/>
      <c r="J62" s="211"/>
      <c r="K62" s="211"/>
      <c r="L62" s="211"/>
      <c r="M62" s="211"/>
      <c r="N62" s="211"/>
      <c r="O62" s="211"/>
      <c r="P62" s="211"/>
      <c r="Q62" s="211"/>
      <c r="R62" s="211"/>
      <c r="S62" s="211"/>
      <c r="T62" s="211"/>
      <c r="U62" s="211"/>
      <c r="V62" s="211"/>
      <c r="W62" s="211"/>
      <c r="X62" s="211"/>
      <c r="Y62" s="211"/>
      <c r="Z62" s="1"/>
    </row>
    <row r="63" spans="1:26" ht="89.25" customHeight="1">
      <c r="A63" s="1"/>
      <c r="B63" s="211"/>
      <c r="C63" s="220">
        <v>4</v>
      </c>
      <c r="D63" s="221">
        <v>45695</v>
      </c>
      <c r="E63" s="222" t="s">
        <v>795</v>
      </c>
      <c r="F63" s="211"/>
      <c r="G63" s="211"/>
      <c r="H63" s="211"/>
      <c r="I63" s="211"/>
      <c r="J63" s="211"/>
      <c r="K63" s="211"/>
      <c r="L63" s="211"/>
      <c r="M63" s="211"/>
      <c r="N63" s="211"/>
      <c r="O63" s="211"/>
      <c r="P63" s="211"/>
      <c r="Q63" s="211"/>
      <c r="R63" s="211"/>
      <c r="S63" s="211"/>
      <c r="T63" s="211"/>
      <c r="U63" s="211"/>
      <c r="V63" s="211"/>
      <c r="W63" s="211"/>
      <c r="X63" s="211"/>
      <c r="Y63" s="211"/>
      <c r="Z63" s="1"/>
    </row>
    <row r="64" spans="1:26" ht="14.25" customHeight="1">
      <c r="A64" s="1"/>
      <c r="B64" s="211"/>
      <c r="C64" s="220"/>
      <c r="D64" s="221"/>
      <c r="E64" s="222"/>
      <c r="F64" s="211"/>
      <c r="G64" s="211"/>
      <c r="H64" s="211"/>
      <c r="I64" s="211"/>
      <c r="J64" s="211"/>
      <c r="K64" s="211"/>
      <c r="L64" s="211"/>
      <c r="M64" s="211"/>
      <c r="N64" s="211"/>
      <c r="O64" s="211"/>
      <c r="P64" s="211"/>
      <c r="Q64" s="211"/>
      <c r="R64" s="211"/>
      <c r="S64" s="211"/>
      <c r="T64" s="211"/>
      <c r="U64" s="211"/>
      <c r="V64" s="211"/>
      <c r="W64" s="211"/>
      <c r="X64" s="211"/>
      <c r="Y64" s="211"/>
      <c r="Z64" s="1"/>
    </row>
    <row r="65" spans="1:26" ht="14.25" customHeight="1">
      <c r="A65" s="1"/>
      <c r="B65" s="211"/>
      <c r="C65" s="220"/>
      <c r="D65" s="221"/>
      <c r="E65" s="222"/>
      <c r="F65" s="211"/>
      <c r="G65" s="211"/>
      <c r="H65" s="211"/>
      <c r="I65" s="211"/>
      <c r="J65" s="211"/>
      <c r="K65" s="211"/>
      <c r="L65" s="211"/>
      <c r="M65" s="211"/>
      <c r="N65" s="211"/>
      <c r="O65" s="211"/>
      <c r="P65" s="211"/>
      <c r="Q65" s="211"/>
      <c r="R65" s="211"/>
      <c r="S65" s="211"/>
      <c r="T65" s="211"/>
      <c r="U65" s="211"/>
      <c r="V65" s="211"/>
      <c r="W65" s="211"/>
      <c r="X65" s="211"/>
      <c r="Y65" s="211"/>
      <c r="Z65" s="1"/>
    </row>
    <row r="66" spans="1:26" ht="14.25" customHeight="1">
      <c r="A66" s="1"/>
      <c r="B66" s="211"/>
      <c r="C66" s="220"/>
      <c r="D66" s="221"/>
      <c r="E66" s="222"/>
      <c r="F66" s="211"/>
      <c r="G66" s="211"/>
      <c r="H66" s="211"/>
      <c r="I66" s="211"/>
      <c r="J66" s="211"/>
      <c r="K66" s="211"/>
      <c r="L66" s="211"/>
      <c r="M66" s="211"/>
      <c r="N66" s="211"/>
      <c r="O66" s="211"/>
      <c r="P66" s="211"/>
      <c r="Q66" s="211"/>
      <c r="R66" s="211"/>
      <c r="S66" s="211"/>
      <c r="T66" s="211"/>
      <c r="U66" s="211"/>
      <c r="V66" s="211"/>
      <c r="W66" s="211"/>
      <c r="X66" s="211"/>
      <c r="Y66" s="211"/>
      <c r="Z66" s="1"/>
    </row>
    <row r="67" spans="1:26" ht="14.25" customHeight="1">
      <c r="A67" s="1"/>
      <c r="B67" s="211"/>
      <c r="C67" s="220"/>
      <c r="D67" s="221"/>
      <c r="E67" s="222"/>
      <c r="F67" s="211"/>
      <c r="G67" s="211"/>
      <c r="H67" s="211"/>
      <c r="I67" s="211"/>
      <c r="J67" s="211"/>
      <c r="K67" s="211"/>
      <c r="L67" s="211"/>
      <c r="M67" s="211"/>
      <c r="N67" s="211"/>
      <c r="O67" s="211"/>
      <c r="P67" s="211"/>
      <c r="Q67" s="211"/>
      <c r="R67" s="211"/>
      <c r="S67" s="211"/>
      <c r="T67" s="211"/>
      <c r="U67" s="211"/>
      <c r="V67" s="211"/>
      <c r="W67" s="211"/>
      <c r="X67" s="211"/>
      <c r="Y67" s="211"/>
      <c r="Z67" s="1"/>
    </row>
    <row r="68" spans="1:26" ht="14.25" customHeight="1">
      <c r="A68" s="1"/>
      <c r="B68" s="211"/>
      <c r="C68" s="220"/>
      <c r="D68" s="221"/>
      <c r="E68" s="222"/>
      <c r="F68" s="211"/>
      <c r="G68" s="211"/>
      <c r="H68" s="211"/>
      <c r="I68" s="211"/>
      <c r="J68" s="211"/>
      <c r="K68" s="211"/>
      <c r="L68" s="211"/>
      <c r="M68" s="211"/>
      <c r="N68" s="211"/>
      <c r="O68" s="211"/>
      <c r="P68" s="211"/>
      <c r="Q68" s="211"/>
      <c r="R68" s="211"/>
      <c r="S68" s="211"/>
      <c r="T68" s="211"/>
      <c r="U68" s="211"/>
      <c r="V68" s="211"/>
      <c r="W68" s="211"/>
      <c r="X68" s="211"/>
      <c r="Y68" s="211"/>
      <c r="Z68" s="1"/>
    </row>
    <row r="69" spans="1:26" ht="14.25" customHeight="1">
      <c r="A69" s="1"/>
      <c r="B69" s="211"/>
      <c r="C69" s="220"/>
      <c r="D69" s="221"/>
      <c r="E69" s="222"/>
      <c r="F69" s="211"/>
      <c r="G69" s="211"/>
      <c r="H69" s="211"/>
      <c r="I69" s="211"/>
      <c r="J69" s="211"/>
      <c r="K69" s="211"/>
      <c r="L69" s="211"/>
      <c r="M69" s="211"/>
      <c r="N69" s="211"/>
      <c r="O69" s="211"/>
      <c r="P69" s="211"/>
      <c r="Q69" s="211"/>
      <c r="R69" s="211"/>
      <c r="S69" s="211"/>
      <c r="T69" s="211"/>
      <c r="U69" s="211"/>
      <c r="V69" s="211"/>
      <c r="W69" s="211"/>
      <c r="X69" s="211"/>
      <c r="Y69" s="211"/>
      <c r="Z69" s="1"/>
    </row>
    <row r="70" spans="1:26" ht="14.25" customHeight="1">
      <c r="A70" s="1"/>
      <c r="B70" s="211"/>
      <c r="C70" s="220"/>
      <c r="D70" s="221"/>
      <c r="E70" s="222"/>
      <c r="F70" s="211"/>
      <c r="G70" s="211"/>
      <c r="H70" s="211"/>
      <c r="I70" s="211"/>
      <c r="J70" s="211"/>
      <c r="K70" s="211"/>
      <c r="L70" s="211"/>
      <c r="M70" s="211"/>
      <c r="N70" s="211"/>
      <c r="O70" s="211"/>
      <c r="P70" s="211"/>
      <c r="Q70" s="211"/>
      <c r="R70" s="211"/>
      <c r="S70" s="211"/>
      <c r="T70" s="211"/>
      <c r="U70" s="211"/>
      <c r="V70" s="211"/>
      <c r="W70" s="211"/>
      <c r="X70" s="211"/>
      <c r="Y70" s="211"/>
      <c r="Z70" s="1"/>
    </row>
    <row r="71" spans="1:26" ht="14.25" customHeight="1">
      <c r="A71" s="1"/>
      <c r="B71" s="211"/>
      <c r="C71" s="220"/>
      <c r="D71" s="221"/>
      <c r="E71" s="222"/>
      <c r="F71" s="211"/>
      <c r="G71" s="211"/>
      <c r="H71" s="211"/>
      <c r="I71" s="211"/>
      <c r="J71" s="211"/>
      <c r="K71" s="211"/>
      <c r="L71" s="211"/>
      <c r="M71" s="211"/>
      <c r="N71" s="211"/>
      <c r="O71" s="211"/>
      <c r="P71" s="211"/>
      <c r="Q71" s="211"/>
      <c r="R71" s="211"/>
      <c r="S71" s="211"/>
      <c r="T71" s="211"/>
      <c r="U71" s="211"/>
      <c r="V71" s="211"/>
      <c r="W71" s="211"/>
      <c r="X71" s="211"/>
      <c r="Y71" s="211"/>
      <c r="Z71" s="1"/>
    </row>
    <row r="72" spans="1:26" ht="14.25" customHeight="1">
      <c r="A72" s="1"/>
      <c r="B72" s="211"/>
      <c r="C72" s="220"/>
      <c r="D72" s="221"/>
      <c r="E72" s="222"/>
      <c r="F72" s="211"/>
      <c r="G72" s="211"/>
      <c r="H72" s="211"/>
      <c r="I72" s="211"/>
      <c r="J72" s="211"/>
      <c r="K72" s="211"/>
      <c r="L72" s="211"/>
      <c r="M72" s="211"/>
      <c r="N72" s="211"/>
      <c r="O72" s="211"/>
      <c r="P72" s="211"/>
      <c r="Q72" s="211"/>
      <c r="R72" s="211"/>
      <c r="S72" s="211"/>
      <c r="T72" s="211"/>
      <c r="U72" s="211"/>
      <c r="V72" s="211"/>
      <c r="W72" s="211"/>
      <c r="X72" s="211"/>
      <c r="Y72" s="211"/>
      <c r="Z72" s="1"/>
    </row>
    <row r="73" spans="1:26" ht="14.25" customHeight="1">
      <c r="A73" s="1"/>
      <c r="B73" s="211"/>
      <c r="C73" s="231"/>
      <c r="D73" s="232"/>
      <c r="E73" s="233"/>
      <c r="F73" s="211"/>
      <c r="G73" s="211"/>
      <c r="H73" s="211"/>
      <c r="I73" s="211"/>
      <c r="J73" s="211"/>
      <c r="K73" s="211"/>
      <c r="L73" s="211"/>
      <c r="M73" s="211"/>
      <c r="N73" s="211"/>
      <c r="O73" s="211"/>
      <c r="P73" s="211"/>
      <c r="Q73" s="211"/>
      <c r="R73" s="211"/>
      <c r="S73" s="211"/>
      <c r="T73" s="211"/>
      <c r="U73" s="211"/>
      <c r="V73" s="211"/>
      <c r="W73" s="211"/>
      <c r="X73" s="211"/>
      <c r="Y73" s="211"/>
      <c r="Z73" s="1"/>
    </row>
    <row r="74" spans="1:26" ht="14.25" customHeight="1">
      <c r="A74" s="1"/>
      <c r="B74" s="211"/>
      <c r="C74" s="212"/>
      <c r="D74" s="212"/>
      <c r="E74" s="211"/>
      <c r="F74" s="211"/>
      <c r="G74" s="211"/>
      <c r="H74" s="211"/>
      <c r="I74" s="211"/>
      <c r="J74" s="211"/>
      <c r="K74" s="211"/>
      <c r="L74" s="211"/>
      <c r="M74" s="211"/>
      <c r="N74" s="211"/>
      <c r="O74" s="211"/>
      <c r="P74" s="211"/>
      <c r="Q74" s="211"/>
      <c r="R74" s="211"/>
      <c r="S74" s="211"/>
      <c r="T74" s="211"/>
      <c r="U74" s="211"/>
      <c r="V74" s="211"/>
      <c r="W74" s="211"/>
      <c r="X74" s="211"/>
      <c r="Y74" s="211"/>
      <c r="Z74" s="1"/>
    </row>
    <row r="75" spans="1:26" ht="14.25" customHeight="1">
      <c r="A75" s="1"/>
      <c r="B75" s="211"/>
      <c r="C75" s="212"/>
      <c r="D75" s="212"/>
      <c r="E75" s="211"/>
      <c r="F75" s="211"/>
      <c r="G75" s="211"/>
      <c r="H75" s="211"/>
      <c r="I75" s="211"/>
      <c r="J75" s="211"/>
      <c r="K75" s="211"/>
      <c r="L75" s="211"/>
      <c r="M75" s="211"/>
      <c r="N75" s="211"/>
      <c r="O75" s="211"/>
      <c r="P75" s="211"/>
      <c r="Q75" s="211"/>
      <c r="R75" s="211"/>
      <c r="S75" s="211"/>
      <c r="T75" s="211"/>
      <c r="U75" s="211"/>
      <c r="V75" s="211"/>
      <c r="W75" s="211"/>
      <c r="X75" s="211"/>
      <c r="Y75" s="211"/>
      <c r="Z75" s="1"/>
    </row>
    <row r="76" spans="1:26" ht="14.25" customHeight="1">
      <c r="A76" s="1"/>
      <c r="B76" s="211"/>
      <c r="C76" s="212"/>
      <c r="D76" s="212"/>
      <c r="E76" s="211"/>
      <c r="F76" s="211"/>
      <c r="G76" s="211"/>
      <c r="H76" s="211"/>
      <c r="I76" s="211"/>
      <c r="J76" s="211"/>
      <c r="K76" s="211"/>
      <c r="L76" s="211"/>
      <c r="M76" s="211"/>
      <c r="N76" s="211"/>
      <c r="O76" s="211"/>
      <c r="P76" s="211"/>
      <c r="Q76" s="211"/>
      <c r="R76" s="211"/>
      <c r="S76" s="211"/>
      <c r="T76" s="211"/>
      <c r="U76" s="211"/>
      <c r="V76" s="211"/>
      <c r="W76" s="211"/>
      <c r="X76" s="211"/>
      <c r="Y76" s="211"/>
      <c r="Z76" s="1"/>
    </row>
    <row r="77" spans="1:26" ht="14.25" customHeight="1">
      <c r="A77" s="1"/>
      <c r="B77" s="211"/>
      <c r="C77" s="212"/>
      <c r="D77" s="212"/>
      <c r="E77" s="211"/>
      <c r="F77" s="211"/>
      <c r="G77" s="211"/>
      <c r="H77" s="211"/>
      <c r="I77" s="211"/>
      <c r="J77" s="211"/>
      <c r="K77" s="211"/>
      <c r="L77" s="211"/>
      <c r="M77" s="211"/>
      <c r="N77" s="211"/>
      <c r="O77" s="211"/>
      <c r="P77" s="211"/>
      <c r="Q77" s="211"/>
      <c r="R77" s="211"/>
      <c r="S77" s="211"/>
      <c r="T77" s="211"/>
      <c r="U77" s="211"/>
      <c r="V77" s="211"/>
      <c r="W77" s="211"/>
      <c r="X77" s="211"/>
      <c r="Y77" s="211"/>
      <c r="Z77" s="1"/>
    </row>
    <row r="78" spans="1:26" ht="14.25" customHeight="1">
      <c r="A78" s="1"/>
      <c r="B78" s="211"/>
      <c r="C78" s="212"/>
      <c r="D78" s="212"/>
      <c r="E78" s="211"/>
      <c r="F78" s="211"/>
      <c r="G78" s="211"/>
      <c r="H78" s="211"/>
      <c r="I78" s="211"/>
      <c r="J78" s="211"/>
      <c r="K78" s="211"/>
      <c r="L78" s="211"/>
      <c r="M78" s="211"/>
      <c r="N78" s="211"/>
      <c r="O78" s="211"/>
      <c r="P78" s="211"/>
      <c r="Q78" s="211"/>
      <c r="R78" s="211"/>
      <c r="S78" s="211"/>
      <c r="T78" s="211"/>
      <c r="U78" s="211"/>
      <c r="V78" s="211"/>
      <c r="W78" s="211"/>
      <c r="X78" s="211"/>
      <c r="Y78" s="211"/>
      <c r="Z78" s="1"/>
    </row>
    <row r="79" spans="1:26" ht="14.25" customHeight="1">
      <c r="A79" s="1"/>
      <c r="B79" s="211"/>
      <c r="C79" s="212"/>
      <c r="D79" s="212"/>
      <c r="E79" s="211"/>
      <c r="F79" s="211"/>
      <c r="G79" s="211"/>
      <c r="H79" s="211"/>
      <c r="I79" s="211"/>
      <c r="J79" s="211"/>
      <c r="K79" s="211"/>
      <c r="L79" s="211"/>
      <c r="M79" s="211"/>
      <c r="N79" s="211"/>
      <c r="O79" s="211"/>
      <c r="P79" s="211"/>
      <c r="Q79" s="211"/>
      <c r="R79" s="211"/>
      <c r="S79" s="211"/>
      <c r="T79" s="211"/>
      <c r="U79" s="211"/>
      <c r="V79" s="211"/>
      <c r="W79" s="211"/>
      <c r="X79" s="211"/>
      <c r="Y79" s="211"/>
      <c r="Z79" s="1"/>
    </row>
    <row r="80" spans="1:26" ht="14.25" customHeight="1">
      <c r="A80" s="1"/>
      <c r="B80" s="211"/>
      <c r="C80" s="212"/>
      <c r="D80" s="212"/>
      <c r="E80" s="211"/>
      <c r="F80" s="211"/>
      <c r="G80" s="211"/>
      <c r="H80" s="211"/>
      <c r="I80" s="211"/>
      <c r="J80" s="211"/>
      <c r="K80" s="211"/>
      <c r="L80" s="211"/>
      <c r="M80" s="211"/>
      <c r="N80" s="211"/>
      <c r="O80" s="211"/>
      <c r="P80" s="211"/>
      <c r="Q80" s="211"/>
      <c r="R80" s="211"/>
      <c r="S80" s="211"/>
      <c r="T80" s="211"/>
      <c r="U80" s="211"/>
      <c r="V80" s="211"/>
      <c r="W80" s="211"/>
      <c r="X80" s="211"/>
      <c r="Y80" s="211"/>
      <c r="Z80" s="1"/>
    </row>
    <row r="81" spans="1:26" ht="14.25" customHeight="1">
      <c r="A81" s="1"/>
      <c r="B81" s="211"/>
      <c r="C81" s="212"/>
      <c r="D81" s="212"/>
      <c r="E81" s="211"/>
      <c r="F81" s="211"/>
      <c r="G81" s="211"/>
      <c r="H81" s="211"/>
      <c r="I81" s="211"/>
      <c r="J81" s="211"/>
      <c r="K81" s="211"/>
      <c r="L81" s="211"/>
      <c r="M81" s="211"/>
      <c r="N81" s="211"/>
      <c r="O81" s="211"/>
      <c r="P81" s="211"/>
      <c r="Q81" s="211"/>
      <c r="R81" s="211"/>
      <c r="S81" s="211"/>
      <c r="T81" s="211"/>
      <c r="U81" s="211"/>
      <c r="V81" s="211"/>
      <c r="W81" s="211"/>
      <c r="X81" s="211"/>
      <c r="Y81" s="211"/>
      <c r="Z81" s="1"/>
    </row>
    <row r="82" spans="1:26" ht="14.25" customHeight="1">
      <c r="A82" s="1"/>
      <c r="B82" s="211"/>
      <c r="C82" s="212"/>
      <c r="D82" s="212"/>
      <c r="E82" s="211"/>
      <c r="F82" s="211"/>
      <c r="G82" s="211"/>
      <c r="H82" s="211"/>
      <c r="I82" s="211"/>
      <c r="J82" s="211"/>
      <c r="K82" s="211"/>
      <c r="L82" s="211"/>
      <c r="M82" s="211"/>
      <c r="N82" s="211"/>
      <c r="O82" s="211"/>
      <c r="P82" s="211"/>
      <c r="Q82" s="211"/>
      <c r="R82" s="211"/>
      <c r="S82" s="211"/>
      <c r="T82" s="211"/>
      <c r="U82" s="211"/>
      <c r="V82" s="211"/>
      <c r="W82" s="211"/>
      <c r="X82" s="211"/>
      <c r="Y82" s="211"/>
      <c r="Z82" s="1"/>
    </row>
    <row r="83" spans="1:26" ht="14.25" customHeight="1">
      <c r="A83" s="1"/>
      <c r="B83" s="211"/>
      <c r="C83" s="212"/>
      <c r="D83" s="212"/>
      <c r="E83" s="211"/>
      <c r="F83" s="211"/>
      <c r="G83" s="211"/>
      <c r="H83" s="211"/>
      <c r="I83" s="211"/>
      <c r="J83" s="211"/>
      <c r="K83" s="211"/>
      <c r="L83" s="211"/>
      <c r="M83" s="211"/>
      <c r="N83" s="211"/>
      <c r="O83" s="211"/>
      <c r="P83" s="211"/>
      <c r="Q83" s="211"/>
      <c r="R83" s="211"/>
      <c r="S83" s="211"/>
      <c r="T83" s="211"/>
      <c r="U83" s="211"/>
      <c r="V83" s="211"/>
      <c r="W83" s="211"/>
      <c r="X83" s="211"/>
      <c r="Y83" s="211"/>
      <c r="Z83" s="1"/>
    </row>
    <row r="84" spans="1:26" ht="14.25" customHeight="1">
      <c r="A84" s="1"/>
      <c r="B84" s="211"/>
      <c r="C84" s="212"/>
      <c r="D84" s="212"/>
      <c r="E84" s="211"/>
      <c r="F84" s="211"/>
      <c r="G84" s="211"/>
      <c r="H84" s="211"/>
      <c r="I84" s="211"/>
      <c r="J84" s="211"/>
      <c r="K84" s="211"/>
      <c r="L84" s="211"/>
      <c r="M84" s="211"/>
      <c r="N84" s="211"/>
      <c r="O84" s="211"/>
      <c r="P84" s="211"/>
      <c r="Q84" s="211"/>
      <c r="R84" s="211"/>
      <c r="S84" s="211"/>
      <c r="T84" s="211"/>
      <c r="U84" s="211"/>
      <c r="V84" s="211"/>
      <c r="W84" s="211"/>
      <c r="X84" s="211"/>
      <c r="Y84" s="211"/>
      <c r="Z84" s="1"/>
    </row>
    <row r="85" spans="1:26" ht="14.25" customHeight="1">
      <c r="A85" s="1"/>
      <c r="B85" s="211"/>
      <c r="C85" s="212"/>
      <c r="D85" s="212"/>
      <c r="E85" s="211"/>
      <c r="F85" s="211"/>
      <c r="G85" s="211"/>
      <c r="H85" s="211"/>
      <c r="I85" s="211"/>
      <c r="J85" s="211"/>
      <c r="K85" s="211"/>
      <c r="L85" s="211"/>
      <c r="M85" s="211"/>
      <c r="N85" s="211"/>
      <c r="O85" s="211"/>
      <c r="P85" s="211"/>
      <c r="Q85" s="211"/>
      <c r="R85" s="211"/>
      <c r="S85" s="211"/>
      <c r="T85" s="211"/>
      <c r="U85" s="211"/>
      <c r="V85" s="211"/>
      <c r="W85" s="211"/>
      <c r="X85" s="211"/>
      <c r="Y85" s="211"/>
      <c r="Z85" s="1"/>
    </row>
    <row r="86" spans="1:26" ht="14.25" customHeight="1">
      <c r="A86" s="1"/>
      <c r="B86" s="211"/>
      <c r="C86" s="212"/>
      <c r="D86" s="212"/>
      <c r="E86" s="211"/>
      <c r="F86" s="211"/>
      <c r="G86" s="211"/>
      <c r="H86" s="211"/>
      <c r="I86" s="211"/>
      <c r="J86" s="211"/>
      <c r="K86" s="211"/>
      <c r="L86" s="211"/>
      <c r="M86" s="211"/>
      <c r="N86" s="211"/>
      <c r="O86" s="211"/>
      <c r="P86" s="211"/>
      <c r="Q86" s="211"/>
      <c r="R86" s="211"/>
      <c r="S86" s="211"/>
      <c r="T86" s="211"/>
      <c r="U86" s="211"/>
      <c r="V86" s="211"/>
      <c r="W86" s="211"/>
      <c r="X86" s="211"/>
      <c r="Y86" s="211"/>
      <c r="Z86" s="1"/>
    </row>
    <row r="87" spans="1:26" ht="14.25" customHeight="1">
      <c r="A87" s="1"/>
      <c r="B87" s="211"/>
      <c r="C87" s="212"/>
      <c r="D87" s="212"/>
      <c r="E87" s="211"/>
      <c r="F87" s="211"/>
      <c r="G87" s="211"/>
      <c r="H87" s="211"/>
      <c r="I87" s="211"/>
      <c r="J87" s="211"/>
      <c r="K87" s="211"/>
      <c r="L87" s="211"/>
      <c r="M87" s="211"/>
      <c r="N87" s="211"/>
      <c r="O87" s="211"/>
      <c r="P87" s="211"/>
      <c r="Q87" s="211"/>
      <c r="R87" s="211"/>
      <c r="S87" s="211"/>
      <c r="T87" s="211"/>
      <c r="U87" s="211"/>
      <c r="V87" s="211"/>
      <c r="W87" s="211"/>
      <c r="X87" s="211"/>
      <c r="Y87" s="211"/>
      <c r="Z87" s="1"/>
    </row>
    <row r="88" spans="1:26" ht="14.25" customHeight="1">
      <c r="A88" s="1"/>
      <c r="B88" s="211"/>
      <c r="C88" s="212"/>
      <c r="D88" s="212"/>
      <c r="E88" s="211"/>
      <c r="F88" s="211"/>
      <c r="G88" s="211"/>
      <c r="H88" s="211"/>
      <c r="I88" s="211"/>
      <c r="J88" s="211"/>
      <c r="K88" s="211"/>
      <c r="L88" s="211"/>
      <c r="M88" s="211"/>
      <c r="N88" s="211"/>
      <c r="O88" s="211"/>
      <c r="P88" s="211"/>
      <c r="Q88" s="211"/>
      <c r="R88" s="211"/>
      <c r="S88" s="211"/>
      <c r="T88" s="211"/>
      <c r="U88" s="211"/>
      <c r="V88" s="211"/>
      <c r="W88" s="211"/>
      <c r="X88" s="211"/>
      <c r="Y88" s="211"/>
      <c r="Z88" s="1"/>
    </row>
    <row r="89" spans="1:26" ht="14.25" customHeight="1">
      <c r="A89" s="1"/>
      <c r="B89" s="211"/>
      <c r="C89" s="212"/>
      <c r="D89" s="212"/>
      <c r="E89" s="211"/>
      <c r="F89" s="211"/>
      <c r="G89" s="211"/>
      <c r="H89" s="211"/>
      <c r="I89" s="211"/>
      <c r="J89" s="211"/>
      <c r="K89" s="211"/>
      <c r="L89" s="211"/>
      <c r="M89" s="211"/>
      <c r="N89" s="211"/>
      <c r="O89" s="211"/>
      <c r="P89" s="211"/>
      <c r="Q89" s="211"/>
      <c r="R89" s="211"/>
      <c r="S89" s="211"/>
      <c r="T89" s="211"/>
      <c r="U89" s="211"/>
      <c r="V89" s="211"/>
      <c r="W89" s="211"/>
      <c r="X89" s="211"/>
      <c r="Y89" s="211"/>
      <c r="Z89" s="1"/>
    </row>
    <row r="90" spans="1:26" ht="14.25" customHeight="1">
      <c r="A90" s="1"/>
      <c r="B90" s="211"/>
      <c r="C90" s="212"/>
      <c r="D90" s="212"/>
      <c r="E90" s="211"/>
      <c r="F90" s="211"/>
      <c r="G90" s="211"/>
      <c r="H90" s="211"/>
      <c r="I90" s="211"/>
      <c r="J90" s="211"/>
      <c r="K90" s="211"/>
      <c r="L90" s="211"/>
      <c r="M90" s="211"/>
      <c r="N90" s="211"/>
      <c r="O90" s="211"/>
      <c r="P90" s="211"/>
      <c r="Q90" s="211"/>
      <c r="R90" s="211"/>
      <c r="S90" s="211"/>
      <c r="T90" s="211"/>
      <c r="U90" s="211"/>
      <c r="V90" s="211"/>
      <c r="W90" s="211"/>
      <c r="X90" s="211"/>
      <c r="Y90" s="211"/>
      <c r="Z90" s="1"/>
    </row>
    <row r="91" spans="1:26" ht="14.25" customHeight="1">
      <c r="A91" s="1"/>
      <c r="B91" s="211"/>
      <c r="C91" s="212"/>
      <c r="D91" s="212"/>
      <c r="E91" s="211"/>
      <c r="F91" s="211"/>
      <c r="G91" s="211"/>
      <c r="H91" s="211"/>
      <c r="I91" s="211"/>
      <c r="J91" s="211"/>
      <c r="K91" s="211"/>
      <c r="L91" s="211"/>
      <c r="M91" s="211"/>
      <c r="N91" s="211"/>
      <c r="O91" s="211"/>
      <c r="P91" s="211"/>
      <c r="Q91" s="211"/>
      <c r="R91" s="211"/>
      <c r="S91" s="211"/>
      <c r="T91" s="211"/>
      <c r="U91" s="211"/>
      <c r="V91" s="211"/>
      <c r="W91" s="211"/>
      <c r="X91" s="211"/>
      <c r="Y91" s="211"/>
      <c r="Z91" s="1"/>
    </row>
    <row r="92" spans="1:26" ht="14.25" customHeight="1">
      <c r="A92" s="1"/>
      <c r="B92" s="211"/>
      <c r="C92" s="212"/>
      <c r="D92" s="212"/>
      <c r="E92" s="211"/>
      <c r="F92" s="211"/>
      <c r="G92" s="211"/>
      <c r="H92" s="211"/>
      <c r="I92" s="211"/>
      <c r="J92" s="211"/>
      <c r="K92" s="211"/>
      <c r="L92" s="211"/>
      <c r="M92" s="211"/>
      <c r="N92" s="211"/>
      <c r="O92" s="211"/>
      <c r="P92" s="211"/>
      <c r="Q92" s="211"/>
      <c r="R92" s="211"/>
      <c r="S92" s="211"/>
      <c r="T92" s="211"/>
      <c r="U92" s="211"/>
      <c r="V92" s="211"/>
      <c r="W92" s="211"/>
      <c r="X92" s="211"/>
      <c r="Y92" s="211"/>
      <c r="Z92" s="1"/>
    </row>
    <row r="93" spans="1:26" ht="14.25" customHeight="1">
      <c r="A93" s="1"/>
      <c r="B93" s="211"/>
      <c r="C93" s="212"/>
      <c r="D93" s="212"/>
      <c r="E93" s="211"/>
      <c r="F93" s="211"/>
      <c r="G93" s="211"/>
      <c r="H93" s="211"/>
      <c r="I93" s="211"/>
      <c r="J93" s="211"/>
      <c r="K93" s="211"/>
      <c r="L93" s="211"/>
      <c r="M93" s="211"/>
      <c r="N93" s="211"/>
      <c r="O93" s="211"/>
      <c r="P93" s="211"/>
      <c r="Q93" s="211"/>
      <c r="R93" s="211"/>
      <c r="S93" s="211"/>
      <c r="T93" s="211"/>
      <c r="U93" s="211"/>
      <c r="V93" s="211"/>
      <c r="W93" s="211"/>
      <c r="X93" s="211"/>
      <c r="Y93" s="211"/>
      <c r="Z93" s="1"/>
    </row>
    <row r="94" spans="1:26" ht="14.25" customHeight="1">
      <c r="A94" s="1"/>
      <c r="B94" s="211"/>
      <c r="C94" s="212"/>
      <c r="D94" s="212"/>
      <c r="E94" s="211"/>
      <c r="F94" s="211"/>
      <c r="G94" s="211"/>
      <c r="H94" s="211"/>
      <c r="I94" s="211"/>
      <c r="J94" s="211"/>
      <c r="K94" s="211"/>
      <c r="L94" s="211"/>
      <c r="M94" s="211"/>
      <c r="N94" s="211"/>
      <c r="O94" s="211"/>
      <c r="P94" s="211"/>
      <c r="Q94" s="211"/>
      <c r="R94" s="211"/>
      <c r="S94" s="211"/>
      <c r="T94" s="211"/>
      <c r="U94" s="211"/>
      <c r="V94" s="211"/>
      <c r="W94" s="211"/>
      <c r="X94" s="211"/>
      <c r="Y94" s="211"/>
      <c r="Z94" s="1"/>
    </row>
    <row r="95" spans="1:26" ht="14.25" customHeight="1">
      <c r="A95" s="1"/>
      <c r="B95" s="211"/>
      <c r="C95" s="212"/>
      <c r="D95" s="212"/>
      <c r="E95" s="211"/>
      <c r="F95" s="211"/>
      <c r="G95" s="211"/>
      <c r="H95" s="211"/>
      <c r="I95" s="211"/>
      <c r="J95" s="211"/>
      <c r="K95" s="211"/>
      <c r="L95" s="211"/>
      <c r="M95" s="211"/>
      <c r="N95" s="211"/>
      <c r="O95" s="211"/>
      <c r="P95" s="211"/>
      <c r="Q95" s="211"/>
      <c r="R95" s="211"/>
      <c r="S95" s="211"/>
      <c r="T95" s="211"/>
      <c r="U95" s="211"/>
      <c r="V95" s="211"/>
      <c r="W95" s="211"/>
      <c r="X95" s="211"/>
      <c r="Y95" s="211"/>
      <c r="Z95" s="1"/>
    </row>
    <row r="96" spans="1:26" ht="14.25" customHeight="1">
      <c r="A96" s="1"/>
      <c r="B96" s="211"/>
      <c r="C96" s="212"/>
      <c r="D96" s="212"/>
      <c r="E96" s="211"/>
      <c r="F96" s="211"/>
      <c r="G96" s="211"/>
      <c r="H96" s="211"/>
      <c r="I96" s="211"/>
      <c r="J96" s="211"/>
      <c r="K96" s="211"/>
      <c r="L96" s="211"/>
      <c r="M96" s="211"/>
      <c r="N96" s="211"/>
      <c r="O96" s="211"/>
      <c r="P96" s="211"/>
      <c r="Q96" s="211"/>
      <c r="R96" s="211"/>
      <c r="S96" s="211"/>
      <c r="T96" s="211"/>
      <c r="U96" s="211"/>
      <c r="V96" s="211"/>
      <c r="W96" s="211"/>
      <c r="X96" s="211"/>
      <c r="Y96" s="211"/>
      <c r="Z96" s="1"/>
    </row>
    <row r="97" spans="1:26" ht="14.25" customHeight="1">
      <c r="A97" s="1"/>
      <c r="B97" s="211"/>
      <c r="C97" s="212"/>
      <c r="D97" s="212"/>
      <c r="E97" s="211"/>
      <c r="F97" s="211"/>
      <c r="G97" s="211"/>
      <c r="H97" s="211"/>
      <c r="I97" s="211"/>
      <c r="J97" s="211"/>
      <c r="K97" s="211"/>
      <c r="L97" s="211"/>
      <c r="M97" s="211"/>
      <c r="N97" s="211"/>
      <c r="O97" s="211"/>
      <c r="P97" s="211"/>
      <c r="Q97" s="211"/>
      <c r="R97" s="211"/>
      <c r="S97" s="211"/>
      <c r="T97" s="211"/>
      <c r="U97" s="211"/>
      <c r="V97" s="211"/>
      <c r="W97" s="211"/>
      <c r="X97" s="211"/>
      <c r="Y97" s="211"/>
      <c r="Z97" s="1"/>
    </row>
    <row r="98" spans="1:26" ht="14.25" customHeight="1">
      <c r="A98" s="1"/>
      <c r="B98" s="211"/>
      <c r="C98" s="212"/>
      <c r="D98" s="212"/>
      <c r="E98" s="211"/>
      <c r="F98" s="211"/>
      <c r="G98" s="211"/>
      <c r="H98" s="211"/>
      <c r="I98" s="211"/>
      <c r="J98" s="211"/>
      <c r="K98" s="211"/>
      <c r="L98" s="211"/>
      <c r="M98" s="211"/>
      <c r="N98" s="211"/>
      <c r="O98" s="211"/>
      <c r="P98" s="211"/>
      <c r="Q98" s="211"/>
      <c r="R98" s="211"/>
      <c r="S98" s="211"/>
      <c r="T98" s="211"/>
      <c r="U98" s="211"/>
      <c r="V98" s="211"/>
      <c r="W98" s="211"/>
      <c r="X98" s="211"/>
      <c r="Y98" s="211"/>
      <c r="Z98" s="1"/>
    </row>
    <row r="99" spans="1:26" ht="14.25" customHeight="1">
      <c r="A99" s="1"/>
      <c r="B99" s="211"/>
      <c r="C99" s="212"/>
      <c r="D99" s="212"/>
      <c r="E99" s="211"/>
      <c r="F99" s="211"/>
      <c r="G99" s="211"/>
      <c r="H99" s="211"/>
      <c r="I99" s="211"/>
      <c r="J99" s="211"/>
      <c r="K99" s="211"/>
      <c r="L99" s="211"/>
      <c r="M99" s="211"/>
      <c r="N99" s="211"/>
      <c r="O99" s="211"/>
      <c r="P99" s="211"/>
      <c r="Q99" s="211"/>
      <c r="R99" s="211"/>
      <c r="S99" s="211"/>
      <c r="T99" s="211"/>
      <c r="U99" s="211"/>
      <c r="V99" s="211"/>
      <c r="W99" s="211"/>
      <c r="X99" s="211"/>
      <c r="Y99" s="211"/>
      <c r="Z99" s="1"/>
    </row>
    <row r="100" spans="1:26" ht="14.25" customHeight="1">
      <c r="A100" s="1"/>
      <c r="B100" s="211"/>
      <c r="C100" s="212"/>
      <c r="D100" s="212"/>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1"/>
    </row>
    <row r="101" spans="1:26" ht="14.25" customHeight="1">
      <c r="A101" s="1"/>
      <c r="B101" s="211"/>
      <c r="C101" s="212"/>
      <c r="D101" s="212"/>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1"/>
    </row>
    <row r="102" spans="1:26" ht="14.25" customHeight="1">
      <c r="A102" s="1"/>
      <c r="B102" s="211"/>
      <c r="C102" s="212"/>
      <c r="D102" s="212"/>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1"/>
    </row>
    <row r="103" spans="1:26" ht="14.25" customHeight="1">
      <c r="A103" s="1"/>
      <c r="B103" s="211"/>
      <c r="C103" s="212"/>
      <c r="D103" s="212"/>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1"/>
    </row>
    <row r="104" spans="1:26" ht="14.25" customHeight="1">
      <c r="A104" s="1"/>
      <c r="B104" s="211"/>
      <c r="C104" s="212"/>
      <c r="D104" s="212"/>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1"/>
    </row>
    <row r="105" spans="1:26" ht="14.25" customHeight="1">
      <c r="A105" s="1"/>
      <c r="B105" s="211"/>
      <c r="C105" s="212"/>
      <c r="D105" s="212"/>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1"/>
    </row>
    <row r="106" spans="1:26" ht="14.25" customHeight="1">
      <c r="A106" s="1"/>
      <c r="B106" s="211"/>
      <c r="C106" s="212"/>
      <c r="D106" s="212"/>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1"/>
    </row>
    <row r="107" spans="1:26" ht="14.25" customHeight="1">
      <c r="A107" s="1"/>
      <c r="B107" s="211"/>
      <c r="C107" s="212"/>
      <c r="D107" s="212"/>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1"/>
    </row>
    <row r="108" spans="1:26" ht="14.25" customHeight="1">
      <c r="A108" s="1"/>
      <c r="B108" s="211"/>
      <c r="C108" s="212"/>
      <c r="D108" s="212"/>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1"/>
    </row>
    <row r="109" spans="1:26" ht="14.25" customHeight="1">
      <c r="A109" s="1"/>
      <c r="B109" s="211"/>
      <c r="C109" s="212"/>
      <c r="D109" s="212"/>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1"/>
    </row>
    <row r="110" spans="1:26" ht="14.25" customHeight="1">
      <c r="A110" s="1"/>
      <c r="B110" s="211"/>
      <c r="C110" s="212"/>
      <c r="D110" s="212"/>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1"/>
    </row>
    <row r="111" spans="1:26" ht="14.25" customHeight="1">
      <c r="A111" s="1"/>
      <c r="B111" s="211"/>
      <c r="C111" s="212"/>
      <c r="D111" s="212"/>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1"/>
    </row>
    <row r="112" spans="1:26" ht="14.25" customHeight="1">
      <c r="A112" s="1"/>
      <c r="B112" s="211"/>
      <c r="C112" s="212"/>
      <c r="D112" s="212"/>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1"/>
    </row>
    <row r="113" spans="1:26" ht="14.25" customHeight="1">
      <c r="A113" s="1"/>
      <c r="B113" s="211"/>
      <c r="C113" s="212"/>
      <c r="D113" s="212"/>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1"/>
    </row>
    <row r="114" spans="1:26" ht="14.25" customHeight="1">
      <c r="A114" s="1"/>
      <c r="B114" s="211"/>
      <c r="C114" s="212"/>
      <c r="D114" s="212"/>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1"/>
    </row>
    <row r="115" spans="1:26" ht="14.25" customHeight="1">
      <c r="A115" s="1"/>
      <c r="B115" s="211"/>
      <c r="C115" s="212"/>
      <c r="D115" s="212"/>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1"/>
    </row>
    <row r="116" spans="1:26" ht="14.25" customHeight="1">
      <c r="A116" s="1"/>
      <c r="B116" s="211"/>
      <c r="C116" s="212"/>
      <c r="D116" s="212"/>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1"/>
    </row>
    <row r="117" spans="1:26" ht="14.25" customHeight="1">
      <c r="A117" s="1"/>
      <c r="B117" s="211"/>
      <c r="C117" s="212"/>
      <c r="D117" s="212"/>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1"/>
    </row>
    <row r="118" spans="1:26" ht="14.25" customHeight="1">
      <c r="A118" s="1"/>
      <c r="B118" s="211"/>
      <c r="C118" s="212"/>
      <c r="D118" s="212"/>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1"/>
    </row>
    <row r="119" spans="1:26" ht="14.25" customHeight="1">
      <c r="A119" s="1"/>
      <c r="B119" s="211"/>
      <c r="C119" s="212"/>
      <c r="D119" s="212"/>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1"/>
    </row>
    <row r="120" spans="1:26" ht="14.25" customHeight="1">
      <c r="A120" s="1"/>
      <c r="B120" s="211"/>
      <c r="C120" s="212"/>
      <c r="D120" s="212"/>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1"/>
    </row>
    <row r="121" spans="1:26" ht="14.25" customHeight="1">
      <c r="A121" s="1"/>
      <c r="B121" s="211"/>
      <c r="C121" s="212"/>
      <c r="D121" s="212"/>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1"/>
    </row>
    <row r="122" spans="1:26" ht="14.25" customHeight="1">
      <c r="A122" s="1"/>
      <c r="B122" s="211"/>
      <c r="C122" s="212"/>
      <c r="D122" s="212"/>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1"/>
    </row>
    <row r="123" spans="1:26" ht="14.25" customHeight="1">
      <c r="A123" s="1"/>
      <c r="B123" s="211"/>
      <c r="C123" s="212"/>
      <c r="D123" s="212"/>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1"/>
    </row>
    <row r="124" spans="1:26" ht="14.25" customHeight="1">
      <c r="A124" s="1"/>
      <c r="B124" s="211"/>
      <c r="C124" s="212"/>
      <c r="D124" s="212"/>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1"/>
    </row>
    <row r="125" spans="1:26" ht="14.25" customHeight="1">
      <c r="A125" s="1"/>
      <c r="B125" s="211"/>
      <c r="C125" s="212"/>
      <c r="D125" s="212"/>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1"/>
    </row>
    <row r="126" spans="1:26" ht="14.25" customHeight="1">
      <c r="A126" s="1"/>
      <c r="B126" s="211"/>
      <c r="C126" s="212"/>
      <c r="D126" s="212"/>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1"/>
    </row>
    <row r="127" spans="1:26" ht="14.25" customHeight="1">
      <c r="A127" s="1"/>
      <c r="B127" s="211"/>
      <c r="C127" s="212"/>
      <c r="D127" s="212"/>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1"/>
    </row>
    <row r="128" spans="1:26" ht="14.25" customHeight="1">
      <c r="A128" s="1"/>
      <c r="B128" s="211"/>
      <c r="C128" s="212"/>
      <c r="D128" s="212"/>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1"/>
    </row>
    <row r="129" spans="1:26" ht="14.25" customHeight="1">
      <c r="A129" s="1"/>
      <c r="B129" s="211"/>
      <c r="C129" s="212"/>
      <c r="D129" s="212"/>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1"/>
    </row>
    <row r="130" spans="1:26" ht="14.25" customHeight="1">
      <c r="A130" s="1"/>
      <c r="B130" s="211"/>
      <c r="C130" s="212"/>
      <c r="D130" s="212"/>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1"/>
    </row>
    <row r="131" spans="1:26" ht="14.25" customHeight="1">
      <c r="A131" s="1"/>
      <c r="B131" s="211"/>
      <c r="C131" s="212"/>
      <c r="D131" s="212"/>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1"/>
    </row>
    <row r="132" spans="1:26" ht="14.25" customHeight="1">
      <c r="A132" s="1"/>
      <c r="B132" s="211"/>
      <c r="C132" s="212"/>
      <c r="D132" s="212"/>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1"/>
    </row>
    <row r="133" spans="1:26" ht="14.25" customHeight="1">
      <c r="A133" s="1"/>
      <c r="B133" s="211"/>
      <c r="C133" s="212"/>
      <c r="D133" s="212"/>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1"/>
    </row>
    <row r="134" spans="1:26" ht="14.25" customHeight="1">
      <c r="A134" s="1"/>
      <c r="B134" s="211"/>
      <c r="C134" s="212"/>
      <c r="D134" s="212"/>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1"/>
    </row>
    <row r="135" spans="1:26" ht="14.25" customHeight="1">
      <c r="A135" s="1"/>
      <c r="B135" s="211"/>
      <c r="C135" s="212"/>
      <c r="D135" s="212"/>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1"/>
    </row>
    <row r="136" spans="1:26" ht="14.25" customHeight="1">
      <c r="A136" s="1"/>
      <c r="B136" s="211"/>
      <c r="C136" s="212"/>
      <c r="D136" s="212"/>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1"/>
    </row>
    <row r="137" spans="1:26" ht="14.25" customHeight="1">
      <c r="A137" s="1"/>
      <c r="B137" s="211"/>
      <c r="C137" s="212"/>
      <c r="D137" s="212"/>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1"/>
    </row>
    <row r="138" spans="1:26" ht="14.25" customHeight="1">
      <c r="A138" s="1"/>
      <c r="B138" s="211"/>
      <c r="C138" s="212"/>
      <c r="D138" s="212"/>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1"/>
    </row>
    <row r="139" spans="1:26" ht="14.25" customHeight="1">
      <c r="A139" s="1"/>
      <c r="B139" s="211"/>
      <c r="C139" s="212"/>
      <c r="D139" s="212"/>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1"/>
    </row>
    <row r="140" spans="1:26" ht="14.25" customHeight="1">
      <c r="A140" s="1"/>
      <c r="B140" s="211"/>
      <c r="C140" s="212"/>
      <c r="D140" s="212"/>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1"/>
    </row>
    <row r="141" spans="1:26" ht="14.25" customHeight="1">
      <c r="A141" s="1"/>
      <c r="B141" s="211"/>
      <c r="C141" s="212"/>
      <c r="D141" s="212"/>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1"/>
    </row>
    <row r="142" spans="1:26" ht="14.25" customHeight="1">
      <c r="A142" s="1"/>
      <c r="B142" s="211"/>
      <c r="C142" s="212"/>
      <c r="D142" s="212"/>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1"/>
    </row>
    <row r="143" spans="1:26" ht="14.25" customHeight="1">
      <c r="A143" s="1"/>
      <c r="B143" s="211"/>
      <c r="C143" s="212"/>
      <c r="D143" s="212"/>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1"/>
    </row>
    <row r="144" spans="1:26" ht="14.25" customHeight="1">
      <c r="A144" s="1"/>
      <c r="B144" s="211"/>
      <c r="C144" s="212"/>
      <c r="D144" s="212"/>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1"/>
    </row>
    <row r="145" spans="1:26" ht="14.25" customHeight="1">
      <c r="A145" s="1"/>
      <c r="B145" s="211"/>
      <c r="C145" s="212"/>
      <c r="D145" s="212"/>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1"/>
    </row>
    <row r="146" spans="1:26" ht="14.25" customHeight="1">
      <c r="A146" s="1"/>
      <c r="B146" s="211"/>
      <c r="C146" s="212"/>
      <c r="D146" s="212"/>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1"/>
    </row>
    <row r="147" spans="1:26" ht="14.25" customHeight="1">
      <c r="A147" s="1"/>
      <c r="B147" s="211"/>
      <c r="C147" s="212"/>
      <c r="D147" s="212"/>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1"/>
    </row>
    <row r="148" spans="1:26" ht="14.25" customHeight="1">
      <c r="A148" s="1"/>
      <c r="B148" s="211"/>
      <c r="C148" s="212"/>
      <c r="D148" s="212"/>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1"/>
    </row>
    <row r="149" spans="1:26" ht="14.25" customHeight="1">
      <c r="A149" s="1"/>
      <c r="B149" s="211"/>
      <c r="C149" s="212"/>
      <c r="D149" s="212"/>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1"/>
    </row>
    <row r="150" spans="1:26" ht="14.25" customHeight="1">
      <c r="A150" s="1"/>
      <c r="B150" s="211"/>
      <c r="C150" s="212"/>
      <c r="D150" s="212"/>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1"/>
    </row>
    <row r="151" spans="1:26" ht="14.25" customHeight="1">
      <c r="A151" s="1"/>
      <c r="B151" s="211"/>
      <c r="C151" s="212"/>
      <c r="D151" s="212"/>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1"/>
    </row>
    <row r="152" spans="1:26" ht="14.25" customHeight="1">
      <c r="A152" s="1"/>
      <c r="B152" s="211"/>
      <c r="C152" s="212"/>
      <c r="D152" s="212"/>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1"/>
    </row>
    <row r="153" spans="1:26" ht="14.25" customHeight="1">
      <c r="A153" s="1"/>
      <c r="B153" s="211"/>
      <c r="C153" s="212"/>
      <c r="D153" s="212"/>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1"/>
    </row>
    <row r="154" spans="1:26" ht="14.25" customHeight="1">
      <c r="A154" s="1"/>
      <c r="B154" s="211"/>
      <c r="C154" s="212"/>
      <c r="D154" s="212"/>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1"/>
    </row>
    <row r="155" spans="1:26" ht="14.25" customHeight="1">
      <c r="A155" s="1"/>
      <c r="B155" s="211"/>
      <c r="C155" s="212"/>
      <c r="D155" s="212"/>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1"/>
    </row>
    <row r="156" spans="1:26" ht="14.25" customHeight="1">
      <c r="A156" s="1"/>
      <c r="B156" s="211"/>
      <c r="C156" s="212"/>
      <c r="D156" s="212"/>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1"/>
    </row>
    <row r="157" spans="1:26" ht="14.25" customHeight="1">
      <c r="A157" s="1"/>
      <c r="B157" s="211"/>
      <c r="C157" s="212"/>
      <c r="D157" s="212"/>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1"/>
    </row>
    <row r="158" spans="1:26" ht="14.25" customHeight="1">
      <c r="A158" s="1"/>
      <c r="B158" s="211"/>
      <c r="C158" s="212"/>
      <c r="D158" s="212"/>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1"/>
    </row>
    <row r="159" spans="1:26" ht="14.25" customHeight="1">
      <c r="A159" s="1"/>
      <c r="B159" s="211"/>
      <c r="C159" s="212"/>
      <c r="D159" s="212"/>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1"/>
    </row>
    <row r="160" spans="1:26" ht="14.25" customHeight="1">
      <c r="A160" s="1"/>
      <c r="B160" s="211"/>
      <c r="C160" s="212"/>
      <c r="D160" s="212"/>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1"/>
    </row>
    <row r="161" spans="1:26" ht="14.25" customHeight="1">
      <c r="A161" s="1"/>
      <c r="B161" s="211"/>
      <c r="C161" s="212"/>
      <c r="D161" s="212"/>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1"/>
    </row>
    <row r="162" spans="1:26" ht="14.25" customHeight="1">
      <c r="A162" s="1"/>
      <c r="B162" s="211"/>
      <c r="C162" s="212"/>
      <c r="D162" s="212"/>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1"/>
    </row>
    <row r="163" spans="1:26" ht="14.25" customHeight="1">
      <c r="A163" s="1"/>
      <c r="B163" s="211"/>
      <c r="C163" s="212"/>
      <c r="D163" s="212"/>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1"/>
    </row>
    <row r="164" spans="1:26" ht="14.25" customHeight="1">
      <c r="A164" s="1"/>
      <c r="B164" s="211"/>
      <c r="C164" s="212"/>
      <c r="D164" s="212"/>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1"/>
    </row>
    <row r="165" spans="1:26" ht="14.25" customHeight="1">
      <c r="A165" s="1"/>
      <c r="B165" s="211"/>
      <c r="C165" s="212"/>
      <c r="D165" s="212"/>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1"/>
    </row>
    <row r="166" spans="1:26" ht="14.25" customHeight="1">
      <c r="A166" s="1"/>
      <c r="B166" s="211"/>
      <c r="C166" s="212"/>
      <c r="D166" s="212"/>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1"/>
    </row>
    <row r="167" spans="1:26" ht="14.25" customHeight="1">
      <c r="A167" s="1"/>
      <c r="B167" s="211"/>
      <c r="C167" s="212"/>
      <c r="D167" s="212"/>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1"/>
    </row>
    <row r="168" spans="1:26" ht="14.25" customHeight="1">
      <c r="A168" s="1"/>
      <c r="B168" s="211"/>
      <c r="C168" s="212"/>
      <c r="D168" s="212"/>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1"/>
    </row>
    <row r="169" spans="1:26" ht="14.25" customHeight="1">
      <c r="A169" s="1"/>
      <c r="B169" s="211"/>
      <c r="C169" s="212"/>
      <c r="D169" s="212"/>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1"/>
    </row>
    <row r="170" spans="1:26" ht="14.25" customHeight="1">
      <c r="A170" s="1"/>
      <c r="B170" s="211"/>
      <c r="C170" s="212"/>
      <c r="D170" s="212"/>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1"/>
    </row>
    <row r="171" spans="1:26" ht="14.25" customHeight="1">
      <c r="A171" s="1"/>
      <c r="B171" s="211"/>
      <c r="C171" s="212"/>
      <c r="D171" s="212"/>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1"/>
    </row>
    <row r="172" spans="1:26" ht="14.25" customHeight="1">
      <c r="A172" s="1"/>
      <c r="B172" s="211"/>
      <c r="C172" s="212"/>
      <c r="D172" s="212"/>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1"/>
    </row>
    <row r="173" spans="1:26" ht="14.25" customHeight="1">
      <c r="A173" s="1"/>
      <c r="B173" s="211"/>
      <c r="C173" s="212"/>
      <c r="D173" s="212"/>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1"/>
    </row>
    <row r="174" spans="1:26" ht="14.25" customHeight="1">
      <c r="A174" s="1"/>
      <c r="B174" s="211"/>
      <c r="C174" s="212"/>
      <c r="D174" s="212"/>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1"/>
    </row>
    <row r="175" spans="1:26" ht="14.25" customHeight="1">
      <c r="A175" s="1"/>
      <c r="B175" s="211"/>
      <c r="C175" s="212"/>
      <c r="D175" s="212"/>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1"/>
    </row>
    <row r="176" spans="1:26" ht="14.25" customHeight="1">
      <c r="A176" s="1"/>
      <c r="B176" s="211"/>
      <c r="C176" s="212"/>
      <c r="D176" s="212"/>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1"/>
    </row>
    <row r="177" spans="1:26" ht="14.25" customHeight="1">
      <c r="A177" s="1"/>
      <c r="B177" s="211"/>
      <c r="C177" s="212"/>
      <c r="D177" s="212"/>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1"/>
    </row>
    <row r="178" spans="1:26" ht="14.25" customHeight="1">
      <c r="A178" s="1"/>
      <c r="B178" s="211"/>
      <c r="C178" s="212"/>
      <c r="D178" s="212"/>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1"/>
    </row>
    <row r="179" spans="1:26" ht="14.25" customHeight="1">
      <c r="A179" s="1"/>
      <c r="B179" s="211"/>
      <c r="C179" s="212"/>
      <c r="D179" s="212"/>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1"/>
    </row>
    <row r="180" spans="1:26" ht="14.25" customHeight="1">
      <c r="A180" s="1"/>
      <c r="B180" s="211"/>
      <c r="C180" s="212"/>
      <c r="D180" s="212"/>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1"/>
    </row>
    <row r="181" spans="1:26" ht="14.25" customHeight="1">
      <c r="A181" s="1"/>
      <c r="B181" s="211"/>
      <c r="C181" s="212"/>
      <c r="D181" s="212"/>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1"/>
    </row>
    <row r="182" spans="1:26" ht="14.25" customHeight="1">
      <c r="A182" s="1"/>
      <c r="B182" s="211"/>
      <c r="C182" s="212"/>
      <c r="D182" s="212"/>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1"/>
    </row>
    <row r="183" spans="1:26" ht="14.25" customHeight="1">
      <c r="A183" s="1"/>
      <c r="B183" s="211"/>
      <c r="C183" s="212"/>
      <c r="D183" s="212"/>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1"/>
    </row>
    <row r="184" spans="1:26" ht="14.25" customHeight="1">
      <c r="A184" s="1"/>
      <c r="B184" s="211"/>
      <c r="C184" s="212"/>
      <c r="D184" s="212"/>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1"/>
    </row>
    <row r="185" spans="1:26" ht="14.25" customHeight="1">
      <c r="A185" s="1"/>
      <c r="B185" s="211"/>
      <c r="C185" s="212"/>
      <c r="D185" s="212"/>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1"/>
    </row>
    <row r="186" spans="1:26" ht="14.25" customHeight="1">
      <c r="A186" s="1"/>
      <c r="B186" s="211"/>
      <c r="C186" s="212"/>
      <c r="D186" s="212"/>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1"/>
    </row>
    <row r="187" spans="1:26" ht="14.25" customHeight="1">
      <c r="A187" s="1"/>
      <c r="B187" s="211"/>
      <c r="C187" s="212"/>
      <c r="D187" s="212"/>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1"/>
    </row>
    <row r="188" spans="1:26" ht="14.25" customHeight="1">
      <c r="A188" s="1"/>
      <c r="B188" s="211"/>
      <c r="C188" s="212"/>
      <c r="D188" s="212"/>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1"/>
    </row>
    <row r="189" spans="1:26" ht="14.25" customHeight="1">
      <c r="A189" s="1"/>
      <c r="B189" s="211"/>
      <c r="C189" s="212"/>
      <c r="D189" s="212"/>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1"/>
    </row>
    <row r="190" spans="1:26" ht="14.25" customHeight="1">
      <c r="A190" s="1"/>
      <c r="B190" s="211"/>
      <c r="C190" s="212"/>
      <c r="D190" s="212"/>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1"/>
    </row>
    <row r="191" spans="1:26" ht="14.25" customHeight="1">
      <c r="A191" s="1"/>
      <c r="B191" s="211"/>
      <c r="C191" s="212"/>
      <c r="D191" s="212"/>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1"/>
    </row>
    <row r="192" spans="1:26" ht="14.25" customHeight="1">
      <c r="A192" s="1"/>
      <c r="B192" s="211"/>
      <c r="C192" s="212"/>
      <c r="D192" s="212"/>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1"/>
    </row>
    <row r="193" spans="1:26" ht="14.25" customHeight="1">
      <c r="A193" s="1"/>
      <c r="B193" s="211"/>
      <c r="C193" s="212"/>
      <c r="D193" s="212"/>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1"/>
    </row>
    <row r="194" spans="1:26" ht="14.25" customHeight="1">
      <c r="A194" s="1"/>
      <c r="B194" s="211"/>
      <c r="C194" s="212"/>
      <c r="D194" s="212"/>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1"/>
    </row>
    <row r="195" spans="1:26" ht="14.25" customHeight="1">
      <c r="A195" s="1"/>
      <c r="B195" s="211"/>
      <c r="C195" s="212"/>
      <c r="D195" s="212"/>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1"/>
    </row>
    <row r="196" spans="1:26" ht="14.25" customHeight="1">
      <c r="A196" s="1"/>
      <c r="B196" s="211"/>
      <c r="C196" s="212"/>
      <c r="D196" s="212"/>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1"/>
    </row>
    <row r="197" spans="1:26" ht="14.25" customHeight="1">
      <c r="A197" s="1"/>
      <c r="B197" s="211"/>
      <c r="C197" s="212"/>
      <c r="D197" s="212"/>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1"/>
    </row>
    <row r="198" spans="1:26" ht="14.25" customHeight="1">
      <c r="A198" s="1"/>
      <c r="B198" s="211"/>
      <c r="C198" s="212"/>
      <c r="D198" s="212"/>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1"/>
    </row>
    <row r="199" spans="1:26" ht="14.25" customHeight="1">
      <c r="A199" s="1"/>
      <c r="B199" s="211"/>
      <c r="C199" s="212"/>
      <c r="D199" s="212"/>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1"/>
    </row>
    <row r="200" spans="1:26" ht="14.25" customHeight="1">
      <c r="A200" s="1"/>
      <c r="B200" s="211"/>
      <c r="C200" s="212"/>
      <c r="D200" s="212"/>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1"/>
    </row>
    <row r="201" spans="1:26" ht="14.25" customHeight="1">
      <c r="A201" s="1"/>
      <c r="B201" s="211"/>
      <c r="C201" s="212"/>
      <c r="D201" s="212"/>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1"/>
    </row>
    <row r="202" spans="1:26" ht="14.25" customHeight="1">
      <c r="A202" s="1"/>
      <c r="B202" s="211"/>
      <c r="C202" s="212"/>
      <c r="D202" s="212"/>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1"/>
    </row>
    <row r="203" spans="1:26" ht="14.25" customHeight="1">
      <c r="A203" s="1"/>
      <c r="B203" s="211"/>
      <c r="C203" s="212"/>
      <c r="D203" s="212"/>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1"/>
    </row>
    <row r="204" spans="1:26" ht="14.25" customHeight="1">
      <c r="A204" s="1"/>
      <c r="B204" s="211"/>
      <c r="C204" s="212"/>
      <c r="D204" s="212"/>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1"/>
    </row>
    <row r="205" spans="1:26" ht="14.25" customHeight="1">
      <c r="A205" s="1"/>
      <c r="B205" s="211"/>
      <c r="C205" s="212"/>
      <c r="D205" s="212"/>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1"/>
    </row>
    <row r="206" spans="1:26" ht="14.25" customHeight="1">
      <c r="A206" s="1"/>
      <c r="B206" s="211"/>
      <c r="C206" s="212"/>
      <c r="D206" s="212"/>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1"/>
    </row>
    <row r="207" spans="1:26" ht="14.25" customHeight="1">
      <c r="A207" s="1"/>
      <c r="B207" s="211"/>
      <c r="C207" s="212"/>
      <c r="D207" s="212"/>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1"/>
    </row>
    <row r="208" spans="1:26" ht="14.25" customHeight="1">
      <c r="A208" s="1"/>
      <c r="B208" s="211"/>
      <c r="C208" s="212"/>
      <c r="D208" s="212"/>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1"/>
    </row>
    <row r="209" spans="1:26" ht="14.25" customHeight="1">
      <c r="A209" s="1"/>
      <c r="B209" s="211"/>
      <c r="C209" s="212"/>
      <c r="D209" s="212"/>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1"/>
    </row>
    <row r="210" spans="1:26" ht="14.25" customHeight="1">
      <c r="A210" s="1"/>
      <c r="B210" s="211"/>
      <c r="C210" s="212"/>
      <c r="D210" s="212"/>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1"/>
    </row>
    <row r="211" spans="1:26" ht="14.25" customHeight="1">
      <c r="A211" s="1"/>
      <c r="B211" s="211"/>
      <c r="C211" s="212"/>
      <c r="D211" s="212"/>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1"/>
    </row>
    <row r="212" spans="1:26" ht="14.25" customHeight="1">
      <c r="A212" s="1"/>
      <c r="B212" s="211"/>
      <c r="C212" s="212"/>
      <c r="D212" s="212"/>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1"/>
    </row>
    <row r="213" spans="1:26" ht="14.25" customHeight="1">
      <c r="A213" s="1"/>
      <c r="B213" s="211"/>
      <c r="C213" s="212"/>
      <c r="D213" s="212"/>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1"/>
    </row>
    <row r="214" spans="1:26" ht="14.25" customHeight="1">
      <c r="A214" s="1"/>
      <c r="B214" s="211"/>
      <c r="C214" s="212"/>
      <c r="D214" s="212"/>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1"/>
    </row>
    <row r="215" spans="1:26" ht="14.25" customHeight="1">
      <c r="A215" s="1"/>
      <c r="B215" s="211"/>
      <c r="C215" s="212"/>
      <c r="D215" s="212"/>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1"/>
    </row>
    <row r="216" spans="1:26" ht="14.25" customHeight="1">
      <c r="A216" s="1"/>
      <c r="B216" s="211"/>
      <c r="C216" s="212"/>
      <c r="D216" s="212"/>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1"/>
    </row>
    <row r="217" spans="1:26" ht="14.25" customHeight="1">
      <c r="A217" s="1"/>
      <c r="B217" s="211"/>
      <c r="C217" s="212"/>
      <c r="D217" s="212"/>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1"/>
    </row>
    <row r="218" spans="1:26" ht="14.25" customHeight="1">
      <c r="A218" s="1"/>
      <c r="B218" s="211"/>
      <c r="C218" s="212"/>
      <c r="D218" s="212"/>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1"/>
    </row>
    <row r="219" spans="1:26" ht="14.25" customHeight="1">
      <c r="A219" s="1"/>
      <c r="B219" s="211"/>
      <c r="C219" s="212"/>
      <c r="D219" s="212"/>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1"/>
    </row>
    <row r="220" spans="1:26" ht="14.25" customHeight="1">
      <c r="A220" s="1"/>
      <c r="B220" s="211"/>
      <c r="C220" s="212"/>
      <c r="D220" s="212"/>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1"/>
    </row>
    <row r="221" spans="1:26" ht="14.25" customHeight="1">
      <c r="A221" s="1"/>
      <c r="B221" s="211"/>
      <c r="C221" s="212"/>
      <c r="D221" s="212"/>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1"/>
    </row>
    <row r="222" spans="1:26" ht="14.25" customHeight="1">
      <c r="A222" s="1"/>
      <c r="B222" s="211"/>
      <c r="C222" s="212"/>
      <c r="D222" s="212"/>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1"/>
    </row>
    <row r="223" spans="1:26" ht="14.25" customHeight="1">
      <c r="A223" s="1"/>
      <c r="B223" s="211"/>
      <c r="C223" s="212"/>
      <c r="D223" s="212"/>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1"/>
    </row>
    <row r="224" spans="1:26" ht="14.25" customHeight="1">
      <c r="A224" s="1"/>
      <c r="B224" s="211"/>
      <c r="C224" s="212"/>
      <c r="D224" s="212"/>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1"/>
    </row>
    <row r="225" spans="1:26" ht="14.25" customHeight="1">
      <c r="A225" s="1"/>
      <c r="B225" s="211"/>
      <c r="C225" s="212"/>
      <c r="D225" s="212"/>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1"/>
    </row>
    <row r="226" spans="1:26" ht="14.25" customHeight="1">
      <c r="A226" s="1"/>
      <c r="B226" s="211"/>
      <c r="C226" s="212"/>
      <c r="D226" s="212"/>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1"/>
    </row>
    <row r="227" spans="1:26" ht="14.25" customHeight="1">
      <c r="A227" s="1"/>
      <c r="B227" s="211"/>
      <c r="C227" s="212"/>
      <c r="D227" s="212"/>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1"/>
    </row>
    <row r="228" spans="1:26" ht="14.25" customHeight="1">
      <c r="A228" s="1"/>
      <c r="B228" s="211"/>
      <c r="C228" s="212"/>
      <c r="D228" s="212"/>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1"/>
    </row>
    <row r="229" spans="1:26" ht="14.25" customHeight="1">
      <c r="A229" s="1"/>
      <c r="B229" s="211"/>
      <c r="C229" s="212"/>
      <c r="D229" s="212"/>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1"/>
    </row>
    <row r="230" spans="1:26" ht="14.25" customHeight="1">
      <c r="A230" s="1"/>
      <c r="B230" s="211"/>
      <c r="C230" s="212"/>
      <c r="D230" s="212"/>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1"/>
    </row>
    <row r="231" spans="1:26" ht="14.25" customHeight="1">
      <c r="A231" s="1"/>
      <c r="B231" s="211"/>
      <c r="C231" s="212"/>
      <c r="D231" s="212"/>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1"/>
    </row>
    <row r="232" spans="1:26" ht="14.25" customHeight="1">
      <c r="A232" s="1"/>
      <c r="B232" s="211"/>
      <c r="C232" s="212"/>
      <c r="D232" s="212"/>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1"/>
    </row>
    <row r="233" spans="1:26" ht="14.25" customHeight="1">
      <c r="A233" s="1"/>
      <c r="B233" s="211"/>
      <c r="C233" s="212"/>
      <c r="D233" s="212"/>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1"/>
    </row>
    <row r="234" spans="1:26" ht="14.25" customHeight="1">
      <c r="A234" s="1"/>
      <c r="B234" s="211"/>
      <c r="C234" s="212"/>
      <c r="D234" s="212"/>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1"/>
    </row>
    <row r="235" spans="1:26" ht="14.25" customHeight="1">
      <c r="A235" s="1"/>
      <c r="B235" s="211"/>
      <c r="C235" s="212"/>
      <c r="D235" s="212"/>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1"/>
    </row>
    <row r="236" spans="1:26" ht="14.25" customHeight="1">
      <c r="A236" s="1"/>
      <c r="B236" s="211"/>
      <c r="C236" s="212"/>
      <c r="D236" s="212"/>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1"/>
    </row>
    <row r="237" spans="1:26" ht="14.25" customHeight="1">
      <c r="A237" s="1"/>
      <c r="B237" s="211"/>
      <c r="C237" s="212"/>
      <c r="D237" s="212"/>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1"/>
    </row>
    <row r="238" spans="1:26" ht="14.25" customHeight="1">
      <c r="A238" s="1"/>
      <c r="B238" s="211"/>
      <c r="C238" s="212"/>
      <c r="D238" s="212"/>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1"/>
    </row>
    <row r="239" spans="1:26" ht="14.25" customHeight="1">
      <c r="A239" s="1"/>
      <c r="B239" s="211"/>
      <c r="C239" s="212"/>
      <c r="D239" s="212"/>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3:E3"/>
    <mergeCell ref="C51:C53"/>
    <mergeCell ref="D51:D53"/>
    <mergeCell ref="C55:C56"/>
    <mergeCell ref="D55:D5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Formato indicadores</vt:lpstr>
      <vt:lpstr>Procesos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Huertas Tobon</dc:creator>
  <cp:lastModifiedBy>Fabian Mauricio Rodriguez Lara</cp:lastModifiedBy>
  <dcterms:created xsi:type="dcterms:W3CDTF">2022-05-04T16:10:48Z</dcterms:created>
  <dcterms:modified xsi:type="dcterms:W3CDTF">2025-04-29T21:26:20Z</dcterms:modified>
</cp:coreProperties>
</file>