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G:\Otros ordenadores\HOME\CONTRATO_SUPERSOLIDARIA\CONTRATO_2026\EJECUCIÓN\RIESGOS\FEBRERO\"/>
    </mc:Choice>
  </mc:AlternateContent>
  <xr:revisionPtr revIDLastSave="0" documentId="8_{823C17CB-D7E1-44A9-9F88-E5445B0298A4}" xr6:coauthVersionLast="47" xr6:coauthVersionMax="47" xr10:uidLastSave="{00000000-0000-0000-0000-000000000000}"/>
  <bookViews>
    <workbookView xWindow="-110" yWindow="-110" windowWidth="19420" windowHeight="10300" xr2:uid="{00000000-000D-0000-FFFF-FFFF00000000}"/>
  </bookViews>
  <sheets>
    <sheet name="Matriz de Riesgo" sheetId="2" r:id="rId1"/>
    <sheet name="Lista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22" i="2" l="1"/>
  <c r="AI22" i="2" s="1"/>
  <c r="AJ21" i="2"/>
  <c r="AI21" i="2" s="1"/>
  <c r="AJ20" i="2"/>
  <c r="AI20" i="2" s="1"/>
  <c r="AJ19" i="2"/>
  <c r="AI19" i="2" s="1"/>
  <c r="AJ16" i="2"/>
  <c r="AI16" i="2" s="1"/>
  <c r="AJ17" i="2"/>
  <c r="AI17" i="2" s="1"/>
  <c r="AJ18" i="2"/>
  <c r="AI18" i="2" s="1"/>
  <c r="AJ23" i="2"/>
  <c r="AI23" i="2" s="1"/>
  <c r="AJ24" i="2"/>
  <c r="AI24" i="2" s="1"/>
  <c r="AJ27" i="2"/>
  <c r="AI27" i="2" s="1"/>
  <c r="AJ28" i="2"/>
  <c r="AI28" i="2" s="1"/>
  <c r="AJ29" i="2"/>
  <c r="AI29" i="2" s="1"/>
  <c r="AJ30" i="2"/>
  <c r="AI30" i="2" s="1"/>
  <c r="AJ31" i="2"/>
  <c r="AI31" i="2" s="1"/>
  <c r="AJ33" i="2"/>
  <c r="AI33" i="2" s="1"/>
  <c r="AH15" i="2"/>
  <c r="AG15" i="2" s="1"/>
  <c r="AH32" i="2"/>
  <c r="AG32" i="2" s="1"/>
  <c r="AB15" i="2"/>
  <c r="AB16" i="2"/>
  <c r="AB17" i="2"/>
  <c r="AC17" i="2" s="1"/>
  <c r="AH17" i="2" s="1"/>
  <c r="AG17" i="2" s="1"/>
  <c r="AB18" i="2"/>
  <c r="AB19" i="2"/>
  <c r="AB20" i="2"/>
  <c r="AB21" i="2"/>
  <c r="AC21" i="2" s="1"/>
  <c r="AH21" i="2" s="1"/>
  <c r="AG21" i="2" s="1"/>
  <c r="AB22" i="2"/>
  <c r="AB23" i="2"/>
  <c r="AB24" i="2"/>
  <c r="AB27" i="2"/>
  <c r="AB28" i="2"/>
  <c r="AB29" i="2"/>
  <c r="AB30" i="2"/>
  <c r="AB31" i="2"/>
  <c r="AB32" i="2"/>
  <c r="AB33" i="2"/>
  <c r="W27" i="2"/>
  <c r="X27" i="2"/>
  <c r="Z15" i="2"/>
  <c r="Z16" i="2"/>
  <c r="Z17" i="2"/>
  <c r="Z18" i="2"/>
  <c r="Z19" i="2"/>
  <c r="Z20" i="2"/>
  <c r="AC20" i="2" s="1"/>
  <c r="AH20" i="2" s="1"/>
  <c r="AG20" i="2" s="1"/>
  <c r="Z21" i="2"/>
  <c r="Z22" i="2"/>
  <c r="Z23" i="2"/>
  <c r="Z24" i="2"/>
  <c r="Z27" i="2"/>
  <c r="Z28" i="2"/>
  <c r="Z29" i="2"/>
  <c r="AC29" i="2" s="1"/>
  <c r="AH29" i="2" s="1"/>
  <c r="AG29" i="2" s="1"/>
  <c r="Z30" i="2"/>
  <c r="AC30" i="2" s="1"/>
  <c r="AH30" i="2" s="1"/>
  <c r="AG30" i="2" s="1"/>
  <c r="Z31" i="2"/>
  <c r="Z32" i="2"/>
  <c r="Z33" i="2"/>
  <c r="X15" i="2"/>
  <c r="X16" i="2"/>
  <c r="X17" i="2"/>
  <c r="X18" i="2"/>
  <c r="X19" i="2"/>
  <c r="X20" i="2"/>
  <c r="X21" i="2"/>
  <c r="X22" i="2"/>
  <c r="X23" i="2"/>
  <c r="X24" i="2"/>
  <c r="X28" i="2"/>
  <c r="X29" i="2"/>
  <c r="X30" i="2"/>
  <c r="X31" i="2"/>
  <c r="X32" i="2"/>
  <c r="X33" i="2"/>
  <c r="W15" i="2"/>
  <c r="W16" i="2"/>
  <c r="W17" i="2"/>
  <c r="W18" i="2"/>
  <c r="W19" i="2"/>
  <c r="W20" i="2"/>
  <c r="W21" i="2"/>
  <c r="W22" i="2"/>
  <c r="W23" i="2"/>
  <c r="W24" i="2"/>
  <c r="W28" i="2"/>
  <c r="W29" i="2"/>
  <c r="W30" i="2"/>
  <c r="W31" i="2"/>
  <c r="W32" i="2"/>
  <c r="W33" i="2"/>
  <c r="W13" i="2"/>
  <c r="N21" i="2"/>
  <c r="L21" i="2"/>
  <c r="N32" i="2"/>
  <c r="L32" i="2"/>
  <c r="N29" i="2"/>
  <c r="L29" i="2"/>
  <c r="N24" i="2"/>
  <c r="L24" i="2"/>
  <c r="N23" i="2"/>
  <c r="L23" i="2"/>
  <c r="AC18" i="2" l="1"/>
  <c r="AH18" i="2" s="1"/>
  <c r="AG18" i="2" s="1"/>
  <c r="AK18" i="2" s="1"/>
  <c r="AC15" i="2"/>
  <c r="AJ15" i="2" s="1"/>
  <c r="AI15" i="2" s="1"/>
  <c r="AK15" i="2" s="1"/>
  <c r="AC33" i="2"/>
  <c r="AH33" i="2" s="1"/>
  <c r="AG33" i="2" s="1"/>
  <c r="AC32" i="2"/>
  <c r="AJ32" i="2" s="1"/>
  <c r="AI32" i="2" s="1"/>
  <c r="AC31" i="2"/>
  <c r="AH31" i="2" s="1"/>
  <c r="AG31" i="2" s="1"/>
  <c r="AC19" i="2"/>
  <c r="AH19" i="2" s="1"/>
  <c r="AG19" i="2" s="1"/>
  <c r="AC16" i="2"/>
  <c r="AH16" i="2" s="1"/>
  <c r="AG16" i="2" s="1"/>
  <c r="AC28" i="2"/>
  <c r="AH28" i="2" s="1"/>
  <c r="AG28" i="2" s="1"/>
  <c r="AK28" i="2" s="1"/>
  <c r="AC27" i="2"/>
  <c r="AH27" i="2" s="1"/>
  <c r="AG27" i="2" s="1"/>
  <c r="AC24" i="2"/>
  <c r="AH24" i="2" s="1"/>
  <c r="AG24" i="2" s="1"/>
  <c r="AK24" i="2" s="1"/>
  <c r="AC23" i="2"/>
  <c r="AH23" i="2" s="1"/>
  <c r="AG23" i="2" s="1"/>
  <c r="AK23" i="2" s="1"/>
  <c r="AC22" i="2"/>
  <c r="AH22" i="2" s="1"/>
  <c r="AG22" i="2" s="1"/>
  <c r="AK19" i="2"/>
  <c r="AK31" i="2"/>
  <c r="AK27" i="2"/>
  <c r="AK17" i="2"/>
  <c r="AK22" i="2"/>
  <c r="AK33" i="2"/>
  <c r="AK32" i="2"/>
  <c r="AK30" i="2"/>
  <c r="AK29" i="2"/>
  <c r="AK21" i="2"/>
  <c r="AK20" i="2"/>
  <c r="AK16" i="2"/>
  <c r="O21" i="2"/>
  <c r="O23" i="2"/>
  <c r="O32" i="2"/>
  <c r="O29" i="2"/>
  <c r="O24" i="2"/>
  <c r="L13" i="2" l="1"/>
  <c r="N14" i="2" l="1"/>
  <c r="L14" i="2"/>
  <c r="N13" i="2"/>
  <c r="AB14" i="2"/>
  <c r="Z14" i="2"/>
  <c r="AC14" i="2" s="1"/>
  <c r="AJ14" i="2" s="1"/>
  <c r="AI14" i="2" s="1"/>
  <c r="X14" i="2"/>
  <c r="W14" i="2"/>
  <c r="X13" i="2"/>
  <c r="AB13" i="2"/>
  <c r="Z13" i="2"/>
  <c r="AH14" i="2" l="1"/>
  <c r="O14" i="2"/>
  <c r="O13" i="2"/>
  <c r="AC13" i="2"/>
  <c r="AJ13" i="2" s="1"/>
  <c r="AI13" i="2" s="1"/>
  <c r="AG14" i="2" l="1"/>
  <c r="AK14" i="2" s="1"/>
  <c r="AH13" i="2"/>
  <c r="AG13" i="2" s="1"/>
  <c r="AK1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tc={1B8D2AB7-8F6F-4CD1-8C95-BE8DFA310C17}</author>
    <author>Juan V</author>
    <author>German Garcia Filoth</author>
  </authors>
  <commentList>
    <comment ref="G10" authorId="0" shapeId="0" xr:uid="{00000000-0006-0000-0000-00000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sugiere adicionar una columna que identifique las posibles consecuencias que puede tener la entidad dadas las amenazas y vulnerabilidades
Respuesta:
    La redacción de la descripción del riesgo debe incluir las consecuencias, en términos de perdida de confidencialidad integridad y disponibilidad en relación con las amenazas y vulnerabilidades identificadas </t>
      </text>
    </comment>
    <comment ref="D11" authorId="1" shapeId="0" xr:uid="{00000000-0006-0000-0000-000002000000}">
      <text>
        <r>
          <rPr>
            <b/>
            <sz val="9"/>
            <color indexed="81"/>
            <rFont val="Tahoma"/>
            <family val="2"/>
          </rPr>
          <t>Juan V:</t>
        </r>
        <r>
          <rPr>
            <sz val="9"/>
            <color indexed="81"/>
            <rFont val="Tahoma"/>
            <family val="2"/>
          </rPr>
          <t xml:space="preserve">
Sugiero remover esta columna, ya esto está definido en la matriz de activos.</t>
        </r>
      </text>
    </comment>
    <comment ref="J11" authorId="1" shapeId="0" xr:uid="{00000000-0006-0000-0000-000003000000}">
      <text>
        <r>
          <rPr>
            <sz val="9"/>
            <color indexed="81"/>
            <rFont val="Tahoma"/>
            <family val="2"/>
          </rPr>
          <t>Cálculo de Frecuencia - Pág 38 (Guía Administración de Riesgo)</t>
        </r>
      </text>
    </comment>
    <comment ref="AG11" authorId="1" shapeId="0" xr:uid="{00000000-0006-0000-0000-000004000000}">
      <text>
        <r>
          <rPr>
            <sz val="9"/>
            <color indexed="81"/>
            <rFont val="Tahoma"/>
            <family val="2"/>
          </rPr>
          <t xml:space="preserve">Probabilidad Residual =Probabilidad Inherente -(Probabilidad Inherente x Calificación del control)
</t>
        </r>
      </text>
    </comment>
    <comment ref="AH11" authorId="1" shapeId="0" xr:uid="{00000000-0006-0000-0000-000005000000}">
      <text>
        <r>
          <rPr>
            <sz val="9"/>
            <color indexed="81"/>
            <rFont val="Tahoma"/>
            <family val="2"/>
          </rPr>
          <t xml:space="preserve">Probabilidad Residual =Probabilidad Inherente -(Probabilidad Inherente x Calificación del control)
</t>
        </r>
      </text>
    </comment>
    <comment ref="AJ11" authorId="1" shapeId="0" xr:uid="{00000000-0006-0000-0000-000006000000}">
      <text>
        <r>
          <rPr>
            <sz val="9"/>
            <color indexed="81"/>
            <rFont val="Tahoma"/>
            <family val="2"/>
          </rPr>
          <t xml:space="preserve">Probabilidad Residual =Probabilidad Inherente -(Probabilidad Inherente x Calificación del control)
</t>
        </r>
      </text>
    </comment>
    <comment ref="AL11" authorId="2" shapeId="0" xr:uid="{00000000-0006-0000-0000-000007000000}">
      <text>
        <r>
          <rPr>
            <sz val="11"/>
            <color theme="1"/>
            <rFont val="Calibri"/>
            <family val="2"/>
            <scheme val="minor"/>
          </rPr>
          <t>German Garcia Filoth:
compartir el riesgo que según fuente DAFP  Se reduce la probabilidad o el impacto del riesgo trasnfireindolo o compartiendo una parte de este. Cabe señalar
que normalmente no es posible transferir la responsabilidad del riesgo.</t>
        </r>
      </text>
    </comment>
    <comment ref="AD12" authorId="1" shapeId="0" xr:uid="{00000000-0006-0000-0000-000008000000}">
      <text>
        <r>
          <rPr>
            <sz val="9"/>
            <color indexed="81"/>
            <rFont val="Tahoma"/>
            <family val="2"/>
          </rPr>
          <t>Informativo (Sin Peso)</t>
        </r>
      </text>
    </comment>
    <comment ref="AE12" authorId="1" shapeId="0" xr:uid="{00000000-0006-0000-0000-000009000000}">
      <text>
        <r>
          <rPr>
            <sz val="9"/>
            <color indexed="81"/>
            <rFont val="Tahoma"/>
            <family val="2"/>
          </rPr>
          <t>Informativo (Sin Peso)</t>
        </r>
      </text>
    </comment>
    <comment ref="AF12" authorId="1" shapeId="0" xr:uid="{00000000-0006-0000-0000-00000A000000}">
      <text>
        <r>
          <rPr>
            <sz val="9"/>
            <color indexed="81"/>
            <rFont val="Tahoma"/>
            <family val="2"/>
          </rPr>
          <t>Informativo (Sin Peso)</t>
        </r>
      </text>
    </comment>
  </commentList>
</comments>
</file>

<file path=xl/sharedStrings.xml><?xml version="1.0" encoding="utf-8"?>
<sst xmlns="http://schemas.openxmlformats.org/spreadsheetml/2006/main" count="403" uniqueCount="193">
  <si>
    <t>MATRIZ RIESGOS DE SEGURIDAD DE LA INFORMACIÓN</t>
  </si>
  <si>
    <t>ENTIDAD</t>
  </si>
  <si>
    <t>Nombre de la Entidad</t>
  </si>
  <si>
    <t>Proceso</t>
  </si>
  <si>
    <t>Referencia</t>
  </si>
  <si>
    <t>Activo de Información</t>
  </si>
  <si>
    <t>Tipo de activo</t>
  </si>
  <si>
    <t>Amenazas (Causa Inmediata)</t>
  </si>
  <si>
    <t>Vulnerabilidades (Causa raiz)</t>
  </si>
  <si>
    <t>Tipo de riesgo</t>
  </si>
  <si>
    <t>Descripción del Riesgo</t>
  </si>
  <si>
    <t>Clasificación riesgo</t>
  </si>
  <si>
    <t>Frecuencia</t>
  </si>
  <si>
    <t>% Probabilidad inherente</t>
  </si>
  <si>
    <t>Probabilidad inherente</t>
  </si>
  <si>
    <t>% Impacto inherente</t>
  </si>
  <si>
    <t>Impacto inherente</t>
  </si>
  <si>
    <t>Zona de Riesgo inherente</t>
  </si>
  <si>
    <t>No Control</t>
  </si>
  <si>
    <t>Control Anexo A</t>
  </si>
  <si>
    <t>Descripción del control</t>
  </si>
  <si>
    <t>Responsable</t>
  </si>
  <si>
    <t>Fecha de Implementación</t>
  </si>
  <si>
    <t>Seguimiento</t>
  </si>
  <si>
    <t>Estado</t>
  </si>
  <si>
    <t>Afectación</t>
  </si>
  <si>
    <t>Atributos</t>
  </si>
  <si>
    <t>Probabilidad residual</t>
  </si>
  <si>
    <t>% Probabilidad residual</t>
  </si>
  <si>
    <t>Impacto residual</t>
  </si>
  <si>
    <t>% Impacto residual</t>
  </si>
  <si>
    <t xml:space="preserve">Zona de riesgo final </t>
  </si>
  <si>
    <t>Tratamiento</t>
  </si>
  <si>
    <t>Probabilidad</t>
  </si>
  <si>
    <t>Impacto</t>
  </si>
  <si>
    <t>Tipo</t>
  </si>
  <si>
    <t>%</t>
  </si>
  <si>
    <t>Implementación</t>
  </si>
  <si>
    <t>Calificación del Control</t>
  </si>
  <si>
    <t>Documentación</t>
  </si>
  <si>
    <t>Evidencia</t>
  </si>
  <si>
    <t>8760 (Horas/ año)</t>
  </si>
  <si>
    <t>trimestral</t>
  </si>
  <si>
    <t>Correctivo</t>
  </si>
  <si>
    <t>Automático</t>
  </si>
  <si>
    <t>Documentado</t>
  </si>
  <si>
    <t>Continua</t>
  </si>
  <si>
    <t>Con registro</t>
  </si>
  <si>
    <t>Reducir</t>
  </si>
  <si>
    <t>Lider de seguridad e la información
Administrador del software pagosnet</t>
  </si>
  <si>
    <t>PROBABILIDAD</t>
  </si>
  <si>
    <t>IMPACTO</t>
  </si>
  <si>
    <t>MATRIZ DE CALOR (NIVELES DE SEVERIDAD DEL RIESGO)</t>
  </si>
  <si>
    <t>FRECUENCIA</t>
  </si>
  <si>
    <t>NIVEL</t>
  </si>
  <si>
    <t>AFECTACIÓN ECONÓMICA</t>
  </si>
  <si>
    <t>REPUTACIONAL</t>
  </si>
  <si>
    <t>Muy Baja</t>
  </si>
  <si>
    <t xml:space="preserve">La actividad que conlleva el riesgo se ejecuta
como máximos 2 veces por año </t>
  </si>
  <si>
    <t>Leve</t>
  </si>
  <si>
    <t>Afectación menor a 10 SMLMV</t>
  </si>
  <si>
    <t>El riesgo afecta la imagen de algún área de la
organización.</t>
  </si>
  <si>
    <t>Muy Alta 100%</t>
  </si>
  <si>
    <t>ALTO</t>
  </si>
  <si>
    <t>EXTREMO</t>
  </si>
  <si>
    <t>Extremo</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</si>
  <si>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</si>
  <si>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</si>
  <si>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</si>
  <si>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</si>
  <si>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</si>
  <si>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Alta 80%</t>
  </si>
  <si>
    <t>MODERADO</t>
  </si>
  <si>
    <t>Alto</t>
  </si>
  <si>
    <t>Media</t>
  </si>
  <si>
    <t xml:space="preserve">La actividad que conlleva el riesgo se ejecuta de
24 a 500 veces por año </t>
  </si>
  <si>
    <t>Moderado</t>
  </si>
  <si>
    <t xml:space="preserve">Entre 50 y 100 SMLMV </t>
  </si>
  <si>
    <t>El riesgo afecta la imagen de la entidad con algunos usuarios de relevancia frente al logro de los objetivos.</t>
  </si>
  <si>
    <t>Media 60%</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</si>
  <si>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</si>
  <si>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</si>
  <si>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</si>
  <si>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</si>
  <si>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</si>
  <si>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Baja 40%</t>
  </si>
  <si>
    <t>BAJO</t>
  </si>
  <si>
    <t>Bajo</t>
  </si>
  <si>
    <t>Muy Alta</t>
  </si>
  <si>
    <t xml:space="preserve">La actividad que conlleva el riesgo se ejecuta más
de 5000 veces por año </t>
  </si>
  <si>
    <t>Catastrófico</t>
  </si>
  <si>
    <t>Mayor a 500 SMLMV</t>
  </si>
  <si>
    <t>El riesgo afecta la imagen de la entidad a nivel nacional, con efecto publicitario sostenido a nivel país.</t>
  </si>
  <si>
    <t>Muy Baja 20%</t>
  </si>
  <si>
    <t>Leve 20%</t>
  </si>
  <si>
    <t>Menor 40%</t>
  </si>
  <si>
    <t>Moderado 60%</t>
  </si>
  <si>
    <t>Mayor 80%</t>
  </si>
  <si>
    <t>Catastrófico 100%</t>
  </si>
  <si>
    <t>Peso</t>
  </si>
  <si>
    <t>EFICIENCIA DEL CONTROL</t>
  </si>
  <si>
    <t>TIPO DE CONTROL</t>
  </si>
  <si>
    <t>Preventivo</t>
  </si>
  <si>
    <t>Detectivo</t>
  </si>
  <si>
    <t>IMPLEMENTACIÓN</t>
  </si>
  <si>
    <t>Manual</t>
  </si>
  <si>
    <t>TRATAMIENTO DEL RIESGO</t>
  </si>
  <si>
    <t>Compartir</t>
  </si>
  <si>
    <t>Aceptar</t>
  </si>
  <si>
    <t>Evitar</t>
  </si>
  <si>
    <t>GESTIÓN DE TECNOLOGÍAS DE LA INFORMACIÓN -GETI</t>
  </si>
  <si>
    <t>Información digital almacenada en repositorios y sistemas de información</t>
  </si>
  <si>
    <t>Información Digital</t>
  </si>
  <si>
    <t>Deficiencia en la implementación de controles de seguridad de acceso a los sistemas de información.</t>
  </si>
  <si>
    <t>Infraestructura física (hardware) y lógica (software y redes) de TI.</t>
  </si>
  <si>
    <t xml:space="preserve">Información Digital de los sistemas de información y repositorios de la Supersolidaría. </t>
  </si>
  <si>
    <t xml:space="preserve">Sistemas de Información de la Supersolidaría </t>
  </si>
  <si>
    <t>Sistemas de Información, Bases de datos e Infraestructura de T.I</t>
  </si>
  <si>
    <t xml:space="preserve">Servicios Nube Pública o privada </t>
  </si>
  <si>
    <t>Hardware, software y servicios de T.I</t>
  </si>
  <si>
    <t>Ingreso de código malicioso o ejecución de un ciberataque exitoso sin ser detectado a tiempo.</t>
  </si>
  <si>
    <t>Uso de canales no autorizados para la transmisión o almacenamiento de información institucional sensible.</t>
  </si>
  <si>
    <t>Inclusión de vulnerabilidades en las aplicaciones institucionales debido a la ausencia de prácticas seguras durante el diseño, codificación, pruebas o despliegue.</t>
  </si>
  <si>
    <t>Acciones maliciosas o accidentales realizadas mediante cuentas privilegiadas sin restricciones o sin supervisión efectiva.</t>
  </si>
  <si>
    <t>Acceso o explotación maliciosa de recursos institucionales a través de configuraciones inseguras, servicios en la nube no autorizados o no supervisados.</t>
  </si>
  <si>
    <t>No activación oportuna del Plan de Recuperación ante Desastres frente a un evento crítico que afecta la disponibilidad de los sistemas o servicios.</t>
  </si>
  <si>
    <t>Accesos no autorizados a los sistemas de información y repositorios digitales institucionales.</t>
  </si>
  <si>
    <t>Deficiencia en las capacidades de monitoreo, alerta y respuesta ante incidentes de ciberseguridad.</t>
  </si>
  <si>
    <t>Falta de una estrategia efectiva de prevención y control de fuga de datos, combinada con una cultura organizacional débil en seguridad de la información.</t>
  </si>
  <si>
    <t>Falta de un marco formal de desarrollo seguro que integre lineamientos, controles y validaciones de seguridad a lo largo del ciclo de vida del software.</t>
  </si>
  <si>
    <t>Ausencia de un modelo formal de gestión de cuentas privilegiadas que incluya políticas, controles técnicos y monitoreo continuo.</t>
  </si>
  <si>
    <t>Falta de una estrategia formal de gestión y control del uso de servicios en la nube que contemple evaluación de riesgos, cumplimiento normativo y controles de seguridad.</t>
  </si>
  <si>
    <t>Falta de pruebas, procedimientos claros o entrenamiento para la ejecución efectiva del DRP.</t>
  </si>
  <si>
    <t>Posible pérdida de la confidencialidad, integridad y disponibilidad de la información institucional por uso indebido, abuso o compromiso de cuentas con privilegios elevados (superadministradores, DBAs, administradores de infraestructura TI), debido a la falta de segregación de funciones, controles de monitoreo, políticas de uso y revisión periódica de estos accesos.</t>
  </si>
  <si>
    <t xml:space="preserve">Accesos no autorizados </t>
  </si>
  <si>
    <t>Ciberataques</t>
  </si>
  <si>
    <t>Fuga de Información</t>
  </si>
  <si>
    <t>Explotación Vulnerabilidades</t>
  </si>
  <si>
    <t>Uso indebido o abuso de cuentas privilegiadas</t>
  </si>
  <si>
    <t>eventos disruptivos</t>
  </si>
  <si>
    <t>730 (Horas/ año)</t>
  </si>
  <si>
    <t>4380 (Horas/ año)</t>
  </si>
  <si>
    <t>Funcionario designado por el jefe de la OAPS (Profesional Especializado).</t>
  </si>
  <si>
    <t>A.5.15 Gestión de acceso de usuarios
A.5.17 Gestión de derechos de acceso
A.5.18 Revisión de derechos de acceso
A.5.16 Responsabilidades del usuario (por el uso adecuado de credenciales)</t>
  </si>
  <si>
    <t>A.8.16 Monitoreo de seguridad
A.8.15 Registros de actividad (logging)
A.5.7 Amenazas a través de servicios TIC
A.5.23 Gestión de incidentes de seguridad de la información</t>
  </si>
  <si>
    <t>A.8.8 Gestión de vulnerabilidades técnicas
A.8.9 Gestión de configuraciones
A.8.7 Seguridad del software en uso</t>
  </si>
  <si>
    <t>A.8.13 Copias de seguridad
A.5.30 Preparación ante incidentes
A.5.31 Planificación de la continuidad de seguridad (según alcance del DRP)</t>
  </si>
  <si>
    <t>A.8.7 Seguridad del software en uso
A.8.16 Monitoreo de seguridad
A.5.19 Instalar, usar y administrar software de seguridad</t>
  </si>
  <si>
    <t>A.8.20 Seguridad de redes
A.5.7 Control de servicios TI suministrados por terceros
A.5.21 Seguridad en el uso de servicios externos / nube</t>
  </si>
  <si>
    <t>A.8.10 Gestión de capacidades y restricciones técnicas
A.5.16 Responsabilidades del usuario
A.5.17 Gestión de derechos de acceso (restricción de dispositivos)</t>
  </si>
  <si>
    <t>A.8.7 Seguridad del software en uso
A.5.19 Instalar, usar y administrar software de seguridad
A.5.12 Política de uso aceptable de tecnologías</t>
  </si>
  <si>
    <t>Controles ISO asociados:
A.8.10 Gestión de capacidades y restricciones técnicas
A.5.16 Responsabilidades del usuario
A.5.17 Gestión de derechos de acceso (restricción de dispositivos)</t>
  </si>
  <si>
    <t>A.6.3 Concientización, educación y capacitación en seguridad
A.6.1 Competencias de personal</t>
  </si>
  <si>
    <t>A.8.25 Ingeniería segura
A.8.26 Seguridad de las aplicaciones
A.8.28 Pruebas de seguridad en desarrollo
A.5.10 Política de desarrollo seguro</t>
  </si>
  <si>
    <t>A.5.17 Gestión de derechos de acceso
A.5.18 Revisión de derechos de acceso
A.5.15 Gestión de acceso de usuarios</t>
  </si>
  <si>
    <t>A.5.15 Gestión de acceso de usuarios
A.5.16 Responsabilidades del usuario
A.5.17 Gestión de derechos de acceso</t>
  </si>
  <si>
    <t>A.5.15 Gestión de acceso de usuarios
A.5.17 Gestión de derechos de acceso
A.8.20 Seguridad de redes (cuando aplica para accesos remotos)</t>
  </si>
  <si>
    <t>A.5.23 Gestión de seguridad en servicios en la nube
A.5.21 Seguridad de servicios TIC suministrados externamente
A.5.12 Política de uso aceptable</t>
  </si>
  <si>
    <t>A.5.17 Gestión de derechos de acceso
A.5.18 Revisión de derechos de acceso
A.5.23 Seguridad en la nube</t>
  </si>
  <si>
    <t>.8.15 Registros de actividad
A.8.16 Monitoreo de seguridad
A.5.23 Seguridad en la nube</t>
  </si>
  <si>
    <t>A.5.30 Preparación ante incidentes
A.5.31 Continuidad de seguridad de la información
A.5.32 Ejercicios de continuidad y pruebas</t>
  </si>
  <si>
    <t>semestral</t>
  </si>
  <si>
    <t>mensual</t>
  </si>
  <si>
    <t>anual</t>
  </si>
  <si>
    <t>Por Iniciar</t>
  </si>
  <si>
    <t>Perdida de integridad
Perdida de Disponibilida</t>
  </si>
  <si>
    <t>Posible pérdida de la confidencialidad y disponibilidad de la información institucional por deficiencia en la implementación de controles de seguridad de acceso a los sistemas de información debido a accesos no autorizados a los sistemas de información y repositorios digitales institucionales</t>
  </si>
  <si>
    <t>Posible pérdida de la confidencialidad, integridad y disponibilidad de la información institucional por Ingreso de código malicioso o ejecución de un ciberataque exitoso sin ser detectado a tiempo debido a deficiencia en las capacidades de monitoreo, alerta y respuesta ante incidentes de ciberseguridad.</t>
  </si>
  <si>
    <t>Posible pérdida de la confidencialidad de la información institucional por uso de canales no autorizados para la transmisión o almacenamiento de información institucional sensible debido a la falta de una estrategia efectiva de prevención y control de fuga de datos, combinada con una cultura organizacional débil en seguridad de la información.</t>
  </si>
  <si>
    <t>Posible pérdida de la confidencialidad, integridad y disponibilidad de la información institucional por inclusión de vulnerabilidades en las aplicaciones institucionales debido a la ausencia de prácticas seguras durante el diseño, codificación, pruebas o despliegue debido a la falta de un marco formal de desarrollo seguro que integre lineamientos, controles y validaciones de seguridad a lo largo del ciclo de vida del software.</t>
  </si>
  <si>
    <t>Posible pérdida de la confidencialidad, integridad y disponibilidad de la información institucional por acceso o explotación maliciosa de recursos institucionales a través de configuraciones inseguras, servicios en la nube no autorizados o no supervisados debido a la falta de una estrategia formal de gestión y control del uso de servicios en la nube que contemple evaluación de riesgos, cumplimiento normativo y controles de seguridad.</t>
  </si>
  <si>
    <t xml:space="preserve">Perdida de integridad
Perdida de Disponibilidad
Perdida de Confidencialidad
</t>
  </si>
  <si>
    <t>Posible pérdida o indisponibilidad prolongada de los sistemas de información críticos de la Entidad por la no activación oportuna del Plan de Recuperación ante Desastres frente a un evento crítico que afecta la disponibilidad de los sistemas o servicios debido a la falta de pruebas, procedimientos claros o entrenamiento para la ejecución efectiva del DRP.</t>
  </si>
  <si>
    <t xml:space="preserve">Perdida de integridad
Perdida de Disponibilidad
Perdida de Confidencialidad
</t>
  </si>
  <si>
    <t xml:space="preserve">Perdida de Confidencialidad
</t>
  </si>
  <si>
    <t>El funcionario designado por el jefe de la OAPS (Profesional Especializado) utiliza la plataforma SIEM para centralizar, correlacionar y analizar los eventos de seguridad generados por los distintos sistemas tecnológicos de la Entidad, realizando una revisión diaria o semanal según criticidad. Como evidencia se conservan los reportes de eventos, alertas y análisis emitidos por la plataforma.</t>
  </si>
  <si>
    <t>El funcionario designado por el jefe de la OAPS (Profesional Especializado) realiza respaldos diarios, semanales, mensuales y anuales de la información crítica según aplique, incluyendo la verificación de integridad y las pruebas de restauración correspondientes. Las evidencias consisten en los registros de respaldos y de validación de restauración.</t>
  </si>
  <si>
    <t>El funcionario designado por el jefe de la OAPS (Profesional Especializado)supervisa el uso de herramientas de protección contra malware en equipos institucionales, realizando el control de manera diaria. Como evidencia se mantienen los reportes generados por el software de seguridad.</t>
  </si>
  <si>
    <t>El funcionario designado por el jefe de la OAPS (Profesional Especializado) opera y supervisa los dispositivos de seguridad perimetral tales como firewalls, IDS/IPS y WAF, realizando el control diariamente. Las evidencias corresponden a los reportes generados por las herramientas perimetrales.</t>
  </si>
  <si>
    <t>El funcionario designado por el jefe de la OAPS (Profesional Especializado) ejecuta el plan institucional de sensibilización en seguridad de la información mediante charlas, campañas y materiales educativos, con una periodicidad trimestral. Las evidencias son los materiales utilizados y los registros de ejecución.</t>
  </si>
  <si>
    <t>El funcionario designado por el jefe de la OAPS (Profesional Especializado) identifica, registra y supervisa las cuentas con privilegios elevados para garantizar un uso seguro de las mismas. La actividad es semestral y su evidencia corresponde al listado actualizado y gestión de cuentas privilegiadas.</t>
  </si>
  <si>
    <t>El funcionario designado por el jefe de la OAPS (Profesional Especializado) implementa y supervisa el uso de autenticación multifactor para las cuentas con privilegios elevados, control realizado de manera diaria. Las evidencias corresponden a la configuración aplicada en los sistemas y registros asociados.</t>
  </si>
  <si>
    <t>El funcionario designado por el jefe de la OAPS (Profesional Especializado) gestiona la asignación y revocación de privilegios en servicios en la nube bajo el principio de mínimo privilegio, realizando este control de forma trimestral. Como evidencia se conservan los registros de asignación.</t>
  </si>
  <si>
    <t>El funcionario designado por el jefe de la OAPS (Profesional Especializado) mantiene activos los mecanismos de registro y monitoreo de actividades en los servicios en la nube institucional, control ejecutado diariamente. Como evidencia se conservan los registros generados.</t>
  </si>
  <si>
    <t>El funcionario designado por el jefe de la OAPS (Profesional Especializado) restringe el uso de puertos USB en los equipos institucionales mediante políticas o herramientas de seguridad, gestionando las excepciones por solicitud formal. Esta actividad se realiza diariamente y las evidencias consisten en una captura de pantalla que refleja la aplicación de las políticas del aplicativo utilizado para dicha labor.</t>
  </si>
  <si>
    <t>El funcionario designado por el jefe de la OAPS (Profesional Especializado) controla la instalación de software institucional, permitiéndola únicamente a personal autorizado y previa validación técnica. Las evidencias consisten en una captura de pantalla que refleja la aplicación de las políticas del aplicativo utilizado para dicha labor.</t>
  </si>
  <si>
    <t>El funcionario designado por el jefe de la OAPS (Profesional Especializado) elabora los lineamientos institucionales para el desarrollo seguro de software, realizándolo conforme al marco normativo vigente. El control se ejecuta de manera cuatrimestral y, como evidencia, se cuenta con el documento publicado y con los registros de su aplicación alojados en un repositorio, donde es posible verificar su implementación.
Nota: Este repositiro será el definido por el equipo de Desarrollo.</t>
  </si>
  <si>
    <t>El funcionario designado por el jefe de la OAPS (Profesional Especializado) define, mantiene y vigila el cumplimiento de las políticas de contraseñas robustas, incluyendo parámetros de complejidad y rotación.Esta actividad se realiza trimestralmente y las evidencias consisten en una captura de pantalla que refleja la aplicación de las políticas del aplicativo utilizado para dicha labor.</t>
  </si>
  <si>
    <t>El funcionario designado por el jefe de la OAPS (Profesional Especializado) elabora, adopta y socializa la política institucional para el uso seguro y autorizado de servicios en la nube, actividad que se realiza anualmente. La evidencia es un repositorio donde se verifique la aplicación de las políticas establecidas.</t>
  </si>
  <si>
    <t>El funcionario designado por el jefe de la OAPS (Profesional Especializado), en coordinación con el Comité de Seguridad, ejecuta el Plan de Recuperación ante Desastres cuando se presentan eventos que afectan la disponibilidad o funcionamiento de los sistemas críticos. Este control se aplicará de manera preventiva una vez al año y, de forma reactiva, cuando se materialice un incidente de seguridad. La evidencia asociada corresponde al documento del DRP y a los registros de las pruebas o activaciones realizadas.</t>
  </si>
  <si>
    <t>El funcionario designado por el jefe de la OAPS (Profesional Especializado) realiza la asignación, modificación y revocación de accesos a los sistemas y aplicaciones institucionales, con base en solicitudes formalizadas y aprobadas. Esta actividad se ejecuta de acuerdo a las solicitudes recibidad,  como evidencia quedan las solicitudes realizadas.</t>
  </si>
  <si>
    <t xml:space="preserve">El funcionario designado por el jefe de la OAPS (Profesional Especializado) ejecuta de forma semestral los procesos de escaneo y análisis de vulnerabilidades por  demanda para los desarrollos y mantenimientos de aplicaciones y para la infraestructura tenica que aplique, junto con la gestión y aplicación de parches de seguridad en los sistemas afectados según su nivel de criticidad. Como evidencia permanecen los informes de escaneo y los registros de remediación aplicados.
</t>
  </si>
  <si>
    <t>Cuatrimestral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</si>
</sst>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color theme="1"/>
      <name val="Arial Narrow"/>
      <family val="2"/>
    </font>
    <font>
      <sz val="11"/>
      <color theme="0"/>
      <name val="Calibri"/>
      <family val="2"/>
      <scheme val="minor"/>
    </font>
    <font>
      <sz val="9"/>
      <color indexed="81"/>
      <name val="Tahoma"/>
      <family val="2"/>
    </font>
    <font>
      <b/>
      <sz val="9"/>
      <color indexed="81"/>
      <name val="Tahoma"/>
      <family val="2"/>
    </font>
    <font>
      <b/>
      <sz val="16"/>
      <color theme="1"/>
      <name val="Calibri"/>
      <family val="2"/>
      <scheme val="minor"/>
    </font>
    <font>
      <sz val="16"/>
      <color theme="1"/>
      <name val="Calibri"/>
      <family val="2"/>
      <scheme val="minor"/>
    </font>
    <font>
      <b/>
      <sz val="18"/>
      <color theme="1"/>
      <name val="Calibri"/>
      <family val="2"/>
      <scheme val="minor"/>
    </font>
    <font>
      <b/>
      <sz val="10"/>
      <color theme="0"/>
      <name val="Arial Narrow"/>
      <family val="2"/>
    </font>
    <font>
      <b/>
      <sz val="14"/>
      <color theme="0"/>
      <name val="Calibri"/>
      <family val="2"/>
      <scheme val="minor"/>
    </font>
    <font>
      <b/>
      <sz val="14"/>
      <color theme="1"/>
      <name val="Calibri"/>
      <family val="2"/>
      <scheme val="minor"/>
    </font>
    <font>
      <sz val="11"/>
      <color theme="0"/>
      <name val="Arial Narrow"/>
      <family val="2"/>
    </font>
    <font>
      <b/>
      <sz val="11"/>
      <color theme="0"/>
      <name val="Arial Narrow"/>
      <family val="2"/>
    </font>
    <font>
      <sz val="11"/>
      <color theme="1"/>
      <name val="Arial Narrow"/>
      <family val="2"/>
    </font>
    <font>
      <sz val="11"/>
      <color theme="1"/>
      <name val="Calibri"/>
      <family val="2"/>
      <scheme val="minor"/>
    </font>
    <font>
      <sz val="9"/>
      <color theme="1"/>
      <name val="Arial Narrow"/>
      <family val="2"/>
    </font>
    <font>
      <sz val="9"/>
      <name val="Arial Narrow"/>
      <family val="2"/>
    </font>
    <font>
      <sz val="9"/>
      <color rgb="FFFF0000"/>
      <name val="Arial Narrow"/>
      <family val="2"/>
    </font>
  </fonts>
  <fills count="14">
    <fill>
      <patternFill patternType="none"/>
    </fill>
    <fill>
      <patternFill patternType="gray125"/>
    </fill>
    <fill>
      <patternFill patternType="solid">
        <fgColor rgb="FFEE8036"/>
        <bgColor indexed="64"/>
      </patternFill>
    </fill>
    <fill>
      <patternFill patternType="solid">
        <fgColor rgb="FFFFFF66"/>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7" tint="-0.249977111117893"/>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5" tint="-0.49998474074526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auto="1"/>
      </left>
      <right/>
      <top style="medium">
        <color auto="1"/>
      </top>
      <bottom/>
      <diagonal/>
    </border>
    <border>
      <left/>
      <right/>
      <top style="medium">
        <color indexed="64"/>
      </top>
      <bottom/>
      <diagonal/>
    </border>
    <border>
      <left/>
      <right style="medium">
        <color auto="1"/>
      </right>
      <top style="medium">
        <color auto="1"/>
      </top>
      <bottom/>
      <diagonal/>
    </border>
    <border>
      <left style="medium">
        <color indexed="64"/>
      </left>
      <right/>
      <top/>
      <bottom/>
      <diagonal/>
    </border>
    <border>
      <left/>
      <right style="medium">
        <color indexed="64"/>
      </right>
      <top/>
      <bottom/>
      <diagonal/>
    </border>
    <border>
      <left style="medium">
        <color auto="1"/>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5" fillId="0" borderId="0"/>
  </cellStyleXfs>
  <cellXfs count="118">
    <xf numFmtId="0" fontId="0" fillId="0" borderId="0" xfId="0"/>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3" fillId="7" borderId="1" xfId="0" applyFont="1" applyFill="1" applyBorder="1" applyAlignment="1">
      <alignment horizontal="center" vertical="center"/>
    </xf>
    <xf numFmtId="9" fontId="0" fillId="0" borderId="1" xfId="0" applyNumberForma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9" fontId="0" fillId="0" borderId="0" xfId="0" applyNumberFormat="1" applyAlignment="1">
      <alignment horizontal="center" vertical="center"/>
    </xf>
    <xf numFmtId="9" fontId="0" fillId="0" borderId="0" xfId="0" applyNumberFormat="1" applyAlignment="1">
      <alignment horizontal="center" vertical="center" wrapText="1"/>
    </xf>
    <xf numFmtId="0" fontId="0" fillId="0" borderId="0" xfId="0" applyAlignment="1">
      <alignment horizontal="center"/>
    </xf>
    <xf numFmtId="0" fontId="3" fillId="7"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7" borderId="0" xfId="0" applyFill="1"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0" fontId="0" fillId="4" borderId="0" xfId="0" applyFill="1" applyAlignment="1">
      <alignment horizontal="center" vertical="center"/>
    </xf>
    <xf numFmtId="0" fontId="1" fillId="0" borderId="1" xfId="0" applyFont="1" applyBorder="1" applyAlignment="1">
      <alignment horizontal="center"/>
    </xf>
    <xf numFmtId="0" fontId="0" fillId="0" borderId="1" xfId="0" applyBorder="1" applyAlignment="1">
      <alignment horizontal="center"/>
    </xf>
    <xf numFmtId="9" fontId="0" fillId="0" borderId="1" xfId="0" applyNumberFormat="1" applyBorder="1" applyAlignment="1">
      <alignment horizontal="center"/>
    </xf>
    <xf numFmtId="0" fontId="7" fillId="0" borderId="0" xfId="0" applyFont="1" applyAlignment="1">
      <alignment vertical="center"/>
    </xf>
    <xf numFmtId="9" fontId="0" fillId="4" borderId="1" xfId="0" applyNumberFormat="1" applyFill="1" applyBorder="1" applyAlignment="1">
      <alignment horizontal="center" vertical="center"/>
    </xf>
    <xf numFmtId="9" fontId="0" fillId="3" borderId="1" xfId="0" applyNumberFormat="1" applyFill="1" applyBorder="1" applyAlignment="1">
      <alignment horizontal="center" vertical="center"/>
    </xf>
    <xf numFmtId="0" fontId="0" fillId="2" borderId="1" xfId="0" applyFill="1" applyBorder="1" applyAlignment="1">
      <alignment horizontal="center" vertical="center"/>
    </xf>
    <xf numFmtId="9" fontId="0" fillId="7" borderId="1" xfId="0" applyNumberFormat="1" applyFill="1" applyBorder="1" applyAlignment="1">
      <alignment horizontal="center" vertical="center"/>
    </xf>
    <xf numFmtId="0" fontId="10" fillId="9" borderId="0" xfId="0" applyFont="1" applyFill="1" applyAlignment="1">
      <alignment vertical="center" wrapText="1"/>
    </xf>
    <xf numFmtId="0" fontId="10" fillId="9" borderId="11" xfId="0" applyFont="1" applyFill="1" applyBorder="1" applyAlignment="1">
      <alignment vertical="center" wrapText="1"/>
    </xf>
    <xf numFmtId="0" fontId="0" fillId="0" borderId="16" xfId="0" applyBorder="1"/>
    <xf numFmtId="0" fontId="12" fillId="0" borderId="0" xfId="0" applyFont="1"/>
    <xf numFmtId="0" fontId="13" fillId="0" borderId="0" xfId="0" applyFont="1"/>
    <xf numFmtId="0" fontId="14" fillId="0" borderId="0" xfId="0" applyFont="1" applyAlignment="1">
      <alignment horizontal="center" vertical="center"/>
    </xf>
    <xf numFmtId="0" fontId="2" fillId="0" borderId="1" xfId="0" applyFont="1" applyBorder="1" applyAlignment="1">
      <alignment horizontal="center" vertical="center" wrapText="1"/>
    </xf>
    <xf numFmtId="0" fontId="9" fillId="9" borderId="4"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1" borderId="4"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xf>
    <xf numFmtId="9" fontId="2" fillId="8" borderId="1" xfId="0" applyNumberFormat="1" applyFont="1" applyFill="1" applyBorder="1" applyAlignment="1">
      <alignment vertical="center"/>
    </xf>
    <xf numFmtId="0" fontId="2" fillId="2" borderId="1" xfId="0" applyFont="1" applyFill="1" applyBorder="1" applyAlignment="1">
      <alignment vertical="center" wrapText="1"/>
    </xf>
    <xf numFmtId="9" fontId="2" fillId="8" borderId="1" xfId="0" applyNumberFormat="1" applyFont="1" applyFill="1" applyBorder="1" applyAlignment="1">
      <alignment horizontal="center" vertical="center" wrapText="1"/>
    </xf>
    <xf numFmtId="9" fontId="2" fillId="4" borderId="1" xfId="0" applyNumberFormat="1" applyFont="1" applyFill="1" applyBorder="1" applyAlignment="1">
      <alignment horizontal="center" vertical="center" wrapText="1"/>
    </xf>
    <xf numFmtId="9" fontId="2" fillId="0" borderId="1" xfId="0" applyNumberFormat="1" applyFont="1" applyBorder="1" applyAlignment="1">
      <alignment vertical="center" wrapText="1"/>
    </xf>
    <xf numFmtId="9" fontId="2"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7" fillId="13" borderId="1" xfId="0" applyFont="1" applyFill="1" applyBorder="1" applyAlignment="1">
      <alignment vertical="center" wrapText="1"/>
    </xf>
    <xf numFmtId="0" fontId="16" fillId="0" borderId="1" xfId="0" applyFont="1" applyBorder="1" applyAlignment="1">
      <alignment vertical="center" wrapText="1"/>
    </xf>
    <xf numFmtId="14" fontId="16" fillId="0" borderId="1" xfId="0" applyNumberFormat="1" applyFont="1" applyBorder="1" applyAlignment="1">
      <alignment vertical="center"/>
    </xf>
    <xf numFmtId="0" fontId="16" fillId="0" borderId="1" xfId="0" applyFont="1" applyBorder="1" applyAlignment="1">
      <alignment vertical="center"/>
    </xf>
    <xf numFmtId="0" fontId="17" fillId="13" borderId="1" xfId="1" applyFont="1" applyFill="1" applyBorder="1" applyAlignment="1">
      <alignment vertical="center" wrapText="1"/>
    </xf>
    <xf numFmtId="0" fontId="16" fillId="13" borderId="1" xfId="1" applyFont="1" applyFill="1" applyBorder="1" applyAlignment="1">
      <alignment vertical="center" wrapText="1"/>
    </xf>
    <xf numFmtId="0" fontId="16" fillId="0" borderId="1" xfId="0" applyFont="1" applyBorder="1" applyAlignment="1">
      <alignment wrapText="1"/>
    </xf>
    <xf numFmtId="0" fontId="16" fillId="0" borderId="1" xfId="0" applyFont="1" applyBorder="1" applyAlignment="1">
      <alignment horizontal="center"/>
    </xf>
    <xf numFmtId="0" fontId="16" fillId="0" borderId="1" xfId="0" applyFont="1" applyBorder="1" applyAlignment="1">
      <alignment horizontal="center" wrapText="1"/>
    </xf>
    <xf numFmtId="0" fontId="16" fillId="0" borderId="1" xfId="0" applyFont="1" applyBorder="1"/>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9" fontId="2" fillId="8" borderId="1" xfId="0" applyNumberFormat="1" applyFont="1" applyFill="1" applyBorder="1" applyAlignment="1">
      <alignment horizontal="center" vertical="center" wrapText="1"/>
    </xf>
    <xf numFmtId="9" fontId="2" fillId="4"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14" fontId="16" fillId="0" borderId="1" xfId="0" applyNumberFormat="1" applyFont="1" applyBorder="1" applyAlignment="1">
      <alignment horizontal="center" vertical="center"/>
    </xf>
    <xf numFmtId="0" fontId="16" fillId="0" borderId="1" xfId="0" applyFont="1" applyBorder="1" applyAlignment="1">
      <alignment horizontal="center"/>
    </xf>
    <xf numFmtId="9" fontId="2" fillId="8"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16" fillId="13" borderId="1" xfId="0" applyFont="1" applyFill="1" applyBorder="1" applyAlignment="1">
      <alignment horizontal="center" vertical="center" wrapText="1"/>
    </xf>
    <xf numFmtId="0" fontId="2" fillId="0" borderId="1" xfId="0" applyFont="1" applyBorder="1" applyAlignment="1">
      <alignment horizontal="center" vertical="top" wrapText="1"/>
    </xf>
    <xf numFmtId="0" fontId="9" fillId="12" borderId="18"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9" fillId="9" borderId="18"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9" borderId="0" xfId="0" applyFont="1" applyFill="1" applyAlignment="1">
      <alignment horizontal="center" vertical="center" wrapText="1"/>
    </xf>
    <xf numFmtId="0" fontId="10" fillId="9" borderId="11" xfId="0" applyFont="1" applyFill="1" applyBorder="1" applyAlignment="1">
      <alignment horizontal="center" vertical="center" wrapText="1"/>
    </xf>
    <xf numFmtId="0" fontId="11" fillId="0" borderId="15" xfId="0" applyFont="1" applyBorder="1" applyAlignment="1">
      <alignment horizontal="center" vertical="center"/>
    </xf>
    <xf numFmtId="0" fontId="11" fillId="0" borderId="0" xfId="0" applyFont="1" applyAlignment="1">
      <alignment horizontal="center" vertical="center"/>
    </xf>
    <xf numFmtId="0" fontId="9" fillId="9" borderId="17" xfId="0" applyFont="1" applyFill="1" applyBorder="1" applyAlignment="1">
      <alignment horizontal="center" vertical="center"/>
    </xf>
    <xf numFmtId="0" fontId="9" fillId="9" borderId="20" xfId="0" applyFont="1" applyFill="1" applyBorder="1" applyAlignment="1">
      <alignment horizontal="center" vertical="center"/>
    </xf>
    <xf numFmtId="0" fontId="0" fillId="0" borderId="8" xfId="0" applyBorder="1" applyAlignment="1">
      <alignment horizontal="center"/>
    </xf>
    <xf numFmtId="0" fontId="0" fillId="0" borderId="9"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10" fillId="9" borderId="14" xfId="0" applyFont="1" applyFill="1" applyBorder="1" applyAlignment="1">
      <alignment horizontal="center" vertical="center"/>
    </xf>
    <xf numFmtId="0" fontId="10" fillId="9" borderId="1" xfId="0" applyFont="1" applyFill="1" applyBorder="1" applyAlignment="1">
      <alignment horizontal="center" vertical="center"/>
    </xf>
    <xf numFmtId="0" fontId="9" fillId="10" borderId="18"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1" borderId="18" xfId="0" applyFont="1" applyFill="1" applyBorder="1" applyAlignment="1">
      <alignment horizontal="center" vertical="center" wrapText="1"/>
    </xf>
    <xf numFmtId="0" fontId="9" fillId="11" borderId="4"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9" fillId="9" borderId="2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2"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textRotation="9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14" fontId="18" fillId="0" borderId="1" xfId="0" applyNumberFormat="1" applyFont="1" applyBorder="1" applyAlignment="1">
      <alignment vertical="center"/>
    </xf>
  </cellXfs>
  <cellStyles count="2">
    <cellStyle name="Normal" xfId="0" builtinId="0"/>
    <cellStyle name="Normal 3" xfId="1" xr:uid="{00000000-0005-0000-0000-000001000000}"/>
  </cellStyles>
  <dxfs count="75">
    <dxf>
      <fill>
        <patternFill>
          <bgColor rgb="FFFF0000"/>
        </patternFill>
      </fill>
    </dxf>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9"/>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9"/>
        </patternFill>
      </fill>
    </dxf>
    <dxf>
      <fill>
        <patternFill>
          <bgColor theme="9" tint="0.79998168889431442"/>
        </patternFill>
      </fill>
    </dxf>
    <dxf>
      <fill>
        <patternFill>
          <bgColor rgb="FFFF0000"/>
        </patternFill>
      </fill>
    </dxf>
    <dxf>
      <fill>
        <patternFill>
          <bgColor rgb="FFFFFF00"/>
        </patternFill>
      </fill>
    </dxf>
    <dxf>
      <fill>
        <patternFill>
          <bgColor rgb="FFFFC000"/>
        </patternFill>
      </fill>
    </dxf>
    <dxf>
      <fill>
        <patternFill>
          <bgColor rgb="FFFFFF00"/>
        </patternFill>
      </fill>
    </dxf>
    <dxf>
      <fill>
        <patternFill>
          <bgColor theme="9"/>
        </patternFill>
      </fill>
    </dxf>
    <dxf>
      <fill>
        <patternFill>
          <bgColor theme="9" tint="0.79998168889431442"/>
        </patternFill>
      </fill>
    </dxf>
    <dxf>
      <fill>
        <patternFill>
          <bgColor rgb="FFFFC000"/>
        </patternFill>
      </fill>
    </dxf>
    <dxf>
      <fill>
        <patternFill>
          <bgColor rgb="FFFF0000"/>
        </patternFill>
      </fill>
    </dxf>
    <dxf>
      <fill>
        <patternFill>
          <bgColor theme="9" tint="0.79998168889431442"/>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theme="9"/>
        </patternFill>
      </fill>
    </dxf>
    <dxf>
      <fill>
        <patternFill>
          <bgColor theme="9" tint="0.79998168889431442"/>
        </patternFill>
      </fill>
    </dxf>
    <dxf>
      <fill>
        <patternFill>
          <bgColor rgb="FFFFC000"/>
        </patternFill>
      </fill>
    </dxf>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9" tint="0.79998168889431442"/>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9" tint="0.79998168889431442"/>
        </patternFill>
      </fill>
    </dxf>
  </dxfs>
  <tableStyles count="0" defaultTableStyle="TableStyleMedium2" defaultPivotStyle="PivotStyleLight16"/>
  <colors>
    <mruColors>
      <color rgb="FFFFFF66"/>
      <color rgb="FFEE8036"/>
      <color rgb="FFC435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98611</xdr:colOff>
      <xdr:row>0</xdr:row>
      <xdr:rowOff>62753</xdr:rowOff>
    </xdr:from>
    <xdr:to>
      <xdr:col>2</xdr:col>
      <xdr:colOff>1387606</xdr:colOff>
      <xdr:row>3</xdr:row>
      <xdr:rowOff>146142</xdr:rowOff>
    </xdr:to>
    <xdr:pic>
      <xdr:nvPicPr>
        <xdr:cNvPr id="5" name="Imagen 4">
          <a:extLst>
            <a:ext uri="{FF2B5EF4-FFF2-40B4-BE49-F238E27FC236}">
              <a16:creationId xmlns:a16="http://schemas.microsoft.com/office/drawing/2014/main" id="{A1EFCD37-1DC5-4FF2-9C52-A6972B0A4687}"/>
            </a:ext>
          </a:extLst>
        </xdr:cNvPr>
        <xdr:cNvPicPr>
          <a:picLocks noChangeAspect="1"/>
        </xdr:cNvPicPr>
      </xdr:nvPicPr>
      <xdr:blipFill>
        <a:blip xmlns:r="http://schemas.openxmlformats.org/officeDocument/2006/relationships" r:embed="rId1"/>
        <a:stretch>
          <a:fillRect/>
        </a:stretch>
      </xdr:blipFill>
      <xdr:spPr>
        <a:xfrm>
          <a:off x="717176" y="62753"/>
          <a:ext cx="1907560" cy="615108"/>
        </a:xfrm>
        <a:prstGeom prst="rect">
          <a:avLst/>
        </a:prstGeom>
      </xdr:spPr>
    </xdr:pic>
    <xdr:clientData/>
  </xdr:twoCellAnchor>
  <xdr:twoCellAnchor editAs="oneCell">
    <xdr:from>
      <xdr:col>14</xdr:col>
      <xdr:colOff>552450</xdr:colOff>
      <xdr:row>0</xdr:row>
      <xdr:rowOff>0</xdr:rowOff>
    </xdr:from>
    <xdr:to>
      <xdr:col>17</xdr:col>
      <xdr:colOff>1207545</xdr:colOff>
      <xdr:row>4</xdr:row>
      <xdr:rowOff>41426</xdr:rowOff>
    </xdr:to>
    <xdr:pic>
      <xdr:nvPicPr>
        <xdr:cNvPr id="3" name="Imagen 2">
          <a:extLst>
            <a:ext uri="{FF2B5EF4-FFF2-40B4-BE49-F238E27FC236}">
              <a16:creationId xmlns:a16="http://schemas.microsoft.com/office/drawing/2014/main" id="{8A4AB7BB-D218-4445-9EE5-B6878685AF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44475" y="0"/>
          <a:ext cx="1144045" cy="80342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nny Alejandro Garzon Aristizabal" id="{58A9E1EC-DC1B-40CA-A547-FFA347C5E85D}" userId="S::dgarzon@mintic.gov.co::df482a90-eb74-4b36-a21c-ce2764c217d2" providerId="AD"/>
  <person displayName="Giovanni Andres Espitia Roa" id="{31743295-F99A-4135-8F6A-6514794A18E8}" userId="S::gespitia@mintic.gov.co::c70aca36-42cb-4a47-a559-6e84d4ef9c9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0" dT="2023-09-12T16:38:02.04" personId="{31743295-F99A-4135-8F6A-6514794A18E8}" id="{1B8D2AB7-8F6F-4CD1-8C95-BE8DFA310C17}">
    <text>Se sugiere adicionar una columna que identifique las posibles consecuencias que puede tener la entidad dadas las amenazas y vulnerabilidades</text>
  </threadedComment>
  <threadedComment ref="G10" dT="2024-07-24T17:12:51.04" personId="{58A9E1EC-DC1B-40CA-A547-FFA347C5E85D}" id="{5B6022B2-0A5F-442C-B8F1-D5F5C9D851D1}" parentId="{1B8D2AB7-8F6F-4CD1-8C95-BE8DFA310C17}">
    <text xml:space="preserve">La redacción de la descripción del riesgo debe incluir las consecuencias, en términos de perdida de confidencialidad integridad y disponibilidad en relación con las amenazas y vulnerabilidades identificadas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3"/>
  <sheetViews>
    <sheetView tabSelected="1" topLeftCell="G1" zoomScaleNormal="100" workbookViewId="0">
      <selection activeCell="V34" sqref="V34"/>
    </sheetView>
  </sheetViews>
  <sheetFormatPr baseColWidth="10" defaultColWidth="11.453125" defaultRowHeight="14.5" x14ac:dyDescent="0.35"/>
  <cols>
    <col min="1" max="1" width="45.26953125" customWidth="1"/>
    <col min="2" max="2" width="9" bestFit="1" customWidth="1"/>
    <col min="3" max="3" width="23.7265625" customWidth="1"/>
    <col min="4" max="4" width="14.1796875" customWidth="1"/>
    <col min="5" max="5" width="14.453125" customWidth="1"/>
    <col min="6" max="6" width="13.453125" customWidth="1"/>
    <col min="7" max="7" width="10" customWidth="1"/>
    <col min="8" max="8" width="37.7265625" customWidth="1"/>
    <col min="9" max="9" width="11.54296875" hidden="1" customWidth="1"/>
    <col min="10" max="10" width="10" hidden="1" customWidth="1"/>
    <col min="11" max="11" width="10.26953125" hidden="1" customWidth="1"/>
    <col min="12" max="12" width="10.453125" hidden="1" customWidth="1"/>
    <col min="13" max="13" width="9.453125" hidden="1" customWidth="1"/>
    <col min="14" max="14" width="8.453125" hidden="1" customWidth="1"/>
    <col min="15" max="15" width="10.54296875" hidden="1" customWidth="1"/>
    <col min="16" max="16" width="9.453125" hidden="1" customWidth="1"/>
    <col min="17" max="17" width="44.7265625" hidden="1" customWidth="1"/>
    <col min="18" max="18" width="35.81640625" style="1" customWidth="1"/>
    <col min="19" max="19" width="14" hidden="1" customWidth="1"/>
    <col min="20" max="20" width="15.26953125" hidden="1" customWidth="1"/>
    <col min="23" max="23" width="11.26953125" customWidth="1"/>
    <col min="24" max="24" width="7.26953125" bestFit="1" customWidth="1"/>
    <col min="25" max="25" width="8.26953125" bestFit="1" customWidth="1"/>
    <col min="26" max="26" width="4.26953125" customWidth="1"/>
    <col min="27" max="27" width="13" style="1" bestFit="1" customWidth="1"/>
    <col min="28" max="28" width="6.7265625" style="1" customWidth="1"/>
    <col min="29" max="29" width="9.7265625" bestFit="1" customWidth="1"/>
    <col min="30" max="30" width="12.7265625" bestFit="1" customWidth="1"/>
    <col min="31" max="32" width="9.26953125" bestFit="1" customWidth="1"/>
    <col min="33" max="33" width="10.81640625" customWidth="1"/>
    <col min="34" max="34" width="12.7265625" customWidth="1"/>
    <col min="35" max="35" width="11.7265625" customWidth="1"/>
    <col min="36" max="36" width="11" customWidth="1"/>
    <col min="38" max="38" width="9.7265625" bestFit="1" customWidth="1"/>
  </cols>
  <sheetData>
    <row r="1" spans="1:38" x14ac:dyDescent="0.35">
      <c r="B1" s="94"/>
      <c r="C1" s="90"/>
      <c r="D1" s="82" t="s">
        <v>0</v>
      </c>
      <c r="E1" s="82"/>
      <c r="F1" s="82"/>
      <c r="G1" s="82"/>
      <c r="H1" s="82"/>
      <c r="I1" s="82"/>
      <c r="J1" s="82"/>
      <c r="K1" s="82"/>
      <c r="L1" s="82"/>
      <c r="M1" s="82"/>
      <c r="N1" s="83"/>
      <c r="O1" s="90"/>
      <c r="P1" s="90"/>
      <c r="Q1" s="91"/>
      <c r="AA1"/>
      <c r="AB1"/>
    </row>
    <row r="2" spans="1:38" x14ac:dyDescent="0.35">
      <c r="B2" s="95"/>
      <c r="C2" s="92"/>
      <c r="D2" s="84"/>
      <c r="E2" s="84"/>
      <c r="F2" s="84"/>
      <c r="G2" s="84"/>
      <c r="H2" s="84"/>
      <c r="I2" s="84"/>
      <c r="J2" s="84"/>
      <c r="K2" s="84"/>
      <c r="L2" s="84"/>
      <c r="M2" s="84"/>
      <c r="N2" s="85"/>
      <c r="O2" s="92"/>
      <c r="P2" s="92"/>
      <c r="Q2" s="93"/>
      <c r="AA2"/>
      <c r="AB2"/>
    </row>
    <row r="3" spans="1:38" x14ac:dyDescent="0.35">
      <c r="B3" s="95"/>
      <c r="C3" s="92"/>
      <c r="D3" s="84"/>
      <c r="E3" s="84"/>
      <c r="F3" s="84"/>
      <c r="G3" s="84"/>
      <c r="H3" s="84"/>
      <c r="I3" s="84"/>
      <c r="J3" s="84"/>
      <c r="K3" s="84"/>
      <c r="L3" s="84"/>
      <c r="M3" s="84"/>
      <c r="N3" s="85"/>
      <c r="O3" s="92"/>
      <c r="P3" s="92"/>
      <c r="Q3" s="93"/>
      <c r="AA3"/>
      <c r="AB3"/>
    </row>
    <row r="4" spans="1:38" x14ac:dyDescent="0.35">
      <c r="B4" s="95"/>
      <c r="C4" s="92"/>
      <c r="D4" s="84"/>
      <c r="E4" s="84"/>
      <c r="F4" s="84"/>
      <c r="G4" s="84"/>
      <c r="H4" s="84"/>
      <c r="I4" s="84"/>
      <c r="J4" s="84"/>
      <c r="K4" s="84"/>
      <c r="L4" s="84"/>
      <c r="M4" s="84"/>
      <c r="N4" s="85"/>
      <c r="O4" s="92"/>
      <c r="P4" s="92"/>
      <c r="Q4" s="93"/>
      <c r="AA4"/>
      <c r="AB4"/>
    </row>
    <row r="5" spans="1:38" x14ac:dyDescent="0.35">
      <c r="B5" s="95"/>
      <c r="C5" s="92"/>
      <c r="D5" s="84"/>
      <c r="E5" s="84"/>
      <c r="F5" s="84"/>
      <c r="G5" s="84"/>
      <c r="H5" s="84"/>
      <c r="I5" s="84"/>
      <c r="J5" s="84"/>
      <c r="K5" s="84"/>
      <c r="L5" s="84"/>
      <c r="M5" s="84"/>
      <c r="N5" s="85"/>
      <c r="O5" s="92"/>
      <c r="P5" s="92"/>
      <c r="Q5" s="93"/>
      <c r="AA5"/>
      <c r="AB5"/>
    </row>
    <row r="6" spans="1:38" x14ac:dyDescent="0.35">
      <c r="B6" s="95"/>
      <c r="C6" s="92"/>
      <c r="D6" s="84"/>
      <c r="E6" s="84"/>
      <c r="F6" s="84"/>
      <c r="G6" s="84"/>
      <c r="H6" s="84"/>
      <c r="I6" s="84"/>
      <c r="J6" s="84"/>
      <c r="K6" s="84"/>
      <c r="L6" s="84"/>
      <c r="M6" s="84"/>
      <c r="N6" s="85"/>
      <c r="O6" s="92"/>
      <c r="P6" s="92"/>
      <c r="Q6" s="93"/>
      <c r="AA6"/>
      <c r="AB6"/>
    </row>
    <row r="7" spans="1:38" x14ac:dyDescent="0.35">
      <c r="B7" s="95"/>
      <c r="C7" s="92"/>
      <c r="D7" s="84"/>
      <c r="E7" s="84"/>
      <c r="F7" s="84"/>
      <c r="G7" s="84"/>
      <c r="H7" s="84"/>
      <c r="I7" s="84"/>
      <c r="J7" s="84"/>
      <c r="K7" s="84"/>
      <c r="L7" s="84"/>
      <c r="M7" s="84"/>
      <c r="N7" s="85"/>
      <c r="O7" s="92"/>
      <c r="P7" s="92"/>
      <c r="Q7" s="93"/>
      <c r="AA7"/>
      <c r="AB7"/>
    </row>
    <row r="8" spans="1:38" ht="19" thickBot="1" x14ac:dyDescent="0.4">
      <c r="B8" s="96"/>
      <c r="C8" s="97"/>
      <c r="D8" s="33"/>
      <c r="E8" s="33"/>
      <c r="F8" s="33"/>
      <c r="G8" s="33"/>
      <c r="H8" s="33"/>
      <c r="I8" s="33"/>
      <c r="J8" s="33"/>
      <c r="K8" s="33"/>
      <c r="L8" s="33"/>
      <c r="M8" s="35"/>
      <c r="N8" s="34"/>
      <c r="O8" s="92"/>
      <c r="P8" s="92"/>
      <c r="Q8" s="93"/>
      <c r="AA8"/>
      <c r="AB8"/>
    </row>
    <row r="9" spans="1:38" ht="18.5" x14ac:dyDescent="0.35">
      <c r="B9" s="98" t="s">
        <v>1</v>
      </c>
      <c r="C9" s="99"/>
      <c r="D9" s="86" t="s">
        <v>2</v>
      </c>
      <c r="E9" s="87"/>
      <c r="F9" s="87"/>
      <c r="G9" s="87"/>
      <c r="H9" s="87"/>
      <c r="I9" s="87"/>
      <c r="J9" s="87"/>
      <c r="K9" s="87"/>
      <c r="L9" s="87"/>
      <c r="M9" s="87"/>
      <c r="N9" s="87"/>
      <c r="O9" s="92"/>
      <c r="P9" s="92"/>
      <c r="Q9" s="93"/>
      <c r="AA9"/>
      <c r="AB9"/>
    </row>
    <row r="10" spans="1:38" ht="15" thickBot="1" x14ac:dyDescent="0.4">
      <c r="AA10"/>
      <c r="AB10"/>
    </row>
    <row r="11" spans="1:38" s="36" customFormat="1" ht="14" x14ac:dyDescent="0.3">
      <c r="A11" s="88" t="s">
        <v>3</v>
      </c>
      <c r="B11" s="80" t="s">
        <v>4</v>
      </c>
      <c r="C11" s="80" t="s">
        <v>5</v>
      </c>
      <c r="D11" s="80" t="s">
        <v>6</v>
      </c>
      <c r="E11" s="80" t="s">
        <v>7</v>
      </c>
      <c r="F11" s="80" t="s">
        <v>8</v>
      </c>
      <c r="G11" s="80" t="s">
        <v>9</v>
      </c>
      <c r="H11" s="80" t="s">
        <v>10</v>
      </c>
      <c r="I11" s="80" t="s">
        <v>11</v>
      </c>
      <c r="J11" s="80" t="s">
        <v>12</v>
      </c>
      <c r="K11" s="100" t="s">
        <v>13</v>
      </c>
      <c r="L11" s="100" t="s">
        <v>14</v>
      </c>
      <c r="M11" s="102" t="s">
        <v>15</v>
      </c>
      <c r="N11" s="102" t="s">
        <v>16</v>
      </c>
      <c r="O11" s="78" t="s">
        <v>17</v>
      </c>
      <c r="P11" s="80" t="s">
        <v>18</v>
      </c>
      <c r="Q11" s="80" t="s">
        <v>19</v>
      </c>
      <c r="R11" s="80" t="s">
        <v>20</v>
      </c>
      <c r="S11" s="80" t="s">
        <v>21</v>
      </c>
      <c r="T11" s="80" t="s">
        <v>22</v>
      </c>
      <c r="U11" s="80" t="s">
        <v>23</v>
      </c>
      <c r="V11" s="104" t="s">
        <v>24</v>
      </c>
      <c r="W11" s="80" t="s">
        <v>25</v>
      </c>
      <c r="X11" s="80"/>
      <c r="Y11" s="80" t="s">
        <v>26</v>
      </c>
      <c r="Z11" s="80"/>
      <c r="AA11" s="80"/>
      <c r="AB11" s="80"/>
      <c r="AC11" s="80"/>
      <c r="AD11" s="80"/>
      <c r="AE11" s="80"/>
      <c r="AF11" s="80"/>
      <c r="AG11" s="100" t="s">
        <v>27</v>
      </c>
      <c r="AH11" s="100" t="s">
        <v>28</v>
      </c>
      <c r="AI11" s="102" t="s">
        <v>29</v>
      </c>
      <c r="AJ11" s="102" t="s">
        <v>30</v>
      </c>
      <c r="AK11" s="78" t="s">
        <v>31</v>
      </c>
      <c r="AL11" s="80" t="s">
        <v>32</v>
      </c>
    </row>
    <row r="12" spans="1:38" s="37" customFormat="1" ht="26" x14ac:dyDescent="0.3">
      <c r="A12" s="89"/>
      <c r="B12" s="81"/>
      <c r="C12" s="81"/>
      <c r="D12" s="81"/>
      <c r="E12" s="81"/>
      <c r="F12" s="81"/>
      <c r="G12" s="81"/>
      <c r="H12" s="81"/>
      <c r="I12" s="81"/>
      <c r="J12" s="81"/>
      <c r="K12" s="101"/>
      <c r="L12" s="101"/>
      <c r="M12" s="103"/>
      <c r="N12" s="103"/>
      <c r="O12" s="79"/>
      <c r="P12" s="81"/>
      <c r="Q12" s="81"/>
      <c r="R12" s="81"/>
      <c r="S12" s="81"/>
      <c r="T12" s="81"/>
      <c r="U12" s="81"/>
      <c r="V12" s="105"/>
      <c r="W12" s="41" t="s">
        <v>33</v>
      </c>
      <c r="X12" s="42" t="s">
        <v>34</v>
      </c>
      <c r="Y12" s="40" t="s">
        <v>35</v>
      </c>
      <c r="Z12" s="40" t="s">
        <v>36</v>
      </c>
      <c r="AA12" s="40" t="s">
        <v>37</v>
      </c>
      <c r="AB12" s="40" t="s">
        <v>36</v>
      </c>
      <c r="AC12" s="40" t="s">
        <v>38</v>
      </c>
      <c r="AD12" s="40" t="s">
        <v>39</v>
      </c>
      <c r="AE12" s="40" t="s">
        <v>12</v>
      </c>
      <c r="AF12" s="40" t="s">
        <v>40</v>
      </c>
      <c r="AG12" s="101"/>
      <c r="AH12" s="101"/>
      <c r="AI12" s="103"/>
      <c r="AJ12" s="103"/>
      <c r="AK12" s="79"/>
      <c r="AL12" s="81"/>
    </row>
    <row r="13" spans="1:38" s="38" customFormat="1" ht="92" x14ac:dyDescent="0.35">
      <c r="A13" s="43" t="s">
        <v>110</v>
      </c>
      <c r="B13" s="44">
        <v>1</v>
      </c>
      <c r="C13" s="43" t="s">
        <v>111</v>
      </c>
      <c r="D13" s="43" t="s">
        <v>112</v>
      </c>
      <c r="E13" s="43" t="s">
        <v>113</v>
      </c>
      <c r="F13" s="43" t="s">
        <v>126</v>
      </c>
      <c r="G13" s="43" t="s">
        <v>165</v>
      </c>
      <c r="H13" s="43" t="s">
        <v>166</v>
      </c>
      <c r="I13" s="43" t="s">
        <v>134</v>
      </c>
      <c r="J13" s="43" t="s">
        <v>140</v>
      </c>
      <c r="K13" s="45">
        <v>0.8</v>
      </c>
      <c r="L13" s="43" t="str">
        <f t="shared" ref="L13:L14" si="0">IF(AND(K13&lt;=100%,K13&gt;80%),"Muy alta",IF(AND(K13&lt;=80%,K13&gt;60%),"Alta",IF(AND(K13&lt;=60%,K13&gt;40%),"Media",IF(AND(K13&lt;=40%,K13&gt;20%),"Baja",IF(AND(K13&lt;=20%,K13&gt;=0%),"Muy Baja",)))))</f>
        <v>Alta</v>
      </c>
      <c r="M13" s="45">
        <v>0.8</v>
      </c>
      <c r="N13" s="44" t="str">
        <f>IF(AND(M13&lt;=100%,M13&gt;80%),"Catastrófico",IF(AND(M13&lt;=80%,M13&gt;60%),"Mayor",IF(AND(M13&lt;=60%,M13&gt;40%),"Moderado",IF(AND(M13&lt;=40%,M13&gt;20%),"Menor",IF(AND(M13&lt;=20%,M13&gt;=0%),"Leve")))))</f>
        <v>Mayor</v>
      </c>
      <c r="O13" s="46" t="str">
        <f>IF(L13&lt;&gt;"",IF(N13&lt;&gt;"",
IF(AND(L13 = "Muy Baja",N13 = "Leve"), "Bajo",
IF(AND(L13 = "Muy Baja",N13 = "Menor"), "Bajo",
IF(AND(L13 = "Muy Baja",N13 = "Moderado"), "Moderado",
IF(AND(L13 = "Muy Baja",N13 = "Mayor"), "Alto",
IF(AND(L13 = "Muy Baja",N13 = "Catastrófico"), "Extremo",
IF(AND(L13 = "Baja",N13 = "Leve"), "Bajo",
IF(AND(L13 = "Baja",N13 = "Menor"), "Moderado",
IF(AND(L13 = "Baja",N13 = "Moderado"), "Moderado",
IF(AND(L13 = "Baja",N13 = "Mayor"), "Alto",
IF(AND(L13 = "Baja",N13 = "Catastrófico"), "Extremo",
IF(AND(L13 = "Media",N13 = "Leve"), "Moderado",
IF(AND(L13 = "Media",N13 = "Menor"), "Moderado",
IF(AND(L13 = "Media",N13 = "Moderado"), " Moderado",
IF(AND(L13 = "Media",N13 = "Mayor"), "Alto",
IF(AND(L13 = "Media",N13 = "Catastrófico"), "Extremo",
IF(AND(L13 = "Alta",N13 = "Leve"), "Moderado",
IF(AND(L13 = "Alta",N13 = "Menor"), "Moderado",
IF(AND(L13 = "Alta",N13 = "Moderado"), "Alto",
IF(AND(L13 = "Alta",N13 = "Mayor"), "Alto",
IF(AND(L13 = "Alta",N13 = "Catastrófico"), "Extremo",
IF(AND(L13 = "Muy Alta",N13 = "Leve"), "Alto",
IF(AND(L13 = "Muy Alta",N13 = "Menor"), "Alto",
IF(AND(L13 = "Muy Alta",N13 = "Moderado"), "Alto",
IF(AND(L13 = "Muy Alta",N13 = "Mayor"), "Alto",
IF(AND(L13 = "Muy Alta",N13 = "Catastrófico"), "Extremo",
))))))))))))))))))))))))),"N/A"),"N/A")</f>
        <v>Alto</v>
      </c>
      <c r="P13" s="51">
        <v>1</v>
      </c>
      <c r="Q13" s="52" t="s">
        <v>143</v>
      </c>
      <c r="R13" s="53" t="s">
        <v>190</v>
      </c>
      <c r="S13" s="54" t="s">
        <v>142</v>
      </c>
      <c r="T13" s="55">
        <v>46023</v>
      </c>
      <c r="U13" s="55" t="s">
        <v>42</v>
      </c>
      <c r="V13" s="56" t="s">
        <v>164</v>
      </c>
      <c r="W13" s="52" t="str">
        <f>IF(Y13="Preventivo","X",IF(Y13="Detectivo","X",IF(Y13="Correctivo"," ")))</f>
        <v>X</v>
      </c>
      <c r="X13" s="52" t="str">
        <f t="shared" ref="X13:X33" si="1">IF(Y13="Preventivo"," ",IF(Y13="Detectivo"," ",IF(Y13="Correctivo","X")))</f>
        <v xml:space="preserve"> </v>
      </c>
      <c r="Y13" s="39" t="s">
        <v>102</v>
      </c>
      <c r="Z13" s="47">
        <f t="shared" ref="Z13:Z33" si="2">IF(Y13="Preventivo",25%,IF(Y13="Detectivo",15%,IF(Y13="Correctivo",10%)))</f>
        <v>0.25</v>
      </c>
      <c r="AA13" s="39" t="s">
        <v>44</v>
      </c>
      <c r="AB13" s="47">
        <f t="shared" ref="AB13:AB33" si="3">IF(AA13="Automático",25%,IF(AA13="Manual",15%))</f>
        <v>0.25</v>
      </c>
      <c r="AC13" s="48">
        <f t="shared" ref="AC13:AC33" si="4">Z13+AB13</f>
        <v>0.5</v>
      </c>
      <c r="AD13" s="39" t="s">
        <v>45</v>
      </c>
      <c r="AE13" s="39" t="s">
        <v>46</v>
      </c>
      <c r="AF13" s="39" t="s">
        <v>47</v>
      </c>
      <c r="AG13" s="49" t="str">
        <f t="shared" ref="AG13:AG24" si="5">IF(AND(AH13&lt;=100%,AH13&gt;80%),"Muy alta",IF(AND(AH13&lt;=80%,AH13&gt;60%),"Alta",IF(AND(AH13&lt;=60%,AH13&gt;40%),"Media",IF(AND(AH13&lt;=40%,AH13&gt;20%),"Baja",IF(AND(AH13&lt;=20%,AH13&gt;=0%),"Muy Baja",)))))</f>
        <v>Baja</v>
      </c>
      <c r="AH13" s="50">
        <f>IF(Y13="Preventivo",K13-(AC13*K13),IF(Y13="Detectivo",K13-(AC13*K13),IF(Y13="Correctivo",K13*1)))</f>
        <v>0.4</v>
      </c>
      <c r="AI13" s="49" t="str">
        <f t="shared" ref="AI13:AI14" si="6">IF(AND(AJ13&lt;=100%,AJ13&gt;80%),"Catastrófico",IF(AND(AJ13&lt;=80%,AJ13&gt;60%),"Mayor",IF(AND(AJ13&lt;=60%,AJ13&gt;40%),"Moderado",IF(AND(AJ13&lt;=40%,AJ13&gt;20%),"Menor",IF(AND(AJ13&lt;=20%,AJ13&gt;=0%),"Leve")))))</f>
        <v>Mayor</v>
      </c>
      <c r="AJ13" s="50">
        <f>IF(Y13="Preventivo",M13*1,IF(Y13="Detectivo",M13*1,IF(Y13="Correctivo",M13-(AC13*M13))))</f>
        <v>0.8</v>
      </c>
      <c r="AK13" s="44" t="str">
        <f t="shared" ref="AK13:AK14" si="7">IF(AG13&lt;&gt;"",IF(AI13&lt;&gt;"",
IF(AND(AG13 = "Muy Baja",AI13 = "Leve"), "Bajo",
IF(AND(AG13 = "Muy Baja",AI13 = "Menor"), "Bajo",
IF(AND(AG13 = "Muy Baja",AI13 = "Moderado"), "Moderado",
IF(AND(AG13 = "Muy Baja",AI13 = "Mayor"), "Alto",
IF(AND(AG13 = "Muy Baja",AI13 = "Catastrófico"), "Extremo",
IF(AND(AG13 = "Baja",AI13 = "Leve"), "Bajo",
IF(AND(AG13 = "Baja",AI13 = "Menor"), "Moderado",
IF(AND(AG13 = "Baja",AI13 = "Moderado"), "Moderado",
IF(AND(AG13 = "Baja",AI13 = "Mayor"), "Alto",
IF(AND(AG13 = "Baja",AI13 = "Catastrófico"), "Extremo",
IF(AND(AG13 = "Media",AI13 = "Leve"), "Moderado",
IF(AND(AG13 = "Media",AI13 = "Menor"), "Moderado",
IF(AND(AG13 = "Media",AI13 = "Moderado"), " Moderado",
IF(AND(AG13 = "Media",AI13 = "Mayor"), "Alto",
IF(AND(AG13 = "Media",AI13 = "Catastrófico"), "Extremo",
IF(AND(AG13 = "Alta",AI13 = "Leve"), "Moderado",
IF(AND(AG13 = "Alta",AI13 = "Menor"), "Moderado",
IF(AND(AG13 = "Alta",AI13 = "Moderado"), "Alto",
IF(AND(AG13 = "Alta",AI13 = "Mayor"), "Alto",
IF(AND(AG13 = "Alta",AI13 = "Catastrófico"), "Extremo",
IF(AND(AG13 = "Muy Alta",AI13 = "Leve"), "Alto",
IF(AND(AG13 = "Muy Alta",AI13 = "Menor"), "Alto",
IF(AND(AG13 = "Muy Alta",AI13 = "Moderado"), "Alto",
IF(AND(AG13 = "Muy Alta",AI13 = "Mayor"), "Alto",
IF(AND(AG13 = "Muy Alta",AI13 = "Catastrófico"), "Extremo",
))))))))))))))))))))))))),"N/A"),"N/A")</f>
        <v>Alto</v>
      </c>
      <c r="AL13" s="44" t="s">
        <v>48</v>
      </c>
    </row>
    <row r="14" spans="1:38" s="38" customFormat="1" ht="80.5" x14ac:dyDescent="0.35">
      <c r="A14" s="65" t="s">
        <v>110</v>
      </c>
      <c r="B14" s="64">
        <v>2</v>
      </c>
      <c r="C14" s="65" t="s">
        <v>114</v>
      </c>
      <c r="D14" s="65" t="s">
        <v>112</v>
      </c>
      <c r="E14" s="65" t="s">
        <v>120</v>
      </c>
      <c r="F14" s="65" t="s">
        <v>127</v>
      </c>
      <c r="G14" s="65" t="s">
        <v>171</v>
      </c>
      <c r="H14" s="77" t="s">
        <v>167</v>
      </c>
      <c r="I14" s="65" t="s">
        <v>135</v>
      </c>
      <c r="J14" s="65" t="s">
        <v>141</v>
      </c>
      <c r="K14" s="72">
        <v>1</v>
      </c>
      <c r="L14" s="65" t="str">
        <f t="shared" si="0"/>
        <v>Muy alta</v>
      </c>
      <c r="M14" s="72">
        <v>1</v>
      </c>
      <c r="N14" s="64" t="str">
        <f t="shared" ref="N14" si="8">IF(AND(M14&lt;=100%,M14&gt;80%),"Catastrófico",IF(AND(M14&lt;=80%,M14&gt;60%),"Mayor",IF(AND(M14&lt;=60%,M14&gt;40%),"Moderado",IF(AND(M14&lt;=40%,M14&gt;20%),"Menor",IF(AND(M14&lt;=20%,M14&gt;=0%),"Leve")))))</f>
        <v>Catastrófico</v>
      </c>
      <c r="O14" s="73" t="str">
        <f t="shared" ref="O14" si="9">IF(L14&lt;&gt;"",IF(N14&lt;&gt;"",
IF(AND(L14 = "Muy Baja",N14 = "Leve"), "Bajo",
IF(AND(L14 = "Muy Baja",N14 = "Menor"), "Bajo",
IF(AND(L14 = "Muy Baja",N14 = "Moderado"), "Moderado",
IF(AND(L14 = "Muy Baja",N14 = "Mayor"), "Alto",
IF(AND(L14 = "Muy Baja",N14 = "Catastrófico"), "Extremo",
IF(AND(L14 = "Baja",N14 = "Leve"), "Bajo",
IF(AND(L14 = "Baja",N14 = "Menor"), "Moderado",
IF(AND(L14 = "Baja",N14 = "Moderado"), "Moderado",
IF(AND(L14 = "Baja",N14 = "Mayor"), "Alto",
IF(AND(L14 = "Baja",N14 = "Catastrófico"), "Extremo",
IF(AND(L14 = "Media",N14 = "Leve"), "Moderado",
IF(AND(L14 = "Media",N14 = "Menor"), "Moderado",
IF(AND(L14 = "Media",N14 = "Moderado"), " Moderado",
IF(AND(L14 = "Media",N14 = "Mayor"), "Alto",
IF(AND(L14 = "Media",N14 = "Catastrófico"), "Extremo",
IF(AND(L14 = "Alta",N14 = "Leve"), "Moderado",
IF(AND(L14 = "Alta",N14 = "Menor"), "Moderado",
IF(AND(L14 = "Alta",N14 = "Moderado"), "Alto",
IF(AND(L14 = "Alta",N14 = "Mayor"), "Alto",
IF(AND(L14 = "Alta",N14 = "Catastrófico"), "Extremo",
IF(AND(L14 = "Muy Alta",N14 = "Leve"), "Alto",
IF(AND(L14 = "Muy Alta",N14 = "Menor"), "Alto",
IF(AND(L14 = "Muy Alta",N14 = "Moderado"), "Alto",
IF(AND(L14 = "Muy Alta",N14 = "Mayor"), "Alto",
IF(AND(L14 = "Muy Alta",N14 = "Catastrófico"), "Extremo",
))))))))))))))))))))))))),"N/A"),"N/A")</f>
        <v>Extremo</v>
      </c>
      <c r="P14" s="51">
        <v>2</v>
      </c>
      <c r="Q14" s="52" t="s">
        <v>144</v>
      </c>
      <c r="R14" s="57" t="s">
        <v>175</v>
      </c>
      <c r="S14" s="54" t="s">
        <v>49</v>
      </c>
      <c r="T14" s="55">
        <v>46023</v>
      </c>
      <c r="U14" s="55" t="s">
        <v>42</v>
      </c>
      <c r="V14" s="56" t="s">
        <v>164</v>
      </c>
      <c r="W14" s="52" t="str">
        <f t="shared" ref="W14:W33" si="10">IF(Y14="Preventivo","X",IF(Y14="Detectivo","X",IF(Y14="Correctivo"," ")))</f>
        <v>X</v>
      </c>
      <c r="X14" s="52" t="str">
        <f t="shared" si="1"/>
        <v xml:space="preserve"> </v>
      </c>
      <c r="Y14" s="39" t="s">
        <v>103</v>
      </c>
      <c r="Z14" s="47">
        <f t="shared" si="2"/>
        <v>0.15</v>
      </c>
      <c r="AA14" s="39" t="s">
        <v>44</v>
      </c>
      <c r="AB14" s="47">
        <f t="shared" si="3"/>
        <v>0.25</v>
      </c>
      <c r="AC14" s="48">
        <f t="shared" si="4"/>
        <v>0.4</v>
      </c>
      <c r="AD14" s="39" t="s">
        <v>45</v>
      </c>
      <c r="AE14" s="39" t="s">
        <v>46</v>
      </c>
      <c r="AF14" s="39" t="s">
        <v>47</v>
      </c>
      <c r="AG14" s="49" t="str">
        <f t="shared" si="5"/>
        <v>Media</v>
      </c>
      <c r="AH14" s="50">
        <f>IF(Y14="Preventivo",K14-(AC14*K14),IF(Y14="Detectivo",K14-(AC14*K14),IF(Y14="Correctivo",K14*1)))</f>
        <v>0.6</v>
      </c>
      <c r="AI14" s="49" t="str">
        <f t="shared" si="6"/>
        <v>Catastrófico</v>
      </c>
      <c r="AJ14" s="50">
        <f>IF(Y14="Preventivo",M14*1,IF(Y14="Detectivo",M14*1,IF(Y14="Correctivo",M14-(AC14*M14))))</f>
        <v>1</v>
      </c>
      <c r="AK14" s="44" t="str">
        <f t="shared" si="7"/>
        <v>Extremo</v>
      </c>
      <c r="AL14" s="44" t="s">
        <v>48</v>
      </c>
    </row>
    <row r="15" spans="1:38" s="38" customFormat="1" ht="115" x14ac:dyDescent="0.35">
      <c r="A15" s="65"/>
      <c r="B15" s="64"/>
      <c r="C15" s="65"/>
      <c r="D15" s="65"/>
      <c r="E15" s="65"/>
      <c r="F15" s="65"/>
      <c r="G15" s="65"/>
      <c r="H15" s="77"/>
      <c r="I15" s="65"/>
      <c r="J15" s="65"/>
      <c r="K15" s="72"/>
      <c r="L15" s="65"/>
      <c r="M15" s="72"/>
      <c r="N15" s="64"/>
      <c r="O15" s="73"/>
      <c r="P15" s="51">
        <v>3</v>
      </c>
      <c r="Q15" s="52" t="s">
        <v>145</v>
      </c>
      <c r="R15" s="57" t="s">
        <v>191</v>
      </c>
      <c r="S15" s="54" t="s">
        <v>49</v>
      </c>
      <c r="T15" s="55">
        <v>46023</v>
      </c>
      <c r="U15" s="55" t="s">
        <v>161</v>
      </c>
      <c r="V15" s="56" t="s">
        <v>164</v>
      </c>
      <c r="W15" s="52" t="str">
        <f t="shared" si="10"/>
        <v xml:space="preserve"> </v>
      </c>
      <c r="X15" s="52" t="str">
        <f t="shared" si="1"/>
        <v>X</v>
      </c>
      <c r="Y15" s="39" t="s">
        <v>43</v>
      </c>
      <c r="Z15" s="47">
        <f t="shared" si="2"/>
        <v>0.1</v>
      </c>
      <c r="AA15" s="39" t="s">
        <v>44</v>
      </c>
      <c r="AB15" s="47">
        <f t="shared" si="3"/>
        <v>0.25</v>
      </c>
      <c r="AC15" s="48">
        <f t="shared" si="4"/>
        <v>0.35</v>
      </c>
      <c r="AD15" s="39" t="s">
        <v>45</v>
      </c>
      <c r="AE15" s="39" t="s">
        <v>46</v>
      </c>
      <c r="AF15" s="39" t="s">
        <v>47</v>
      </c>
      <c r="AG15" s="49" t="str">
        <f t="shared" si="5"/>
        <v>Muy Baja</v>
      </c>
      <c r="AH15" s="50">
        <f>IF(Y15="Preventivo",K15-(AC15*K15),IF(Y15="Detectivo",K15-(AC15*K15),IF(Y15="Correctivo",K15*1)))</f>
        <v>0</v>
      </c>
      <c r="AI15" s="49" t="str">
        <f t="shared" ref="AI15:AI33" si="11">IF(AND(AJ15&lt;=100%,AJ15&gt;80%),"Catastrófico",IF(AND(AJ15&lt;=80%,AJ15&gt;60%),"Mayor",IF(AND(AJ15&lt;=60%,AJ15&gt;40%),"Moderado",IF(AND(AJ15&lt;=40%,AJ15&gt;20%),"Menor",IF(AND(AJ15&lt;=20%,AJ15&gt;=0%),"Leve")))))</f>
        <v>Leve</v>
      </c>
      <c r="AJ15" s="50">
        <f t="shared" ref="AJ15:AJ33" si="12">IF(Y15="Preventivo",M15*1,IF(Y15="Detectivo",M15*1,IF(Y15="Correctivo",M15-(AC15*M15))))</f>
        <v>0</v>
      </c>
      <c r="AK15" s="44" t="str">
        <f t="shared" ref="AK15:AK33" si="13">IF(AG15&lt;&gt;"",IF(AI15&lt;&gt;"",
IF(AND(AG15 = "Muy Baja",AI15 = "Leve"), "Bajo",
IF(AND(AG15 = "Muy Baja",AI15 = "Menor"), "Bajo",
IF(AND(AG15 = "Muy Baja",AI15 = "Moderado"), "Moderado",
IF(AND(AG15 = "Muy Baja",AI15 = "Mayor"), "Alto",
IF(AND(AG15 = "Muy Baja",AI15 = "Catastrófico"), "Extremo",
IF(AND(AG15 = "Baja",AI15 = "Leve"), "Bajo",
IF(AND(AG15 = "Baja",AI15 = "Menor"), "Moderado",
IF(AND(AG15 = "Baja",AI15 = "Moderado"), "Moderado",
IF(AND(AG15 = "Baja",AI15 = "Mayor"), "Alto",
IF(AND(AG15 = "Baja",AI15 = "Catastrófico"), "Extremo",
IF(AND(AG15 = "Media",AI15 = "Leve"), "Moderado",
IF(AND(AG15 = "Media",AI15 = "Menor"), "Moderado",
IF(AND(AG15 = "Media",AI15 = "Moderado"), " Moderado",
IF(AND(AG15 = "Media",AI15 = "Mayor"), "Alto",
IF(AND(AG15 = "Media",AI15 = "Catastrófico"), "Extremo",
IF(AND(AG15 = "Alta",AI15 = "Leve"), "Moderado",
IF(AND(AG15 = "Alta",AI15 = "Menor"), "Moderado",
IF(AND(AG15 = "Alta",AI15 = "Moderado"), "Alto",
IF(AND(AG15 = "Alta",AI15 = "Mayor"), "Alto",
IF(AND(AG15 = "Alta",AI15 = "Catastrófico"), "Extremo",
IF(AND(AG15 = "Muy Alta",AI15 = "Leve"), "Alto",
IF(AND(AG15 = "Muy Alta",AI15 = "Menor"), "Alto",
IF(AND(AG15 = "Muy Alta",AI15 = "Moderado"), "Alto",
IF(AND(AG15 = "Muy Alta",AI15 = "Mayor"), "Alto",
IF(AND(AG15 = "Muy Alta",AI15 = "Catastrófico"), "Extremo",
))))))))))))))))))))))))),"N/A"),"N/A")</f>
        <v>Bajo</v>
      </c>
      <c r="AL15" s="44" t="s">
        <v>48</v>
      </c>
    </row>
    <row r="16" spans="1:38" s="38" customFormat="1" ht="80.5" x14ac:dyDescent="0.35">
      <c r="A16" s="65"/>
      <c r="B16" s="64"/>
      <c r="C16" s="65"/>
      <c r="D16" s="65"/>
      <c r="E16" s="65"/>
      <c r="F16" s="65"/>
      <c r="G16" s="65"/>
      <c r="H16" s="77"/>
      <c r="I16" s="65"/>
      <c r="J16" s="65"/>
      <c r="K16" s="72"/>
      <c r="L16" s="65"/>
      <c r="M16" s="72"/>
      <c r="N16" s="64"/>
      <c r="O16" s="73"/>
      <c r="P16" s="51">
        <v>4</v>
      </c>
      <c r="Q16" s="52" t="s">
        <v>146</v>
      </c>
      <c r="R16" s="57" t="s">
        <v>176</v>
      </c>
      <c r="S16" s="54" t="s">
        <v>49</v>
      </c>
      <c r="T16" s="55">
        <v>46023</v>
      </c>
      <c r="U16" s="55" t="s">
        <v>162</v>
      </c>
      <c r="V16" s="56" t="s">
        <v>164</v>
      </c>
      <c r="W16" s="52" t="str">
        <f t="shared" si="10"/>
        <v>X</v>
      </c>
      <c r="X16" s="52" t="str">
        <f t="shared" si="1"/>
        <v xml:space="preserve"> </v>
      </c>
      <c r="Y16" s="39" t="s">
        <v>102</v>
      </c>
      <c r="Z16" s="47">
        <f t="shared" si="2"/>
        <v>0.25</v>
      </c>
      <c r="AA16" s="39" t="s">
        <v>44</v>
      </c>
      <c r="AB16" s="47">
        <f t="shared" si="3"/>
        <v>0.25</v>
      </c>
      <c r="AC16" s="48">
        <f t="shared" si="4"/>
        <v>0.5</v>
      </c>
      <c r="AD16" s="39" t="s">
        <v>45</v>
      </c>
      <c r="AE16" s="39" t="s">
        <v>46</v>
      </c>
      <c r="AF16" s="39" t="s">
        <v>47</v>
      </c>
      <c r="AG16" s="49" t="str">
        <f t="shared" si="5"/>
        <v>Muy Baja</v>
      </c>
      <c r="AH16" s="50">
        <f t="shared" ref="AH16:AH33" si="14">IF(Y16="Preventivo",K16-(AC16*K16),IF(Y16="Detectivo",K16-(AC16*K16),IF(Y16="Correctivo",K16*1)))</f>
        <v>0</v>
      </c>
      <c r="AI16" s="49" t="str">
        <f t="shared" si="11"/>
        <v>Leve</v>
      </c>
      <c r="AJ16" s="50">
        <f t="shared" si="12"/>
        <v>0</v>
      </c>
      <c r="AK16" s="44" t="str">
        <f t="shared" si="13"/>
        <v>Bajo</v>
      </c>
      <c r="AL16" s="44" t="s">
        <v>48</v>
      </c>
    </row>
    <row r="17" spans="1:38" s="38" customFormat="1" ht="69" x14ac:dyDescent="0.35">
      <c r="A17" s="65"/>
      <c r="B17" s="64"/>
      <c r="C17" s="65"/>
      <c r="D17" s="65"/>
      <c r="E17" s="65"/>
      <c r="F17" s="65"/>
      <c r="G17" s="65"/>
      <c r="H17" s="77"/>
      <c r="I17" s="65"/>
      <c r="J17" s="65"/>
      <c r="K17" s="72"/>
      <c r="L17" s="65"/>
      <c r="M17" s="72"/>
      <c r="N17" s="64"/>
      <c r="O17" s="73"/>
      <c r="P17" s="51">
        <v>5</v>
      </c>
      <c r="Q17" s="52" t="s">
        <v>147</v>
      </c>
      <c r="R17" s="57" t="s">
        <v>177</v>
      </c>
      <c r="S17" s="54" t="s">
        <v>49</v>
      </c>
      <c r="T17" s="55">
        <v>46023</v>
      </c>
      <c r="U17" s="55" t="s">
        <v>162</v>
      </c>
      <c r="V17" s="56" t="s">
        <v>164</v>
      </c>
      <c r="W17" s="52" t="str">
        <f t="shared" si="10"/>
        <v>X</v>
      </c>
      <c r="X17" s="52" t="str">
        <f t="shared" si="1"/>
        <v xml:space="preserve"> </v>
      </c>
      <c r="Y17" s="39" t="s">
        <v>103</v>
      </c>
      <c r="Z17" s="47">
        <f t="shared" si="2"/>
        <v>0.15</v>
      </c>
      <c r="AA17" s="39" t="s">
        <v>44</v>
      </c>
      <c r="AB17" s="47">
        <f t="shared" si="3"/>
        <v>0.25</v>
      </c>
      <c r="AC17" s="48">
        <f t="shared" si="4"/>
        <v>0.4</v>
      </c>
      <c r="AD17" s="39" t="s">
        <v>45</v>
      </c>
      <c r="AE17" s="39" t="s">
        <v>46</v>
      </c>
      <c r="AF17" s="39" t="s">
        <v>47</v>
      </c>
      <c r="AG17" s="49" t="str">
        <f t="shared" si="5"/>
        <v>Muy Baja</v>
      </c>
      <c r="AH17" s="50">
        <f t="shared" si="14"/>
        <v>0</v>
      </c>
      <c r="AI17" s="49" t="str">
        <f t="shared" si="11"/>
        <v>Leve</v>
      </c>
      <c r="AJ17" s="50">
        <f t="shared" si="12"/>
        <v>0</v>
      </c>
      <c r="AK17" s="44" t="str">
        <f t="shared" si="13"/>
        <v>Bajo</v>
      </c>
      <c r="AL17" s="44" t="s">
        <v>48</v>
      </c>
    </row>
    <row r="18" spans="1:38" s="38" customFormat="1" ht="69" x14ac:dyDescent="0.35">
      <c r="A18" s="65"/>
      <c r="B18" s="64"/>
      <c r="C18" s="65"/>
      <c r="D18" s="65"/>
      <c r="E18" s="65"/>
      <c r="F18" s="65"/>
      <c r="G18" s="65"/>
      <c r="H18" s="77"/>
      <c r="I18" s="65"/>
      <c r="J18" s="65"/>
      <c r="K18" s="72"/>
      <c r="L18" s="65"/>
      <c r="M18" s="72"/>
      <c r="N18" s="64"/>
      <c r="O18" s="73"/>
      <c r="P18" s="51">
        <v>6</v>
      </c>
      <c r="Q18" s="52" t="s">
        <v>148</v>
      </c>
      <c r="R18" s="57" t="s">
        <v>178</v>
      </c>
      <c r="S18" s="54" t="s">
        <v>49</v>
      </c>
      <c r="T18" s="55">
        <v>46023</v>
      </c>
      <c r="U18" s="55" t="s">
        <v>162</v>
      </c>
      <c r="V18" s="56" t="s">
        <v>164</v>
      </c>
      <c r="W18" s="52" t="str">
        <f t="shared" si="10"/>
        <v>X</v>
      </c>
      <c r="X18" s="52" t="str">
        <f t="shared" si="1"/>
        <v xml:space="preserve"> </v>
      </c>
      <c r="Y18" s="39" t="s">
        <v>103</v>
      </c>
      <c r="Z18" s="47">
        <f t="shared" si="2"/>
        <v>0.15</v>
      </c>
      <c r="AA18" s="39" t="s">
        <v>44</v>
      </c>
      <c r="AB18" s="47">
        <f t="shared" si="3"/>
        <v>0.25</v>
      </c>
      <c r="AC18" s="48">
        <f t="shared" si="4"/>
        <v>0.4</v>
      </c>
      <c r="AD18" s="39" t="s">
        <v>45</v>
      </c>
      <c r="AE18" s="39" t="s">
        <v>46</v>
      </c>
      <c r="AF18" s="39" t="s">
        <v>47</v>
      </c>
      <c r="AG18" s="49" t="str">
        <f t="shared" si="5"/>
        <v>Muy Baja</v>
      </c>
      <c r="AH18" s="50">
        <f t="shared" si="14"/>
        <v>0</v>
      </c>
      <c r="AI18" s="49" t="str">
        <f t="shared" si="11"/>
        <v>Leve</v>
      </c>
      <c r="AJ18" s="50">
        <f t="shared" si="12"/>
        <v>0</v>
      </c>
      <c r="AK18" s="44" t="str">
        <f t="shared" si="13"/>
        <v>Bajo</v>
      </c>
      <c r="AL18" s="44" t="s">
        <v>48</v>
      </c>
    </row>
    <row r="19" spans="1:38" s="38" customFormat="1" ht="80.5" x14ac:dyDescent="0.35">
      <c r="A19" s="65"/>
      <c r="B19" s="64"/>
      <c r="C19" s="65"/>
      <c r="D19" s="65"/>
      <c r="E19" s="65"/>
      <c r="F19" s="65"/>
      <c r="G19" s="65"/>
      <c r="H19" s="77"/>
      <c r="I19" s="65"/>
      <c r="J19" s="65"/>
      <c r="K19" s="72"/>
      <c r="L19" s="65"/>
      <c r="M19" s="72"/>
      <c r="N19" s="64"/>
      <c r="O19" s="73"/>
      <c r="P19" s="51">
        <v>7</v>
      </c>
      <c r="Q19" s="52" t="s">
        <v>149</v>
      </c>
      <c r="R19" s="58" t="s">
        <v>184</v>
      </c>
      <c r="S19" s="54" t="s">
        <v>49</v>
      </c>
      <c r="T19" s="55">
        <v>46023</v>
      </c>
      <c r="U19" s="55" t="s">
        <v>162</v>
      </c>
      <c r="V19" s="56" t="s">
        <v>164</v>
      </c>
      <c r="W19" s="52" t="str">
        <f t="shared" si="10"/>
        <v>X</v>
      </c>
      <c r="X19" s="52" t="str">
        <f t="shared" si="1"/>
        <v xml:space="preserve"> </v>
      </c>
      <c r="Y19" s="39" t="s">
        <v>102</v>
      </c>
      <c r="Z19" s="47">
        <f t="shared" si="2"/>
        <v>0.25</v>
      </c>
      <c r="AA19" s="39" t="s">
        <v>44</v>
      </c>
      <c r="AB19" s="47">
        <f t="shared" si="3"/>
        <v>0.25</v>
      </c>
      <c r="AC19" s="48">
        <f t="shared" si="4"/>
        <v>0.5</v>
      </c>
      <c r="AD19" s="39" t="s">
        <v>45</v>
      </c>
      <c r="AE19" s="39" t="s">
        <v>46</v>
      </c>
      <c r="AF19" s="39" t="s">
        <v>47</v>
      </c>
      <c r="AG19" s="49" t="str">
        <f t="shared" si="5"/>
        <v>Muy Baja</v>
      </c>
      <c r="AH19" s="50">
        <f t="shared" si="14"/>
        <v>0</v>
      </c>
      <c r="AI19" s="49" t="str">
        <f t="shared" si="11"/>
        <v>Leve</v>
      </c>
      <c r="AJ19" s="50">
        <f>IF(Y19="Preventivo",M19*1,IF(Y19="Detectivo",M19*1,IF(Y19="Correctivo",M19-(AC19*M19))))</f>
        <v>0</v>
      </c>
      <c r="AK19" s="44" t="str">
        <f t="shared" si="13"/>
        <v>Bajo</v>
      </c>
      <c r="AL19" s="44" t="s">
        <v>48</v>
      </c>
    </row>
    <row r="20" spans="1:38" s="38" customFormat="1" ht="69" x14ac:dyDescent="0.35">
      <c r="A20" s="65"/>
      <c r="B20" s="64"/>
      <c r="C20" s="65"/>
      <c r="D20" s="65"/>
      <c r="E20" s="65"/>
      <c r="F20" s="65"/>
      <c r="G20" s="65"/>
      <c r="H20" s="77"/>
      <c r="I20" s="65"/>
      <c r="J20" s="65"/>
      <c r="K20" s="72"/>
      <c r="L20" s="65"/>
      <c r="M20" s="72"/>
      <c r="N20" s="64"/>
      <c r="O20" s="73"/>
      <c r="P20" s="51">
        <v>8</v>
      </c>
      <c r="Q20" s="52" t="s">
        <v>150</v>
      </c>
      <c r="R20" s="58" t="s">
        <v>185</v>
      </c>
      <c r="S20" s="54" t="s">
        <v>49</v>
      </c>
      <c r="T20" s="55">
        <v>46023</v>
      </c>
      <c r="U20" s="55" t="s">
        <v>162</v>
      </c>
      <c r="V20" s="56" t="s">
        <v>164</v>
      </c>
      <c r="W20" s="52" t="str">
        <f t="shared" si="10"/>
        <v>X</v>
      </c>
      <c r="X20" s="52" t="str">
        <f t="shared" si="1"/>
        <v xml:space="preserve"> </v>
      </c>
      <c r="Y20" s="39" t="s">
        <v>102</v>
      </c>
      <c r="Z20" s="47">
        <f t="shared" si="2"/>
        <v>0.25</v>
      </c>
      <c r="AA20" s="39" t="s">
        <v>44</v>
      </c>
      <c r="AB20" s="47">
        <f t="shared" si="3"/>
        <v>0.25</v>
      </c>
      <c r="AC20" s="48">
        <f t="shared" si="4"/>
        <v>0.5</v>
      </c>
      <c r="AD20" s="39" t="s">
        <v>45</v>
      </c>
      <c r="AE20" s="39" t="s">
        <v>46</v>
      </c>
      <c r="AF20" s="39" t="s">
        <v>47</v>
      </c>
      <c r="AG20" s="49" t="str">
        <f t="shared" si="5"/>
        <v>Muy Baja</v>
      </c>
      <c r="AH20" s="50">
        <f t="shared" si="14"/>
        <v>0</v>
      </c>
      <c r="AI20" s="49" t="str">
        <f t="shared" si="11"/>
        <v>Leve</v>
      </c>
      <c r="AJ20" s="50">
        <f>IF(Y20="Preventivo",M20*1,IF(Y20="Detectivo",M20*1,IF(Y20="Correctivo",M20-(AC20*M20))))</f>
        <v>0</v>
      </c>
      <c r="AK20" s="44" t="str">
        <f t="shared" si="13"/>
        <v>Bajo</v>
      </c>
      <c r="AL20" s="44" t="s">
        <v>48</v>
      </c>
    </row>
    <row r="21" spans="1:38" s="38" customFormat="1" ht="80.5" x14ac:dyDescent="0.35">
      <c r="A21" s="65" t="s">
        <v>110</v>
      </c>
      <c r="B21" s="64">
        <v>3</v>
      </c>
      <c r="C21" s="65" t="s">
        <v>115</v>
      </c>
      <c r="D21" s="65" t="s">
        <v>112</v>
      </c>
      <c r="E21" s="65" t="s">
        <v>121</v>
      </c>
      <c r="F21" s="65" t="s">
        <v>128</v>
      </c>
      <c r="G21" s="65" t="s">
        <v>174</v>
      </c>
      <c r="H21" s="65" t="s">
        <v>168</v>
      </c>
      <c r="I21" s="65" t="s">
        <v>136</v>
      </c>
      <c r="J21" s="65" t="s">
        <v>140</v>
      </c>
      <c r="K21" s="72">
        <v>0.6</v>
      </c>
      <c r="L21" s="65" t="str">
        <f t="shared" ref="L21" si="15">IF(AND(K21&lt;=100%,K21&gt;80%),"Muy alta",IF(AND(K21&lt;=80%,K21&gt;60%),"Alta",IF(AND(K21&lt;=60%,K21&gt;40%),"Media",IF(AND(K21&lt;=40%,K21&gt;20%),"Baja",IF(AND(K21&lt;=20%,K21&gt;=0%),"Muy Baja",)))))</f>
        <v>Media</v>
      </c>
      <c r="M21" s="72">
        <v>0.6</v>
      </c>
      <c r="N21" s="64" t="str">
        <f>IF(AND(M21&lt;=100%,M21&gt;80%),"Catastrófico",IF(AND(M21&lt;=80%,M21&gt;60%),"Mayor",IF(AND(M21&lt;=60%,M21&gt;40%),"Moderado",IF(AND(M21&lt;=40%,M21&gt;20%),"Menor",IF(AND(M21&lt;=20%,M21&gt;=0%),"Leve")))))</f>
        <v>Moderado</v>
      </c>
      <c r="O21" s="73" t="str">
        <f>IF(L21&lt;&gt;"",IF(N21&lt;&gt;"",
IF(AND(L21 = "Muy Baja",N21 = "Leve"), "Bajo",
IF(AND(L21 = "Muy Baja",N21 = "Menor"), "Bajo",
IF(AND(L21 = "Muy Baja",N21 = "Moderado"), "Moderado",
IF(AND(L21 = "Muy Baja",N21 = "Mayor"), "Alto",
IF(AND(L21 = "Muy Baja",N21 = "Catastrófico"), "Extremo",
IF(AND(L21 = "Baja",N21 = "Leve"), "Bajo",
IF(AND(L21 = "Baja",N21 = "Menor"), "Moderado",
IF(AND(L21 = "Baja",N21 = "Moderado"), "Moderado",
IF(AND(L21 = "Baja",N21 = "Mayor"), "Alto",
IF(AND(L21 = "Baja",N21 = "Catastrófico"), "Extremo",
IF(AND(L21 = "Media",N21 = "Leve"), "Moderado",
IF(AND(L21 = "Media",N21 = "Menor"), "Moderado",
IF(AND(L21 = "Media",N21 = "Moderado"), " Moderado",
IF(AND(L21 = "Media",N21 = "Mayor"), "Alto",
IF(AND(L21 = "Media",N21 = "Catastrófico"), "Extremo",
IF(AND(L21 = "Alta",N21 = "Leve"), "Moderado",
IF(AND(L21 = "Alta",N21 = "Menor"), "Moderado",
IF(AND(L21 = "Alta",N21 = "Moderado"), "Alto",
IF(AND(L21 = "Alta",N21 = "Mayor"), "Alto",
IF(AND(L21 = "Alta",N21 = "Catastrófico"), "Extremo",
IF(AND(L21 = "Muy Alta",N21 = "Leve"), "Alto",
IF(AND(L21 = "Muy Alta",N21 = "Menor"), "Alto",
IF(AND(L21 = "Muy Alta",N21 = "Moderado"), "Alto",
IF(AND(L21 = "Muy Alta",N21 = "Mayor"), "Alto",
IF(AND(L21 = "Muy Alta",N21 = "Catastrófico"), "Extremo",
))))))))))))))))))))))))),"N/A"),"N/A")</f>
        <v xml:space="preserve"> Moderado</v>
      </c>
      <c r="P21" s="51">
        <v>9</v>
      </c>
      <c r="Q21" s="52" t="s">
        <v>151</v>
      </c>
      <c r="R21" s="58" t="s">
        <v>184</v>
      </c>
      <c r="S21" s="54" t="s">
        <v>49</v>
      </c>
      <c r="T21" s="55">
        <v>46023</v>
      </c>
      <c r="U21" s="55" t="s">
        <v>162</v>
      </c>
      <c r="V21" s="56" t="s">
        <v>164</v>
      </c>
      <c r="W21" s="52" t="str">
        <f t="shared" si="10"/>
        <v>X</v>
      </c>
      <c r="X21" s="52" t="str">
        <f t="shared" si="1"/>
        <v xml:space="preserve"> </v>
      </c>
      <c r="Y21" s="39" t="s">
        <v>102</v>
      </c>
      <c r="Z21" s="47">
        <f t="shared" si="2"/>
        <v>0.25</v>
      </c>
      <c r="AA21" s="39" t="s">
        <v>44</v>
      </c>
      <c r="AB21" s="47">
        <f t="shared" si="3"/>
        <v>0.25</v>
      </c>
      <c r="AC21" s="48">
        <f t="shared" si="4"/>
        <v>0.5</v>
      </c>
      <c r="AD21" s="39" t="s">
        <v>45</v>
      </c>
      <c r="AE21" s="39" t="s">
        <v>46</v>
      </c>
      <c r="AF21" s="39" t="s">
        <v>47</v>
      </c>
      <c r="AG21" s="49" t="str">
        <f t="shared" si="5"/>
        <v>Baja</v>
      </c>
      <c r="AH21" s="50">
        <f t="shared" si="14"/>
        <v>0.3</v>
      </c>
      <c r="AI21" s="49" t="str">
        <f t="shared" si="11"/>
        <v>Moderado</v>
      </c>
      <c r="AJ21" s="50">
        <f>IF(Y21="Preventivo",M21*1,IF(Y21="Detectivo",M21*1,IF(Y21="Correctivo",M21-(AC21*M21))))</f>
        <v>0.6</v>
      </c>
      <c r="AK21" s="44" t="str">
        <f t="shared" si="13"/>
        <v>Moderado</v>
      </c>
      <c r="AL21" s="44" t="s">
        <v>48</v>
      </c>
    </row>
    <row r="22" spans="1:38" s="38" customFormat="1" ht="69" x14ac:dyDescent="0.35">
      <c r="A22" s="65"/>
      <c r="B22" s="64"/>
      <c r="C22" s="65"/>
      <c r="D22" s="65"/>
      <c r="E22" s="65"/>
      <c r="F22" s="65"/>
      <c r="G22" s="65"/>
      <c r="H22" s="65"/>
      <c r="I22" s="65"/>
      <c r="J22" s="65"/>
      <c r="K22" s="72"/>
      <c r="L22" s="65"/>
      <c r="M22" s="72"/>
      <c r="N22" s="64"/>
      <c r="O22" s="73"/>
      <c r="P22" s="51">
        <v>10</v>
      </c>
      <c r="Q22" s="52" t="s">
        <v>152</v>
      </c>
      <c r="R22" s="57" t="s">
        <v>179</v>
      </c>
      <c r="S22" s="54" t="s">
        <v>49</v>
      </c>
      <c r="T22" s="55">
        <v>46023</v>
      </c>
      <c r="U22" s="117" t="s">
        <v>42</v>
      </c>
      <c r="V22" s="56" t="s">
        <v>164</v>
      </c>
      <c r="W22" s="52" t="str">
        <f t="shared" si="10"/>
        <v>X</v>
      </c>
      <c r="X22" s="52" t="str">
        <f t="shared" si="1"/>
        <v xml:space="preserve"> </v>
      </c>
      <c r="Y22" s="39" t="s">
        <v>102</v>
      </c>
      <c r="Z22" s="47">
        <f t="shared" si="2"/>
        <v>0.25</v>
      </c>
      <c r="AA22" s="39" t="s">
        <v>105</v>
      </c>
      <c r="AB22" s="47">
        <f t="shared" si="3"/>
        <v>0.15</v>
      </c>
      <c r="AC22" s="48">
        <f t="shared" si="4"/>
        <v>0.4</v>
      </c>
      <c r="AD22" s="39" t="s">
        <v>45</v>
      </c>
      <c r="AE22" s="39" t="s">
        <v>46</v>
      </c>
      <c r="AF22" s="39" t="s">
        <v>47</v>
      </c>
      <c r="AG22" s="49" t="str">
        <f t="shared" si="5"/>
        <v>Muy Baja</v>
      </c>
      <c r="AH22" s="50">
        <f>IF(Y22="Preventivo",K22-(AC22*K22),IF(Y22="Detectivo",K22-(AC22*K22),IF(Y22="Correctivo",K22*1)))</f>
        <v>0</v>
      </c>
      <c r="AI22" s="49" t="str">
        <f t="shared" si="11"/>
        <v>Leve</v>
      </c>
      <c r="AJ22" s="50">
        <f>IF(Y22="Preventivo",M22*1,IF(Y22="Detectivo",M22*1,IF(Y22="Correctivo",M22-(AC22*M22))))</f>
        <v>0</v>
      </c>
      <c r="AK22" s="44" t="str">
        <f t="shared" si="13"/>
        <v>Bajo</v>
      </c>
      <c r="AL22" s="44" t="s">
        <v>48</v>
      </c>
    </row>
    <row r="23" spans="1:38" ht="130" x14ac:dyDescent="0.35">
      <c r="A23" s="43" t="s">
        <v>110</v>
      </c>
      <c r="B23" s="44">
        <v>4</v>
      </c>
      <c r="C23" s="43" t="s">
        <v>116</v>
      </c>
      <c r="D23" s="43" t="s">
        <v>112</v>
      </c>
      <c r="E23" s="43" t="s">
        <v>122</v>
      </c>
      <c r="F23" s="43" t="s">
        <v>129</v>
      </c>
      <c r="G23" s="43" t="s">
        <v>173</v>
      </c>
      <c r="H23" s="43" t="s">
        <v>169</v>
      </c>
      <c r="I23" s="43" t="s">
        <v>137</v>
      </c>
      <c r="J23" s="43" t="s">
        <v>140</v>
      </c>
      <c r="K23" s="45">
        <v>0.6</v>
      </c>
      <c r="L23" s="43" t="str">
        <f t="shared" ref="L23" si="16">IF(AND(K23&lt;=100%,K23&gt;80%),"Muy alta",IF(AND(K23&lt;=80%,K23&gt;60%),"Alta",IF(AND(K23&lt;=60%,K23&gt;40%),"Media",IF(AND(K23&lt;=40%,K23&gt;20%),"Baja",IF(AND(K23&lt;=20%,K23&gt;=0%),"Muy Baja",)))))</f>
        <v>Media</v>
      </c>
      <c r="M23" s="45">
        <v>0.6</v>
      </c>
      <c r="N23" s="44" t="str">
        <f t="shared" ref="N23" si="17">IF(AND(M23&lt;=100%,M23&gt;80%),"Catastrófico",IF(AND(M23&lt;=80%,M23&gt;60%),"Mayor",IF(AND(M23&lt;=60%,M23&gt;40%),"Moderado",IF(AND(M23&lt;=40%,M23&gt;20%),"Menor",IF(AND(M23&lt;=20%,M23&gt;=0%),"Leve")))))</f>
        <v>Moderado</v>
      </c>
      <c r="O23" s="46" t="str">
        <f t="shared" ref="O23" si="18">IF(L23&lt;&gt;"",IF(N23&lt;&gt;"",
IF(AND(L23 = "Muy Baja",N23 = "Leve"), "Bajo",
IF(AND(L23 = "Muy Baja",N23 = "Menor"), "Bajo",
IF(AND(L23 = "Muy Baja",N23 = "Moderado"), "Moderado",
IF(AND(L23 = "Muy Baja",N23 = "Mayor"), "Alto",
IF(AND(L23 = "Muy Baja",N23 = "Catastrófico"), "Extremo",
IF(AND(L23 = "Baja",N23 = "Leve"), "Bajo",
IF(AND(L23 = "Baja",N23 = "Menor"), "Moderado",
IF(AND(L23 = "Baja",N23 = "Moderado"), "Moderado",
IF(AND(L23 = "Baja",N23 = "Mayor"), "Alto",
IF(AND(L23 = "Baja",N23 = "Catastrófico"), "Extremo",
IF(AND(L23 = "Media",N23 = "Leve"), "Moderado",
IF(AND(L23 = "Media",N23 = "Menor"), "Moderado",
IF(AND(L23 = "Media",N23 = "Moderado"), " Moderado",
IF(AND(L23 = "Media",N23 = "Mayor"), "Alto",
IF(AND(L23 = "Media",N23 = "Catastrófico"), "Extremo",
IF(AND(L23 = "Alta",N23 = "Leve"), "Moderado",
IF(AND(L23 = "Alta",N23 = "Menor"), "Moderado",
IF(AND(L23 = "Alta",N23 = "Moderado"), "Alto",
IF(AND(L23 = "Alta",N23 = "Mayor"), "Alto",
IF(AND(L23 = "Alta",N23 = "Catastrófico"), "Extremo",
IF(AND(L23 = "Muy Alta",N23 = "Leve"), "Alto",
IF(AND(L23 = "Muy Alta",N23 = "Menor"), "Alto",
IF(AND(L23 = "Muy Alta",N23 = "Moderado"), "Alto",
IF(AND(L23 = "Muy Alta",N23 = "Mayor"), "Alto",
IF(AND(L23 = "Muy Alta",N23 = "Catastrófico"), "Extremo",
))))))))))))))))))))))))),"N/A"),"N/A")</f>
        <v xml:space="preserve"> Moderado</v>
      </c>
      <c r="P23" s="51">
        <v>11</v>
      </c>
      <c r="Q23" s="59" t="s">
        <v>153</v>
      </c>
      <c r="R23" s="58" t="s">
        <v>186</v>
      </c>
      <c r="S23" s="54" t="s">
        <v>49</v>
      </c>
      <c r="T23" s="55">
        <v>46023</v>
      </c>
      <c r="U23" s="117" t="s">
        <v>192</v>
      </c>
      <c r="V23" s="56" t="s">
        <v>164</v>
      </c>
      <c r="W23" s="52" t="str">
        <f t="shared" si="10"/>
        <v>X</v>
      </c>
      <c r="X23" s="52" t="str">
        <f t="shared" si="1"/>
        <v xml:space="preserve"> </v>
      </c>
      <c r="Y23" s="39" t="s">
        <v>102</v>
      </c>
      <c r="Z23" s="47">
        <f t="shared" si="2"/>
        <v>0.25</v>
      </c>
      <c r="AA23" s="39" t="s">
        <v>44</v>
      </c>
      <c r="AB23" s="47">
        <f t="shared" si="3"/>
        <v>0.25</v>
      </c>
      <c r="AC23" s="48">
        <f t="shared" si="4"/>
        <v>0.5</v>
      </c>
      <c r="AD23" s="39" t="s">
        <v>45</v>
      </c>
      <c r="AE23" s="39" t="s">
        <v>46</v>
      </c>
      <c r="AF23" s="39" t="s">
        <v>47</v>
      </c>
      <c r="AG23" s="49" t="str">
        <f t="shared" si="5"/>
        <v>Baja</v>
      </c>
      <c r="AH23" s="50">
        <f t="shared" si="14"/>
        <v>0.3</v>
      </c>
      <c r="AI23" s="49" t="str">
        <f t="shared" si="11"/>
        <v>Moderado</v>
      </c>
      <c r="AJ23" s="50">
        <f t="shared" si="12"/>
        <v>0.6</v>
      </c>
      <c r="AK23" s="44" t="str">
        <f t="shared" si="13"/>
        <v>Moderado</v>
      </c>
      <c r="AL23" s="44" t="s">
        <v>48</v>
      </c>
    </row>
    <row r="24" spans="1:38" x14ac:dyDescent="0.35">
      <c r="A24" s="65" t="s">
        <v>110</v>
      </c>
      <c r="B24" s="65">
        <v>5</v>
      </c>
      <c r="C24" s="65" t="s">
        <v>117</v>
      </c>
      <c r="D24" s="65" t="s">
        <v>112</v>
      </c>
      <c r="E24" s="65" t="s">
        <v>123</v>
      </c>
      <c r="F24" s="65" t="s">
        <v>130</v>
      </c>
      <c r="G24" s="65" t="s">
        <v>173</v>
      </c>
      <c r="H24" s="77" t="s">
        <v>133</v>
      </c>
      <c r="I24" s="65" t="s">
        <v>138</v>
      </c>
      <c r="J24" s="65" t="s">
        <v>140</v>
      </c>
      <c r="K24" s="72">
        <v>0.6</v>
      </c>
      <c r="L24" s="65" t="str">
        <f t="shared" ref="L24:L32" si="19">IF(AND(K24&lt;=100%,K24&gt;80%),"Muy alta",IF(AND(K24&lt;=80%,K24&gt;60%),"Alta",IF(AND(K24&lt;=60%,K24&gt;40%),"Media",IF(AND(K24&lt;=40%,K24&gt;20%),"Baja",IF(AND(K24&lt;=20%,K24&gt;=0%),"Muy Baja",)))))</f>
        <v>Media</v>
      </c>
      <c r="M24" s="72">
        <v>0.8</v>
      </c>
      <c r="N24" s="64" t="str">
        <f t="shared" ref="N24:N32" si="20">IF(AND(M24&lt;=100%,M24&gt;80%),"Catastrófico",IF(AND(M24&lt;=80%,M24&gt;60%),"Mayor",IF(AND(M24&lt;=60%,M24&gt;40%),"Moderado",IF(AND(M24&lt;=40%,M24&gt;20%),"Menor",IF(AND(M24&lt;=20%,M24&gt;=0%),"Leve")))))</f>
        <v>Mayor</v>
      </c>
      <c r="O24" s="73" t="str">
        <f t="shared" ref="O24:O32" si="21">IF(L24&lt;&gt;"",IF(N24&lt;&gt;"",
IF(AND(L24 = "Muy Baja",N24 = "Leve"), "Bajo",
IF(AND(L24 = "Muy Baja",N24 = "Menor"), "Bajo",
IF(AND(L24 = "Muy Baja",N24 = "Moderado"), "Moderado",
IF(AND(L24 = "Muy Baja",N24 = "Mayor"), "Alto",
IF(AND(L24 = "Muy Baja",N24 = "Catastrófico"), "Extremo",
IF(AND(L24 = "Baja",N24 = "Leve"), "Bajo",
IF(AND(L24 = "Baja",N24 = "Menor"), "Moderado",
IF(AND(L24 = "Baja",N24 = "Moderado"), "Moderado",
IF(AND(L24 = "Baja",N24 = "Mayor"), "Alto",
IF(AND(L24 = "Baja",N24 = "Catastrófico"), "Extremo",
IF(AND(L24 = "Media",N24 = "Leve"), "Moderado",
IF(AND(L24 = "Media",N24 = "Menor"), "Moderado",
IF(AND(L24 = "Media",N24 = "Moderado"), " Moderado",
IF(AND(L24 = "Media",N24 = "Mayor"), "Alto",
IF(AND(L24 = "Media",N24 = "Catastrófico"), "Extremo",
IF(AND(L24 = "Alta",N24 = "Leve"), "Moderado",
IF(AND(L24 = "Alta",N24 = "Menor"), "Moderado",
IF(AND(L24 = "Alta",N24 = "Moderado"), "Alto",
IF(AND(L24 = "Alta",N24 = "Mayor"), "Alto",
IF(AND(L24 = "Alta",N24 = "Catastrófico"), "Extremo",
IF(AND(L24 = "Muy Alta",N24 = "Leve"), "Alto",
IF(AND(L24 = "Muy Alta",N24 = "Menor"), "Alto",
IF(AND(L24 = "Muy Alta",N24 = "Moderado"), "Alto",
IF(AND(L24 = "Muy Alta",N24 = "Mayor"), "Alto",
IF(AND(L24 = "Muy Alta",N24 = "Catastrófico"), "Extremo",
))))))))))))))))))))))))),"N/A"),"N/A")</f>
        <v>Alto</v>
      </c>
      <c r="P24" s="71">
        <v>12</v>
      </c>
      <c r="Q24" s="74" t="s">
        <v>154</v>
      </c>
      <c r="R24" s="76" t="s">
        <v>180</v>
      </c>
      <c r="S24" s="69" t="s">
        <v>49</v>
      </c>
      <c r="T24" s="70">
        <v>46023</v>
      </c>
      <c r="U24" s="71" t="s">
        <v>42</v>
      </c>
      <c r="V24" s="68" t="s">
        <v>164</v>
      </c>
      <c r="W24" s="69" t="str">
        <f t="shared" si="10"/>
        <v>X</v>
      </c>
      <c r="X24" s="69" t="str">
        <f t="shared" si="1"/>
        <v xml:space="preserve"> </v>
      </c>
      <c r="Y24" s="65" t="s">
        <v>102</v>
      </c>
      <c r="Z24" s="66">
        <f t="shared" si="2"/>
        <v>0.25</v>
      </c>
      <c r="AA24" s="65" t="s">
        <v>105</v>
      </c>
      <c r="AB24" s="66">
        <f t="shared" si="3"/>
        <v>0.15</v>
      </c>
      <c r="AC24" s="67">
        <f t="shared" si="4"/>
        <v>0.4</v>
      </c>
      <c r="AD24" s="65" t="s">
        <v>45</v>
      </c>
      <c r="AE24" s="65" t="s">
        <v>46</v>
      </c>
      <c r="AF24" s="65" t="s">
        <v>47</v>
      </c>
      <c r="AG24" s="63" t="str">
        <f t="shared" si="5"/>
        <v>Baja</v>
      </c>
      <c r="AH24" s="63">
        <f t="shared" si="14"/>
        <v>0.36</v>
      </c>
      <c r="AI24" s="63" t="str">
        <f t="shared" si="11"/>
        <v>Mayor</v>
      </c>
      <c r="AJ24" s="63">
        <f t="shared" si="12"/>
        <v>0.8</v>
      </c>
      <c r="AK24" s="64" t="str">
        <f t="shared" si="13"/>
        <v>Alto</v>
      </c>
      <c r="AL24" s="64" t="s">
        <v>48</v>
      </c>
    </row>
    <row r="25" spans="1:38" x14ac:dyDescent="0.35">
      <c r="A25" s="65"/>
      <c r="B25" s="65"/>
      <c r="C25" s="65"/>
      <c r="D25" s="65"/>
      <c r="E25" s="65"/>
      <c r="F25" s="65"/>
      <c r="G25" s="65"/>
      <c r="H25" s="77"/>
      <c r="I25" s="65"/>
      <c r="J25" s="65"/>
      <c r="K25" s="72"/>
      <c r="L25" s="65"/>
      <c r="M25" s="72"/>
      <c r="N25" s="64"/>
      <c r="O25" s="73"/>
      <c r="P25" s="71"/>
      <c r="Q25" s="75"/>
      <c r="R25" s="76"/>
      <c r="S25" s="69"/>
      <c r="T25" s="70"/>
      <c r="U25" s="71"/>
      <c r="V25" s="68"/>
      <c r="W25" s="69"/>
      <c r="X25" s="69"/>
      <c r="Y25" s="65"/>
      <c r="Z25" s="66"/>
      <c r="AA25" s="65"/>
      <c r="AB25" s="66"/>
      <c r="AC25" s="67"/>
      <c r="AD25" s="65"/>
      <c r="AE25" s="65"/>
      <c r="AF25" s="65"/>
      <c r="AG25" s="63"/>
      <c r="AH25" s="63"/>
      <c r="AI25" s="63"/>
      <c r="AJ25" s="63"/>
      <c r="AK25" s="64"/>
      <c r="AL25" s="64"/>
    </row>
    <row r="26" spans="1:38" x14ac:dyDescent="0.35">
      <c r="A26" s="65"/>
      <c r="B26" s="65"/>
      <c r="C26" s="65"/>
      <c r="D26" s="65"/>
      <c r="E26" s="65"/>
      <c r="F26" s="65"/>
      <c r="G26" s="65"/>
      <c r="H26" s="77"/>
      <c r="I26" s="65"/>
      <c r="J26" s="65"/>
      <c r="K26" s="72"/>
      <c r="L26" s="65"/>
      <c r="M26" s="72"/>
      <c r="N26" s="64"/>
      <c r="O26" s="73"/>
      <c r="P26" s="71"/>
      <c r="Q26" s="75"/>
      <c r="R26" s="76"/>
      <c r="S26" s="69"/>
      <c r="T26" s="70"/>
      <c r="U26" s="71"/>
      <c r="V26" s="68"/>
      <c r="W26" s="69"/>
      <c r="X26" s="69"/>
      <c r="Y26" s="65"/>
      <c r="Z26" s="66"/>
      <c r="AA26" s="65"/>
      <c r="AB26" s="66"/>
      <c r="AC26" s="67"/>
      <c r="AD26" s="65"/>
      <c r="AE26" s="65"/>
      <c r="AF26" s="65"/>
      <c r="AG26" s="63"/>
      <c r="AH26" s="63"/>
      <c r="AI26" s="63"/>
      <c r="AJ26" s="63"/>
      <c r="AK26" s="64"/>
      <c r="AL26" s="64"/>
    </row>
    <row r="27" spans="1:38" ht="80.5" x14ac:dyDescent="0.35">
      <c r="A27" s="65"/>
      <c r="B27" s="65"/>
      <c r="C27" s="65"/>
      <c r="D27" s="65"/>
      <c r="E27" s="65"/>
      <c r="F27" s="65"/>
      <c r="G27" s="65"/>
      <c r="H27" s="77"/>
      <c r="I27" s="65"/>
      <c r="J27" s="65"/>
      <c r="K27" s="72"/>
      <c r="L27" s="65"/>
      <c r="M27" s="72"/>
      <c r="N27" s="64"/>
      <c r="O27" s="73"/>
      <c r="P27" s="60">
        <v>13</v>
      </c>
      <c r="Q27" s="61" t="s">
        <v>155</v>
      </c>
      <c r="R27" s="58" t="s">
        <v>187</v>
      </c>
      <c r="S27" s="54" t="s">
        <v>49</v>
      </c>
      <c r="T27" s="55">
        <v>46023</v>
      </c>
      <c r="U27" s="55" t="s">
        <v>162</v>
      </c>
      <c r="V27" s="56" t="s">
        <v>164</v>
      </c>
      <c r="W27" s="52" t="str">
        <f t="shared" si="10"/>
        <v>X</v>
      </c>
      <c r="X27" s="52" t="str">
        <f t="shared" si="1"/>
        <v xml:space="preserve"> </v>
      </c>
      <c r="Y27" s="39" t="s">
        <v>102</v>
      </c>
      <c r="Z27" s="47">
        <f t="shared" si="2"/>
        <v>0.25</v>
      </c>
      <c r="AA27" s="39" t="s">
        <v>44</v>
      </c>
      <c r="AB27" s="47">
        <f t="shared" si="3"/>
        <v>0.25</v>
      </c>
      <c r="AC27" s="48">
        <f t="shared" si="4"/>
        <v>0.5</v>
      </c>
      <c r="AD27" s="39" t="s">
        <v>45</v>
      </c>
      <c r="AE27" s="39" t="s">
        <v>46</v>
      </c>
      <c r="AF27" s="39" t="s">
        <v>47</v>
      </c>
      <c r="AG27" s="49" t="str">
        <f t="shared" ref="AG27:AG33" si="22">IF(AND(AH27&lt;=100%,AH27&gt;80%),"Muy alta",IF(AND(AH27&lt;=80%,AH27&gt;60%),"Alta",IF(AND(AH27&lt;=60%,AH27&gt;40%),"Media",IF(AND(AH27&lt;=40%,AH27&gt;20%),"Baja",IF(AND(AH27&lt;=20%,AH27&gt;=0%),"Muy Baja",)))))</f>
        <v>Muy Baja</v>
      </c>
      <c r="AH27" s="50">
        <f t="shared" si="14"/>
        <v>0</v>
      </c>
      <c r="AI27" s="49" t="str">
        <f t="shared" si="11"/>
        <v>Leve</v>
      </c>
      <c r="AJ27" s="50">
        <f t="shared" si="12"/>
        <v>0</v>
      </c>
      <c r="AK27" s="44" t="str">
        <f t="shared" si="13"/>
        <v>Bajo</v>
      </c>
      <c r="AL27" s="44" t="s">
        <v>48</v>
      </c>
    </row>
    <row r="28" spans="1:38" ht="69" x14ac:dyDescent="0.35">
      <c r="A28" s="65"/>
      <c r="B28" s="65"/>
      <c r="C28" s="65"/>
      <c r="D28" s="65"/>
      <c r="E28" s="65"/>
      <c r="F28" s="65"/>
      <c r="G28" s="65"/>
      <c r="H28" s="77"/>
      <c r="I28" s="65"/>
      <c r="J28" s="65"/>
      <c r="K28" s="72"/>
      <c r="L28" s="65"/>
      <c r="M28" s="72"/>
      <c r="N28" s="64"/>
      <c r="O28" s="73"/>
      <c r="P28" s="60">
        <v>14</v>
      </c>
      <c r="Q28" s="61" t="s">
        <v>156</v>
      </c>
      <c r="R28" s="58" t="s">
        <v>181</v>
      </c>
      <c r="S28" s="54" t="s">
        <v>49</v>
      </c>
      <c r="T28" s="55">
        <v>46023</v>
      </c>
      <c r="U28" s="55" t="s">
        <v>162</v>
      </c>
      <c r="V28" s="56" t="s">
        <v>164</v>
      </c>
      <c r="W28" s="52" t="str">
        <f t="shared" si="10"/>
        <v>X</v>
      </c>
      <c r="X28" s="52" t="str">
        <f t="shared" si="1"/>
        <v xml:space="preserve"> </v>
      </c>
      <c r="Y28" s="39" t="s">
        <v>102</v>
      </c>
      <c r="Z28" s="47">
        <f t="shared" si="2"/>
        <v>0.25</v>
      </c>
      <c r="AA28" s="39" t="s">
        <v>44</v>
      </c>
      <c r="AB28" s="47">
        <f t="shared" si="3"/>
        <v>0.25</v>
      </c>
      <c r="AC28" s="48">
        <f t="shared" si="4"/>
        <v>0.5</v>
      </c>
      <c r="AD28" s="39" t="s">
        <v>45</v>
      </c>
      <c r="AE28" s="39" t="s">
        <v>46</v>
      </c>
      <c r="AF28" s="39" t="s">
        <v>47</v>
      </c>
      <c r="AG28" s="49" t="str">
        <f t="shared" si="22"/>
        <v>Muy Baja</v>
      </c>
      <c r="AH28" s="50">
        <f t="shared" si="14"/>
        <v>0</v>
      </c>
      <c r="AI28" s="49" t="str">
        <f t="shared" si="11"/>
        <v>Leve</v>
      </c>
      <c r="AJ28" s="50">
        <f t="shared" si="12"/>
        <v>0</v>
      </c>
      <c r="AK28" s="44" t="str">
        <f t="shared" si="13"/>
        <v>Bajo</v>
      </c>
      <c r="AL28" s="44" t="s">
        <v>48</v>
      </c>
    </row>
    <row r="29" spans="1:38" ht="69" x14ac:dyDescent="0.35">
      <c r="A29" s="65" t="s">
        <v>110</v>
      </c>
      <c r="B29" s="64">
        <v>6</v>
      </c>
      <c r="C29" s="65" t="s">
        <v>118</v>
      </c>
      <c r="D29" s="65" t="s">
        <v>112</v>
      </c>
      <c r="E29" s="65" t="s">
        <v>124</v>
      </c>
      <c r="F29" s="65" t="s">
        <v>131</v>
      </c>
      <c r="G29" s="65" t="s">
        <v>173</v>
      </c>
      <c r="H29" s="77" t="s">
        <v>170</v>
      </c>
      <c r="I29" s="65" t="s">
        <v>135</v>
      </c>
      <c r="J29" s="65" t="s">
        <v>141</v>
      </c>
      <c r="K29" s="72">
        <v>0.6</v>
      </c>
      <c r="L29" s="65" t="str">
        <f t="shared" si="19"/>
        <v>Media</v>
      </c>
      <c r="M29" s="72">
        <v>0.8</v>
      </c>
      <c r="N29" s="64" t="str">
        <f t="shared" si="20"/>
        <v>Mayor</v>
      </c>
      <c r="O29" s="73" t="str">
        <f t="shared" si="21"/>
        <v>Alto</v>
      </c>
      <c r="P29" s="62">
        <v>15</v>
      </c>
      <c r="Q29" s="59" t="s">
        <v>157</v>
      </c>
      <c r="R29" s="58" t="s">
        <v>188</v>
      </c>
      <c r="S29" s="54" t="s">
        <v>49</v>
      </c>
      <c r="T29" s="55">
        <v>46023</v>
      </c>
      <c r="U29" s="55" t="s">
        <v>161</v>
      </c>
      <c r="V29" s="56" t="s">
        <v>164</v>
      </c>
      <c r="W29" s="52" t="str">
        <f t="shared" si="10"/>
        <v>X</v>
      </c>
      <c r="X29" s="52" t="str">
        <f t="shared" si="1"/>
        <v xml:space="preserve"> </v>
      </c>
      <c r="Y29" s="39" t="s">
        <v>102</v>
      </c>
      <c r="Z29" s="47">
        <f t="shared" si="2"/>
        <v>0.25</v>
      </c>
      <c r="AA29" s="39" t="s">
        <v>44</v>
      </c>
      <c r="AB29" s="47">
        <f t="shared" si="3"/>
        <v>0.25</v>
      </c>
      <c r="AC29" s="48">
        <f t="shared" si="4"/>
        <v>0.5</v>
      </c>
      <c r="AD29" s="39" t="s">
        <v>45</v>
      </c>
      <c r="AE29" s="39" t="s">
        <v>46</v>
      </c>
      <c r="AF29" s="39" t="s">
        <v>47</v>
      </c>
      <c r="AG29" s="49" t="str">
        <f t="shared" si="22"/>
        <v>Baja</v>
      </c>
      <c r="AH29" s="50">
        <f t="shared" si="14"/>
        <v>0.3</v>
      </c>
      <c r="AI29" s="49" t="str">
        <f t="shared" si="11"/>
        <v>Mayor</v>
      </c>
      <c r="AJ29" s="50">
        <f t="shared" si="12"/>
        <v>0.8</v>
      </c>
      <c r="AK29" s="44" t="str">
        <f t="shared" si="13"/>
        <v>Alto</v>
      </c>
      <c r="AL29" s="44" t="s">
        <v>48</v>
      </c>
    </row>
    <row r="30" spans="1:38" ht="69" x14ac:dyDescent="0.35">
      <c r="A30" s="65"/>
      <c r="B30" s="64"/>
      <c r="C30" s="65"/>
      <c r="D30" s="65"/>
      <c r="E30" s="65"/>
      <c r="F30" s="65"/>
      <c r="G30" s="65"/>
      <c r="H30" s="77"/>
      <c r="I30" s="65"/>
      <c r="J30" s="65"/>
      <c r="K30" s="72"/>
      <c r="L30" s="65"/>
      <c r="M30" s="72"/>
      <c r="N30" s="64"/>
      <c r="O30" s="73"/>
      <c r="P30" s="62">
        <v>16</v>
      </c>
      <c r="Q30" s="59" t="s">
        <v>158</v>
      </c>
      <c r="R30" s="57" t="s">
        <v>182</v>
      </c>
      <c r="S30" s="54" t="s">
        <v>49</v>
      </c>
      <c r="T30" s="55">
        <v>46023</v>
      </c>
      <c r="U30" s="55" t="s">
        <v>161</v>
      </c>
      <c r="V30" s="56" t="s">
        <v>164</v>
      </c>
      <c r="W30" s="52" t="str">
        <f t="shared" si="10"/>
        <v>X</v>
      </c>
      <c r="X30" s="52" t="str">
        <f t="shared" si="1"/>
        <v xml:space="preserve"> </v>
      </c>
      <c r="Y30" s="39" t="s">
        <v>102</v>
      </c>
      <c r="Z30" s="47">
        <f t="shared" si="2"/>
        <v>0.25</v>
      </c>
      <c r="AA30" s="39" t="s">
        <v>44</v>
      </c>
      <c r="AB30" s="47">
        <f t="shared" si="3"/>
        <v>0.25</v>
      </c>
      <c r="AC30" s="48">
        <f t="shared" si="4"/>
        <v>0.5</v>
      </c>
      <c r="AD30" s="39" t="s">
        <v>45</v>
      </c>
      <c r="AE30" s="39" t="s">
        <v>46</v>
      </c>
      <c r="AF30" s="39" t="s">
        <v>47</v>
      </c>
      <c r="AG30" s="49" t="str">
        <f t="shared" si="22"/>
        <v>Muy Baja</v>
      </c>
      <c r="AH30" s="50">
        <f t="shared" si="14"/>
        <v>0</v>
      </c>
      <c r="AI30" s="49" t="str">
        <f t="shared" si="11"/>
        <v>Leve</v>
      </c>
      <c r="AJ30" s="50">
        <f t="shared" si="12"/>
        <v>0</v>
      </c>
      <c r="AK30" s="44" t="str">
        <f t="shared" si="13"/>
        <v>Bajo</v>
      </c>
      <c r="AL30" s="44" t="s">
        <v>48</v>
      </c>
    </row>
    <row r="31" spans="1:38" ht="58.5" x14ac:dyDescent="0.35">
      <c r="A31" s="65"/>
      <c r="B31" s="64"/>
      <c r="C31" s="65"/>
      <c r="D31" s="65"/>
      <c r="E31" s="65"/>
      <c r="F31" s="65"/>
      <c r="G31" s="65"/>
      <c r="H31" s="77"/>
      <c r="I31" s="65"/>
      <c r="J31" s="65"/>
      <c r="K31" s="72"/>
      <c r="L31" s="65"/>
      <c r="M31" s="72"/>
      <c r="N31" s="64"/>
      <c r="O31" s="73"/>
      <c r="P31" s="62">
        <v>17</v>
      </c>
      <c r="Q31" s="59" t="s">
        <v>159</v>
      </c>
      <c r="R31" s="58" t="s">
        <v>183</v>
      </c>
      <c r="S31" s="54" t="s">
        <v>49</v>
      </c>
      <c r="T31" s="55">
        <v>46023</v>
      </c>
      <c r="U31" s="55" t="s">
        <v>162</v>
      </c>
      <c r="V31" s="56" t="s">
        <v>164</v>
      </c>
      <c r="W31" s="52" t="str">
        <f t="shared" si="10"/>
        <v>X</v>
      </c>
      <c r="X31" s="52" t="str">
        <f t="shared" si="1"/>
        <v xml:space="preserve"> </v>
      </c>
      <c r="Y31" s="39" t="s">
        <v>102</v>
      </c>
      <c r="Z31" s="47">
        <f t="shared" si="2"/>
        <v>0.25</v>
      </c>
      <c r="AA31" s="39" t="s">
        <v>44</v>
      </c>
      <c r="AB31" s="47">
        <f t="shared" si="3"/>
        <v>0.25</v>
      </c>
      <c r="AC31" s="48">
        <f t="shared" si="4"/>
        <v>0.5</v>
      </c>
      <c r="AD31" s="39" t="s">
        <v>45</v>
      </c>
      <c r="AE31" s="39" t="s">
        <v>46</v>
      </c>
      <c r="AF31" s="39" t="s">
        <v>47</v>
      </c>
      <c r="AG31" s="49" t="str">
        <f t="shared" si="22"/>
        <v>Muy Baja</v>
      </c>
      <c r="AH31" s="50">
        <f t="shared" si="14"/>
        <v>0</v>
      </c>
      <c r="AI31" s="49" t="str">
        <f t="shared" si="11"/>
        <v>Leve</v>
      </c>
      <c r="AJ31" s="50">
        <f t="shared" si="12"/>
        <v>0</v>
      </c>
      <c r="AK31" s="44" t="str">
        <f t="shared" si="13"/>
        <v>Bajo</v>
      </c>
      <c r="AL31" s="44" t="s">
        <v>48</v>
      </c>
    </row>
    <row r="32" spans="1:38" ht="103.5" x14ac:dyDescent="0.35">
      <c r="A32" s="65" t="s">
        <v>110</v>
      </c>
      <c r="B32" s="64">
        <v>7</v>
      </c>
      <c r="C32" s="65" t="s">
        <v>119</v>
      </c>
      <c r="D32" s="65" t="s">
        <v>112</v>
      </c>
      <c r="E32" s="65" t="s">
        <v>125</v>
      </c>
      <c r="F32" s="65" t="s">
        <v>132</v>
      </c>
      <c r="G32" s="65" t="s">
        <v>171</v>
      </c>
      <c r="H32" s="77" t="s">
        <v>172</v>
      </c>
      <c r="I32" s="65" t="s">
        <v>139</v>
      </c>
      <c r="J32" s="65" t="s">
        <v>41</v>
      </c>
      <c r="K32" s="72">
        <v>0.8</v>
      </c>
      <c r="L32" s="65" t="str">
        <f t="shared" si="19"/>
        <v>Alta</v>
      </c>
      <c r="M32" s="72">
        <v>1</v>
      </c>
      <c r="N32" s="64" t="str">
        <f t="shared" si="20"/>
        <v>Catastrófico</v>
      </c>
      <c r="O32" s="73" t="str">
        <f t="shared" si="21"/>
        <v>Extremo</v>
      </c>
      <c r="P32" s="62">
        <v>18</v>
      </c>
      <c r="Q32" s="59" t="s">
        <v>160</v>
      </c>
      <c r="R32" s="58" t="s">
        <v>189</v>
      </c>
      <c r="S32" s="54" t="s">
        <v>49</v>
      </c>
      <c r="T32" s="55">
        <v>46023</v>
      </c>
      <c r="U32" s="55" t="s">
        <v>163</v>
      </c>
      <c r="V32" s="56" t="s">
        <v>164</v>
      </c>
      <c r="W32" s="52" t="str">
        <f t="shared" si="10"/>
        <v xml:space="preserve"> </v>
      </c>
      <c r="X32" s="52" t="str">
        <f t="shared" si="1"/>
        <v>X</v>
      </c>
      <c r="Y32" s="39" t="s">
        <v>43</v>
      </c>
      <c r="Z32" s="47">
        <f t="shared" si="2"/>
        <v>0.1</v>
      </c>
      <c r="AA32" s="39" t="s">
        <v>105</v>
      </c>
      <c r="AB32" s="47">
        <f t="shared" si="3"/>
        <v>0.15</v>
      </c>
      <c r="AC32" s="48">
        <f t="shared" si="4"/>
        <v>0.25</v>
      </c>
      <c r="AD32" s="39" t="s">
        <v>45</v>
      </c>
      <c r="AE32" s="39" t="s">
        <v>46</v>
      </c>
      <c r="AF32" s="39" t="s">
        <v>47</v>
      </c>
      <c r="AG32" s="49" t="str">
        <f t="shared" si="22"/>
        <v>Alta</v>
      </c>
      <c r="AH32" s="50">
        <f t="shared" si="14"/>
        <v>0.8</v>
      </c>
      <c r="AI32" s="49" t="str">
        <f t="shared" si="11"/>
        <v>Mayor</v>
      </c>
      <c r="AJ32" s="50">
        <f t="shared" si="12"/>
        <v>0.75</v>
      </c>
      <c r="AK32" s="44" t="str">
        <f t="shared" si="13"/>
        <v>Alto</v>
      </c>
      <c r="AL32" s="44" t="s">
        <v>48</v>
      </c>
    </row>
    <row r="33" spans="1:38" ht="80.5" x14ac:dyDescent="0.35">
      <c r="A33" s="65"/>
      <c r="B33" s="64"/>
      <c r="C33" s="65"/>
      <c r="D33" s="65"/>
      <c r="E33" s="65"/>
      <c r="F33" s="65"/>
      <c r="G33" s="65"/>
      <c r="H33" s="77"/>
      <c r="I33" s="65"/>
      <c r="J33" s="65"/>
      <c r="K33" s="72"/>
      <c r="L33" s="65"/>
      <c r="M33" s="72"/>
      <c r="N33" s="64"/>
      <c r="O33" s="73"/>
      <c r="P33" s="62">
        <v>19</v>
      </c>
      <c r="Q33" s="59" t="s">
        <v>146</v>
      </c>
      <c r="R33" s="57" t="s">
        <v>176</v>
      </c>
      <c r="S33" s="54" t="s">
        <v>49</v>
      </c>
      <c r="T33" s="55">
        <v>46023</v>
      </c>
      <c r="U33" s="55" t="s">
        <v>162</v>
      </c>
      <c r="V33" s="56" t="s">
        <v>164</v>
      </c>
      <c r="W33" s="52" t="str">
        <f t="shared" si="10"/>
        <v>X</v>
      </c>
      <c r="X33" s="52" t="str">
        <f t="shared" si="1"/>
        <v xml:space="preserve"> </v>
      </c>
      <c r="Y33" s="39" t="s">
        <v>102</v>
      </c>
      <c r="Z33" s="47">
        <f t="shared" si="2"/>
        <v>0.25</v>
      </c>
      <c r="AA33" s="39" t="s">
        <v>44</v>
      </c>
      <c r="AB33" s="47">
        <f t="shared" si="3"/>
        <v>0.25</v>
      </c>
      <c r="AC33" s="48">
        <f t="shared" si="4"/>
        <v>0.5</v>
      </c>
      <c r="AD33" s="39" t="s">
        <v>45</v>
      </c>
      <c r="AE33" s="39" t="s">
        <v>46</v>
      </c>
      <c r="AF33" s="39" t="s">
        <v>47</v>
      </c>
      <c r="AG33" s="49" t="str">
        <f t="shared" si="22"/>
        <v>Muy Baja</v>
      </c>
      <c r="AH33" s="50">
        <f t="shared" si="14"/>
        <v>0</v>
      </c>
      <c r="AI33" s="49" t="str">
        <f t="shared" si="11"/>
        <v>Leve</v>
      </c>
      <c r="AJ33" s="50">
        <f t="shared" si="12"/>
        <v>0</v>
      </c>
      <c r="AK33" s="44" t="str">
        <f t="shared" si="13"/>
        <v>Bajo</v>
      </c>
      <c r="AL33" s="44" t="s">
        <v>48</v>
      </c>
    </row>
  </sheetData>
  <sheetProtection insertColumns="0" insertRows="0"/>
  <mergeCells count="133">
    <mergeCell ref="O1:Q9"/>
    <mergeCell ref="B1:C8"/>
    <mergeCell ref="B9:C9"/>
    <mergeCell ref="Q11:Q12"/>
    <mergeCell ref="AK11:AK12"/>
    <mergeCell ref="AL11:AL12"/>
    <mergeCell ref="AH11:AH12"/>
    <mergeCell ref="AI11:AI12"/>
    <mergeCell ref="U11:U12"/>
    <mergeCell ref="V11:V12"/>
    <mergeCell ref="AJ11:AJ12"/>
    <mergeCell ref="R11:R12"/>
    <mergeCell ref="S11:S12"/>
    <mergeCell ref="T11:T12"/>
    <mergeCell ref="AG11:AG12"/>
    <mergeCell ref="Y11:AF11"/>
    <mergeCell ref="W11:X11"/>
    <mergeCell ref="L11:L12"/>
    <mergeCell ref="K11:K12"/>
    <mergeCell ref="N11:N12"/>
    <mergeCell ref="M11:M12"/>
    <mergeCell ref="F11:F12"/>
    <mergeCell ref="G11:G12"/>
    <mergeCell ref="H11:H12"/>
    <mergeCell ref="D1:N7"/>
    <mergeCell ref="D9:N9"/>
    <mergeCell ref="A14:A20"/>
    <mergeCell ref="B14:B20"/>
    <mergeCell ref="C14:C20"/>
    <mergeCell ref="D14:D20"/>
    <mergeCell ref="E14:E20"/>
    <mergeCell ref="I11:I12"/>
    <mergeCell ref="J11:J12"/>
    <mergeCell ref="A11:A12"/>
    <mergeCell ref="B11:B12"/>
    <mergeCell ref="C11:C12"/>
    <mergeCell ref="D11:D12"/>
    <mergeCell ref="E11:E12"/>
    <mergeCell ref="O11:O12"/>
    <mergeCell ref="P11:P12"/>
    <mergeCell ref="K14:K20"/>
    <mergeCell ref="L14:L20"/>
    <mergeCell ref="M14:M20"/>
    <mergeCell ref="N14:N20"/>
    <mergeCell ref="O14:O20"/>
    <mergeCell ref="F14:F20"/>
    <mergeCell ref="G14:G20"/>
    <mergeCell ref="H14:H20"/>
    <mergeCell ref="I14:I20"/>
    <mergeCell ref="J14:J20"/>
    <mergeCell ref="F21:F22"/>
    <mergeCell ref="G21:G22"/>
    <mergeCell ref="H21:H22"/>
    <mergeCell ref="I21:I22"/>
    <mergeCell ref="J21:J22"/>
    <mergeCell ref="A21:A22"/>
    <mergeCell ref="B21:B22"/>
    <mergeCell ref="C21:C22"/>
    <mergeCell ref="D21:D22"/>
    <mergeCell ref="E21:E22"/>
    <mergeCell ref="J24:J28"/>
    <mergeCell ref="K24:K28"/>
    <mergeCell ref="L24:L28"/>
    <mergeCell ref="M24:M28"/>
    <mergeCell ref="N24:N28"/>
    <mergeCell ref="O24:O28"/>
    <mergeCell ref="K21:K22"/>
    <mergeCell ref="L21:L22"/>
    <mergeCell ref="M21:M22"/>
    <mergeCell ref="N21:N22"/>
    <mergeCell ref="O21:O22"/>
    <mergeCell ref="A24:A28"/>
    <mergeCell ref="B24:B28"/>
    <mergeCell ref="C24:C28"/>
    <mergeCell ref="D24:D28"/>
    <mergeCell ref="E24:E28"/>
    <mergeCell ref="F24:F28"/>
    <mergeCell ref="G24:G28"/>
    <mergeCell ref="H24:H28"/>
    <mergeCell ref="I24:I28"/>
    <mergeCell ref="F29:F31"/>
    <mergeCell ref="G29:G31"/>
    <mergeCell ref="H29:H31"/>
    <mergeCell ref="I29:I31"/>
    <mergeCell ref="J29:J31"/>
    <mergeCell ref="A29:A31"/>
    <mergeCell ref="B29:B31"/>
    <mergeCell ref="C29:C31"/>
    <mergeCell ref="D29:D31"/>
    <mergeCell ref="E29:E31"/>
    <mergeCell ref="F32:F33"/>
    <mergeCell ref="G32:G33"/>
    <mergeCell ref="H32:H33"/>
    <mergeCell ref="I32:I33"/>
    <mergeCell ref="J32:J33"/>
    <mergeCell ref="A32:A33"/>
    <mergeCell ref="B32:B33"/>
    <mergeCell ref="C32:C33"/>
    <mergeCell ref="D32:D33"/>
    <mergeCell ref="E32:E33"/>
    <mergeCell ref="V24:V26"/>
    <mergeCell ref="W24:W26"/>
    <mergeCell ref="X24:X26"/>
    <mergeCell ref="Y24:Y26"/>
    <mergeCell ref="S24:S26"/>
    <mergeCell ref="T24:T26"/>
    <mergeCell ref="U24:U26"/>
    <mergeCell ref="K32:K33"/>
    <mergeCell ref="L32:L33"/>
    <mergeCell ref="M32:M33"/>
    <mergeCell ref="N32:N33"/>
    <mergeCell ref="O32:O33"/>
    <mergeCell ref="K29:K31"/>
    <mergeCell ref="L29:L31"/>
    <mergeCell ref="M29:M31"/>
    <mergeCell ref="N29:N31"/>
    <mergeCell ref="O29:O31"/>
    <mergeCell ref="P24:P26"/>
    <mergeCell ref="Q24:Q26"/>
    <mergeCell ref="R24:R26"/>
    <mergeCell ref="AJ24:AJ26"/>
    <mergeCell ref="AK24:AK26"/>
    <mergeCell ref="AL24:AL26"/>
    <mergeCell ref="AE24:AE26"/>
    <mergeCell ref="AF24:AF26"/>
    <mergeCell ref="AG24:AG26"/>
    <mergeCell ref="AH24:AH26"/>
    <mergeCell ref="AI24:AI26"/>
    <mergeCell ref="Z24:Z26"/>
    <mergeCell ref="AA24:AA26"/>
    <mergeCell ref="AB24:AB26"/>
    <mergeCell ref="AC24:AC26"/>
    <mergeCell ref="AD24:AD26"/>
  </mergeCells>
  <conditionalFormatting sqref="L13:M14 AI13:AI24 AI27:AI33">
    <cfRule type="containsText" dxfId="74" priority="93" stopIfTrue="1" operator="containsText" text="Muy Baja">
      <formula>NOT(ISERROR(SEARCH("Muy Baja",L13)))</formula>
    </cfRule>
    <cfRule type="containsText" dxfId="73" priority="92" stopIfTrue="1" operator="containsText" text="Media">
      <formula>NOT(ISERROR(SEARCH("Media",L13)))</formula>
    </cfRule>
    <cfRule type="containsText" dxfId="72" priority="91" stopIfTrue="1" operator="containsText" text="Alta">
      <formula>NOT(ISERROR(SEARCH("Alta",L13)))</formula>
    </cfRule>
    <cfRule type="containsText" dxfId="71" priority="94" stopIfTrue="1" operator="containsText" text="Baja">
      <formula>NOT(ISERROR(SEARCH("Baja",L13)))</formula>
    </cfRule>
  </conditionalFormatting>
  <conditionalFormatting sqref="L21:M21">
    <cfRule type="containsText" dxfId="70" priority="1" stopIfTrue="1" operator="containsText" text="Muy Alta">
      <formula>NOT(ISERROR(SEARCH("Muy Alta",L21)))</formula>
    </cfRule>
    <cfRule type="containsText" dxfId="69" priority="2" stopIfTrue="1" operator="containsText" text="Alta">
      <formula>NOT(ISERROR(SEARCH("Alta",L21)))</formula>
    </cfRule>
    <cfRule type="containsText" dxfId="68" priority="3" stopIfTrue="1" operator="containsText" text="Media">
      <formula>NOT(ISERROR(SEARCH("Media",L21)))</formula>
    </cfRule>
    <cfRule type="containsText" dxfId="67" priority="4" stopIfTrue="1" operator="containsText" text="Muy Baja">
      <formula>NOT(ISERROR(SEARCH("Muy Baja",L21)))</formula>
    </cfRule>
    <cfRule type="containsText" dxfId="66" priority="5" stopIfTrue="1" operator="containsText" text="Baja">
      <formula>NOT(ISERROR(SEARCH("Baja",L21)))</formula>
    </cfRule>
  </conditionalFormatting>
  <conditionalFormatting sqref="L23:M24">
    <cfRule type="containsText" dxfId="65" priority="46" stopIfTrue="1" operator="containsText" text="Muy Baja">
      <formula>NOT(ISERROR(SEARCH("Muy Baja",L23)))</formula>
    </cfRule>
    <cfRule type="containsText" dxfId="64" priority="45" stopIfTrue="1" operator="containsText" text="Media">
      <formula>NOT(ISERROR(SEARCH("Media",L23)))</formula>
    </cfRule>
    <cfRule type="containsText" dxfId="63" priority="44" stopIfTrue="1" operator="containsText" text="Alta">
      <formula>NOT(ISERROR(SEARCH("Alta",L23)))</formula>
    </cfRule>
    <cfRule type="containsText" dxfId="62" priority="43" stopIfTrue="1" operator="containsText" text="Muy Alta">
      <formula>NOT(ISERROR(SEARCH("Muy Alta",L23)))</formula>
    </cfRule>
    <cfRule type="containsText" dxfId="61" priority="47" stopIfTrue="1" operator="containsText" text="Baja">
      <formula>NOT(ISERROR(SEARCH("Baja",L23)))</formula>
    </cfRule>
  </conditionalFormatting>
  <conditionalFormatting sqref="L29:M29">
    <cfRule type="containsText" dxfId="60" priority="33" stopIfTrue="1" operator="containsText" text="Baja">
      <formula>NOT(ISERROR(SEARCH("Baja",L29)))</formula>
    </cfRule>
    <cfRule type="containsText" dxfId="59" priority="29" stopIfTrue="1" operator="containsText" text="Muy Alta">
      <formula>NOT(ISERROR(SEARCH("Muy Alta",L29)))</formula>
    </cfRule>
    <cfRule type="containsText" dxfId="58" priority="30" stopIfTrue="1" operator="containsText" text="Alta">
      <formula>NOT(ISERROR(SEARCH("Alta",L29)))</formula>
    </cfRule>
    <cfRule type="containsText" dxfId="57" priority="31" stopIfTrue="1" operator="containsText" text="Media">
      <formula>NOT(ISERROR(SEARCH("Media",L29)))</formula>
    </cfRule>
    <cfRule type="containsText" dxfId="56" priority="32" stopIfTrue="1" operator="containsText" text="Muy Baja">
      <formula>NOT(ISERROR(SEARCH("Muy Baja",L29)))</formula>
    </cfRule>
  </conditionalFormatting>
  <conditionalFormatting sqref="L32:M32">
    <cfRule type="containsText" dxfId="55" priority="17" stopIfTrue="1" operator="containsText" text="Media">
      <formula>NOT(ISERROR(SEARCH("Media",L32)))</formula>
    </cfRule>
    <cfRule type="containsText" dxfId="54" priority="18" stopIfTrue="1" operator="containsText" text="Muy Baja">
      <formula>NOT(ISERROR(SEARCH("Muy Baja",L32)))</formula>
    </cfRule>
    <cfRule type="containsText" dxfId="53" priority="19" stopIfTrue="1" operator="containsText" text="Baja">
      <formula>NOT(ISERROR(SEARCH("Baja",L32)))</formula>
    </cfRule>
    <cfRule type="containsText" dxfId="52" priority="15" stopIfTrue="1" operator="containsText" text="Muy Alta">
      <formula>NOT(ISERROR(SEARCH("Muy Alta",L32)))</formula>
    </cfRule>
    <cfRule type="containsText" dxfId="51" priority="16" stopIfTrue="1" operator="containsText" text="Alta">
      <formula>NOT(ISERROR(SEARCH("Alta",L32)))</formula>
    </cfRule>
  </conditionalFormatting>
  <conditionalFormatting sqref="N13:N14 N23">
    <cfRule type="containsText" dxfId="50" priority="99" stopIfTrue="1" operator="containsText" text="Leve">
      <formula>NOT(ISERROR(SEARCH("Leve",N13)))</formula>
    </cfRule>
    <cfRule type="containsText" dxfId="49" priority="98" stopIfTrue="1" operator="containsText" text="Menor">
      <formula>NOT(ISERROR(SEARCH("Menor",N13)))</formula>
    </cfRule>
  </conditionalFormatting>
  <conditionalFormatting sqref="N13:N14 N23:O23">
    <cfRule type="containsText" dxfId="48" priority="97" stopIfTrue="1" operator="containsText" text="Moderado">
      <formula>NOT(ISERROR(SEARCH("Moderado",N13)))</formula>
    </cfRule>
  </conditionalFormatting>
  <conditionalFormatting sqref="N13:N14">
    <cfRule type="containsText" dxfId="47" priority="96" stopIfTrue="1" operator="containsText" text="Mayor">
      <formula>NOT(ISERROR(SEARCH("Mayor",N13)))</formula>
    </cfRule>
    <cfRule type="containsText" dxfId="46" priority="95" stopIfTrue="1" operator="containsText" text="Catastrófico">
      <formula>NOT(ISERROR(SEARCH("Catastrófico",N13)))</formula>
    </cfRule>
  </conditionalFormatting>
  <conditionalFormatting sqref="N21">
    <cfRule type="containsText" dxfId="45" priority="6" stopIfTrue="1" operator="containsText" text="Catastrófico">
      <formula>NOT(ISERROR(SEARCH("Catastrófico",N21)))</formula>
    </cfRule>
    <cfRule type="containsText" dxfId="44" priority="7" stopIfTrue="1" operator="containsText" text="Mayor">
      <formula>NOT(ISERROR(SEARCH("Mayor",N21)))</formula>
    </cfRule>
    <cfRule type="containsText" dxfId="43" priority="8" stopIfTrue="1" operator="containsText" text="Moderado">
      <formula>NOT(ISERROR(SEARCH("Moderado",N21)))</formula>
    </cfRule>
    <cfRule type="containsText" dxfId="42" priority="9" stopIfTrue="1" operator="containsText" text="Menor">
      <formula>NOT(ISERROR(SEARCH("Menor",N21)))</formula>
    </cfRule>
    <cfRule type="containsText" dxfId="41" priority="10" stopIfTrue="1" operator="containsText" text="Leve">
      <formula>NOT(ISERROR(SEARCH("Leve",N21)))</formula>
    </cfRule>
  </conditionalFormatting>
  <conditionalFormatting sqref="N23:N24">
    <cfRule type="containsText" dxfId="40" priority="48" stopIfTrue="1" operator="containsText" text="Catastrófico">
      <formula>NOT(ISERROR(SEARCH("Catastrófico",N23)))</formula>
    </cfRule>
    <cfRule type="containsText" dxfId="39" priority="49" stopIfTrue="1" operator="containsText" text="Mayor">
      <formula>NOT(ISERROR(SEARCH("Mayor",N23)))</formula>
    </cfRule>
  </conditionalFormatting>
  <conditionalFormatting sqref="N24">
    <cfRule type="containsText" dxfId="38" priority="52" stopIfTrue="1" operator="containsText" text="Leve">
      <formula>NOT(ISERROR(SEARCH("Leve",N24)))</formula>
    </cfRule>
    <cfRule type="containsText" dxfId="37" priority="51" stopIfTrue="1" operator="containsText" text="Menor">
      <formula>NOT(ISERROR(SEARCH("Menor",N24)))</formula>
    </cfRule>
    <cfRule type="containsText" dxfId="36" priority="50" stopIfTrue="1" operator="containsText" text="Moderado">
      <formula>NOT(ISERROR(SEARCH("Moderado",N24)))</formula>
    </cfRule>
  </conditionalFormatting>
  <conditionalFormatting sqref="N29">
    <cfRule type="containsText" dxfId="35" priority="35" stopIfTrue="1" operator="containsText" text="Mayor">
      <formula>NOT(ISERROR(SEARCH("Mayor",N29)))</formula>
    </cfRule>
    <cfRule type="containsText" dxfId="34" priority="36" stopIfTrue="1" operator="containsText" text="Moderado">
      <formula>NOT(ISERROR(SEARCH("Moderado",N29)))</formula>
    </cfRule>
    <cfRule type="containsText" dxfId="33" priority="34" stopIfTrue="1" operator="containsText" text="Catastrófico">
      <formula>NOT(ISERROR(SEARCH("Catastrófico",N29)))</formula>
    </cfRule>
    <cfRule type="containsText" dxfId="32" priority="38" stopIfTrue="1" operator="containsText" text="Leve">
      <formula>NOT(ISERROR(SEARCH("Leve",N29)))</formula>
    </cfRule>
    <cfRule type="containsText" dxfId="31" priority="37" stopIfTrue="1" operator="containsText" text="Menor">
      <formula>NOT(ISERROR(SEARCH("Menor",N29)))</formula>
    </cfRule>
  </conditionalFormatting>
  <conditionalFormatting sqref="N32">
    <cfRule type="containsText" dxfId="30" priority="23" stopIfTrue="1" operator="containsText" text="Menor">
      <formula>NOT(ISERROR(SEARCH("Menor",N32)))</formula>
    </cfRule>
    <cfRule type="containsText" dxfId="29" priority="20" stopIfTrue="1" operator="containsText" text="Catastrófico">
      <formula>NOT(ISERROR(SEARCH("Catastrófico",N32)))</formula>
    </cfRule>
    <cfRule type="containsText" dxfId="28" priority="21" stopIfTrue="1" operator="containsText" text="Mayor">
      <formula>NOT(ISERROR(SEARCH("Mayor",N32)))</formula>
    </cfRule>
    <cfRule type="containsText" dxfId="27" priority="22" stopIfTrue="1" operator="containsText" text="Moderado">
      <formula>NOT(ISERROR(SEARCH("Moderado",N32)))</formula>
    </cfRule>
    <cfRule type="containsText" dxfId="26" priority="24" stopIfTrue="1" operator="containsText" text="Leve">
      <formula>NOT(ISERROR(SEARCH("Leve",N32)))</formula>
    </cfRule>
  </conditionalFormatting>
  <conditionalFormatting sqref="O13:O14 AK13:AK24 AK27:AK33 O23">
    <cfRule type="containsText" dxfId="25" priority="103" stopIfTrue="1" operator="containsText" text="Bajo">
      <formula>NOT(ISERROR(SEARCH("Bajo",O13)))</formula>
    </cfRule>
  </conditionalFormatting>
  <conditionalFormatting sqref="O13:O14 AK13:AK24 AK27:AK33">
    <cfRule type="containsText" dxfId="24" priority="100" stopIfTrue="1" operator="containsText" text="Extremo">
      <formula>NOT(ISERROR(SEARCH("Extremo",O13)))</formula>
    </cfRule>
    <cfRule type="containsText" dxfId="23" priority="101" stopIfTrue="1" operator="containsText" text="Alto">
      <formula>NOT(ISERROR(SEARCH("Alto",O13)))</formula>
    </cfRule>
    <cfRule type="containsText" dxfId="22" priority="102" stopIfTrue="1" operator="containsText" text="Moderado">
      <formula>NOT(ISERROR(SEARCH("Moderado",O13)))</formula>
    </cfRule>
  </conditionalFormatting>
  <conditionalFormatting sqref="O21">
    <cfRule type="containsText" dxfId="21" priority="11" stopIfTrue="1" operator="containsText" text="Extremo">
      <formula>NOT(ISERROR(SEARCH("Extremo",O21)))</formula>
    </cfRule>
    <cfRule type="containsText" dxfId="20" priority="13" stopIfTrue="1" operator="containsText" text="Moderado">
      <formula>NOT(ISERROR(SEARCH("Moderado",O21)))</formula>
    </cfRule>
    <cfRule type="containsText" dxfId="19" priority="14" stopIfTrue="1" operator="containsText" text="Bajo">
      <formula>NOT(ISERROR(SEARCH("Bajo",O21)))</formula>
    </cfRule>
    <cfRule type="containsText" dxfId="18" priority="12" stopIfTrue="1" operator="containsText" text="Alto">
      <formula>NOT(ISERROR(SEARCH("Alto",O21)))</formula>
    </cfRule>
  </conditionalFormatting>
  <conditionalFormatting sqref="O23:O24">
    <cfRule type="containsText" dxfId="17" priority="53" stopIfTrue="1" operator="containsText" text="Extremo">
      <formula>NOT(ISERROR(SEARCH("Extremo",O23)))</formula>
    </cfRule>
    <cfRule type="containsText" dxfId="16" priority="54" stopIfTrue="1" operator="containsText" text="Alto">
      <formula>NOT(ISERROR(SEARCH("Alto",O23)))</formula>
    </cfRule>
  </conditionalFormatting>
  <conditionalFormatting sqref="O24">
    <cfRule type="containsText" dxfId="15" priority="55" stopIfTrue="1" operator="containsText" text="Moderado">
      <formula>NOT(ISERROR(SEARCH("Moderado",O24)))</formula>
    </cfRule>
    <cfRule type="containsText" dxfId="14" priority="56" stopIfTrue="1" operator="containsText" text="Bajo">
      <formula>NOT(ISERROR(SEARCH("Bajo",O24)))</formula>
    </cfRule>
  </conditionalFormatting>
  <conditionalFormatting sqref="O29">
    <cfRule type="containsText" dxfId="13" priority="42" stopIfTrue="1" operator="containsText" text="Bajo">
      <formula>NOT(ISERROR(SEARCH("Bajo",O29)))</formula>
    </cfRule>
    <cfRule type="containsText" dxfId="12" priority="41" stopIfTrue="1" operator="containsText" text="Moderado">
      <formula>NOT(ISERROR(SEARCH("Moderado",O29)))</formula>
    </cfRule>
    <cfRule type="containsText" dxfId="11" priority="40" stopIfTrue="1" operator="containsText" text="Alto">
      <formula>NOT(ISERROR(SEARCH("Alto",O29)))</formula>
    </cfRule>
    <cfRule type="containsText" dxfId="10" priority="39" stopIfTrue="1" operator="containsText" text="Extremo">
      <formula>NOT(ISERROR(SEARCH("Extremo",O29)))</formula>
    </cfRule>
  </conditionalFormatting>
  <conditionalFormatting sqref="O32">
    <cfRule type="containsText" dxfId="9" priority="28" stopIfTrue="1" operator="containsText" text="Bajo">
      <formula>NOT(ISERROR(SEARCH("Bajo",O32)))</formula>
    </cfRule>
    <cfRule type="containsText" dxfId="8" priority="26" stopIfTrue="1" operator="containsText" text="Alto">
      <formula>NOT(ISERROR(SEARCH("Alto",O32)))</formula>
    </cfRule>
    <cfRule type="containsText" dxfId="7" priority="25" stopIfTrue="1" operator="containsText" text="Extremo">
      <formula>NOT(ISERROR(SEARCH("Extremo",O32)))</formula>
    </cfRule>
    <cfRule type="containsText" dxfId="6" priority="27" stopIfTrue="1" operator="containsText" text="Moderado">
      <formula>NOT(ISERROR(SEARCH("Moderado",O32)))</formula>
    </cfRule>
  </conditionalFormatting>
  <conditionalFormatting sqref="AG13:AI24 AG27:AI33">
    <cfRule type="containsText" dxfId="5" priority="72" stopIfTrue="1" operator="containsText" text="Alta">
      <formula>NOT(ISERROR(SEARCH("Alta",AG13)))</formula>
    </cfRule>
    <cfRule type="containsText" dxfId="4" priority="73" stopIfTrue="1" operator="containsText" text="Media">
      <formula>NOT(ISERROR(SEARCH("Media",AG13)))</formula>
    </cfRule>
    <cfRule type="containsText" dxfId="3" priority="74" stopIfTrue="1" operator="containsText" text="Muy Baja">
      <formula>NOT(ISERROR(SEARCH("Muy Baja",AG13)))</formula>
    </cfRule>
    <cfRule type="containsText" dxfId="2" priority="75" stopIfTrue="1" operator="containsText" text="Baja">
      <formula>NOT(ISERROR(SEARCH("Baja",AG13)))</formula>
    </cfRule>
    <cfRule type="containsText" dxfId="1" priority="71" stopIfTrue="1" operator="containsText" text="Muy Alta">
      <formula>NOT(ISERROR(SEARCH("Muy Alta",AG13)))</formula>
    </cfRule>
  </conditionalFormatting>
  <conditionalFormatting sqref="AI13:AI24 AI27:AI33 L13:M14">
    <cfRule type="containsText" dxfId="0" priority="90" stopIfTrue="1" operator="containsText" text="Muy Alta">
      <formula>NOT(ISERROR(SEARCH("Muy Alta",L13)))</formula>
    </cfRule>
  </conditionalFormatting>
  <hyperlinks>
    <hyperlink ref="M11" location="'TABLA DE PROBABILIDAD'!A1" display="Probabilidad" xr:uid="{00000000-0004-0000-0000-000000000000}"/>
  </hyperlinks>
  <pageMargins left="0.70866141732283472" right="0.70866141732283472" top="0.74803149606299213" bottom="0.74803149606299213" header="0.31496062992125984" footer="0.31496062992125984"/>
  <pageSetup orientation="portrait" r:id="rId1"/>
  <headerFooter>
    <oddHeader>&amp;L&amp;G&amp;R&amp;G</oddHeader>
  </headerFooter>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Listas!$C$3:$C$7</xm:f>
          </x14:formula1>
          <xm:sqref>K13:M13 L14:M14 K21:M21 K23:M24 K29:M29 K32:M32</xm:sqref>
        </x14:dataValidation>
        <x14:dataValidation type="list" allowBlank="1" showInputMessage="1" showErrorMessage="1" xr:uid="{00000000-0002-0000-0000-000001000000}">
          <x14:formula1>
            <xm:f>Listas!$C$11:$C$13</xm:f>
          </x14:formula1>
          <xm:sqref>Y13:Y24 Y27:Y33</xm:sqref>
        </x14:dataValidation>
        <x14:dataValidation type="list" allowBlank="1" showInputMessage="1" showErrorMessage="1" xr:uid="{00000000-0002-0000-0000-000002000000}">
          <x14:formula1>
            <xm:f>Listas!$C$14:$C$15</xm:f>
          </x14:formula1>
          <xm:sqref>AA13:AA24 AA27:AA33</xm:sqref>
        </x14:dataValidation>
        <x14:dataValidation type="list" allowBlank="1" showInputMessage="1" showErrorMessage="1" xr:uid="{00000000-0002-0000-0000-000003000000}">
          <x14:formula1>
            <xm:f>Listas!$B$17:$B$20</xm:f>
          </x14:formula1>
          <xm:sqref>AL13:AL24 AL27:AL33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
  <sheetViews>
    <sheetView topLeftCell="A9" zoomScale="70" zoomScaleNormal="70" workbookViewId="0">
      <selection activeCell="C22" sqref="C22"/>
    </sheetView>
  </sheetViews>
  <sheetFormatPr baseColWidth="10" defaultColWidth="11.453125" defaultRowHeight="14.5" x14ac:dyDescent="0.35"/>
  <cols>
    <col min="1" max="1" width="13.1796875" customWidth="1"/>
    <col min="2" max="2" width="26.7265625" customWidth="1"/>
    <col min="3" max="3" width="22.7265625" customWidth="1"/>
    <col min="5" max="5" width="16.81640625" customWidth="1"/>
    <col min="6" max="6" width="29.26953125" customWidth="1"/>
    <col min="7" max="7" width="33.54296875" customWidth="1"/>
    <col min="11" max="11" width="10.81640625"/>
    <col min="14" max="14" width="12.7265625" customWidth="1"/>
  </cols>
  <sheetData>
    <row r="1" spans="1:18" s="28" customFormat="1" ht="43.5" customHeight="1" x14ac:dyDescent="0.35">
      <c r="A1" s="112" t="s">
        <v>50</v>
      </c>
      <c r="B1" s="112"/>
      <c r="C1" s="112"/>
      <c r="E1" s="112" t="s">
        <v>51</v>
      </c>
      <c r="F1" s="112"/>
      <c r="G1" s="112"/>
      <c r="J1" s="107" t="s">
        <v>52</v>
      </c>
      <c r="K1" s="107"/>
      <c r="L1" s="107"/>
      <c r="M1" s="107"/>
      <c r="N1" s="107"/>
      <c r="O1" s="107"/>
      <c r="P1" s="107"/>
    </row>
    <row r="2" spans="1:18" x14ac:dyDescent="0.35">
      <c r="A2" s="3"/>
      <c r="B2" s="4" t="s">
        <v>53</v>
      </c>
      <c r="C2" s="4" t="s">
        <v>50</v>
      </c>
      <c r="E2" s="3" t="s">
        <v>54</v>
      </c>
      <c r="F2" s="4" t="s">
        <v>55</v>
      </c>
      <c r="G2" s="4" t="s">
        <v>56</v>
      </c>
      <c r="L2" s="92"/>
      <c r="M2" s="92"/>
      <c r="N2" s="92"/>
      <c r="O2" s="92"/>
      <c r="P2" s="92"/>
    </row>
    <row r="3" spans="1:18" ht="58" x14ac:dyDescent="0.35">
      <c r="A3" s="7" t="s">
        <v>57</v>
      </c>
      <c r="B3" s="5" t="s">
        <v>58</v>
      </c>
      <c r="C3" s="6">
        <v>0.2</v>
      </c>
      <c r="E3" s="7" t="s">
        <v>59</v>
      </c>
      <c r="F3" s="5" t="s">
        <v>60</v>
      </c>
      <c r="G3" s="12" t="s">
        <v>61</v>
      </c>
      <c r="I3" s="113" t="s">
        <v>50</v>
      </c>
      <c r="J3" s="19" t="s">
        <v>62</v>
      </c>
      <c r="K3" s="13"/>
      <c r="L3" s="31" t="s">
        <v>63</v>
      </c>
      <c r="M3" s="31" t="s">
        <v>63</v>
      </c>
      <c r="N3" s="31" t="s">
        <v>63</v>
      </c>
      <c r="O3" s="31" t="s">
        <v>63</v>
      </c>
      <c r="P3" s="32" t="s">
        <v>64</v>
      </c>
      <c r="R3" s="21" t="s">
        <v>65</v>
      </c>
    </row>
    <row r="4" spans="1:18" ht="87.4" customHeight="1" x14ac:dyDescent="0.35">
      <c r="A4" s="8" t="s">
        <v>66</v>
      </c>
      <c r="B4" s="5" t="s">
        <v>67</v>
      </c>
      <c r="C4" s="6">
        <v>0.4</v>
      </c>
      <c r="E4" s="8" t="s">
        <v>68</v>
      </c>
      <c r="F4" s="5" t="s">
        <v>69</v>
      </c>
      <c r="G4" s="12" t="s">
        <v>70</v>
      </c>
      <c r="I4" s="113"/>
      <c r="J4" s="10" t="s">
        <v>71</v>
      </c>
      <c r="K4" s="3"/>
      <c r="L4" s="30" t="s">
        <v>72</v>
      </c>
      <c r="M4" s="30" t="s">
        <v>72</v>
      </c>
      <c r="N4" s="31" t="s">
        <v>63</v>
      </c>
      <c r="O4" s="31" t="s">
        <v>63</v>
      </c>
      <c r="P4" s="32" t="s">
        <v>64</v>
      </c>
      <c r="R4" s="22" t="s">
        <v>73</v>
      </c>
    </row>
    <row r="5" spans="1:18" ht="61.9" customHeight="1" x14ac:dyDescent="0.35">
      <c r="A5" s="9" t="s">
        <v>74</v>
      </c>
      <c r="B5" s="5" t="s">
        <v>75</v>
      </c>
      <c r="C5" s="6">
        <v>0.6</v>
      </c>
      <c r="E5" s="9" t="s">
        <v>76</v>
      </c>
      <c r="F5" s="5" t="s">
        <v>77</v>
      </c>
      <c r="G5" s="12" t="s">
        <v>78</v>
      </c>
      <c r="I5" s="113"/>
      <c r="J5" s="9" t="s">
        <v>79</v>
      </c>
      <c r="K5" s="3"/>
      <c r="L5" s="30" t="s">
        <v>72</v>
      </c>
      <c r="M5" s="30" t="s">
        <v>72</v>
      </c>
      <c r="N5" s="30" t="s">
        <v>72</v>
      </c>
      <c r="O5" s="31" t="s">
        <v>63</v>
      </c>
      <c r="P5" s="32" t="s">
        <v>64</v>
      </c>
      <c r="R5" s="23" t="s">
        <v>76</v>
      </c>
    </row>
    <row r="6" spans="1:18" ht="72.5" x14ac:dyDescent="0.35">
      <c r="A6" s="10" t="s">
        <v>80</v>
      </c>
      <c r="B6" s="5" t="s">
        <v>81</v>
      </c>
      <c r="C6" s="6">
        <v>0.8</v>
      </c>
      <c r="E6" s="10" t="s">
        <v>82</v>
      </c>
      <c r="F6" s="5" t="s">
        <v>83</v>
      </c>
      <c r="G6" s="12" t="s">
        <v>84</v>
      </c>
      <c r="I6" s="113"/>
      <c r="J6" s="8" t="s">
        <v>85</v>
      </c>
      <c r="K6" s="3"/>
      <c r="L6" s="29" t="s">
        <v>86</v>
      </c>
      <c r="M6" s="30" t="s">
        <v>72</v>
      </c>
      <c r="N6" s="30" t="s">
        <v>72</v>
      </c>
      <c r="O6" s="31" t="s">
        <v>63</v>
      </c>
      <c r="P6" s="32" t="s">
        <v>64</v>
      </c>
      <c r="R6" s="24" t="s">
        <v>87</v>
      </c>
    </row>
    <row r="7" spans="1:18" ht="55.5" customHeight="1" x14ac:dyDescent="0.35">
      <c r="A7" s="11" t="s">
        <v>88</v>
      </c>
      <c r="B7" s="5" t="s">
        <v>89</v>
      </c>
      <c r="C7" s="6">
        <v>1</v>
      </c>
      <c r="E7" s="11" t="s">
        <v>90</v>
      </c>
      <c r="F7" s="5" t="s">
        <v>91</v>
      </c>
      <c r="G7" s="12" t="s">
        <v>92</v>
      </c>
      <c r="I7" s="113"/>
      <c r="J7" s="20" t="s">
        <v>93</v>
      </c>
      <c r="K7" s="3"/>
      <c r="L7" s="29" t="s">
        <v>86</v>
      </c>
      <c r="M7" s="29" t="s">
        <v>86</v>
      </c>
      <c r="N7" s="30" t="s">
        <v>72</v>
      </c>
      <c r="O7" s="31" t="s">
        <v>63</v>
      </c>
      <c r="P7" s="32" t="s">
        <v>64</v>
      </c>
    </row>
    <row r="8" spans="1:18" ht="36" customHeight="1" x14ac:dyDescent="0.35">
      <c r="A8" s="14"/>
      <c r="B8" s="15"/>
      <c r="C8" s="16"/>
      <c r="E8" s="14"/>
      <c r="F8" s="15"/>
      <c r="G8" s="17"/>
      <c r="I8" s="18"/>
      <c r="J8" s="2"/>
      <c r="K8" s="2"/>
      <c r="L8" s="108"/>
      <c r="M8" s="109"/>
      <c r="N8" s="109"/>
      <c r="O8" s="109"/>
      <c r="P8" s="110"/>
    </row>
    <row r="9" spans="1:18" ht="29" x14ac:dyDescent="0.35">
      <c r="L9" s="7" t="s">
        <v>94</v>
      </c>
      <c r="M9" s="8" t="s">
        <v>95</v>
      </c>
      <c r="N9" s="9" t="s">
        <v>96</v>
      </c>
      <c r="O9" s="10" t="s">
        <v>97</v>
      </c>
      <c r="P9" s="19" t="s">
        <v>98</v>
      </c>
    </row>
    <row r="10" spans="1:18" ht="14.65" customHeight="1" x14ac:dyDescent="0.35">
      <c r="D10" s="25" t="s">
        <v>99</v>
      </c>
      <c r="L10" s="111" t="s">
        <v>51</v>
      </c>
      <c r="M10" s="111"/>
      <c r="N10" s="111"/>
      <c r="O10" s="111"/>
      <c r="P10" s="111"/>
    </row>
    <row r="11" spans="1:18" ht="14.65" customHeight="1" x14ac:dyDescent="0.35">
      <c r="A11" s="106" t="s">
        <v>100</v>
      </c>
      <c r="B11" s="114" t="s">
        <v>101</v>
      </c>
      <c r="C11" s="26" t="s">
        <v>102</v>
      </c>
      <c r="D11" s="27">
        <v>0.25</v>
      </c>
      <c r="L11" s="111"/>
      <c r="M11" s="111"/>
      <c r="N11" s="111"/>
      <c r="O11" s="111"/>
      <c r="P11" s="111"/>
    </row>
    <row r="12" spans="1:18" x14ac:dyDescent="0.35">
      <c r="A12" s="106"/>
      <c r="B12" s="115"/>
      <c r="C12" s="26" t="s">
        <v>103</v>
      </c>
      <c r="D12" s="27">
        <v>0.15</v>
      </c>
    </row>
    <row r="13" spans="1:18" x14ac:dyDescent="0.35">
      <c r="A13" s="106"/>
      <c r="B13" s="115"/>
      <c r="C13" s="26" t="s">
        <v>43</v>
      </c>
      <c r="D13" s="27">
        <v>0.1</v>
      </c>
    </row>
    <row r="14" spans="1:18" x14ac:dyDescent="0.35">
      <c r="A14" s="106"/>
      <c r="B14" s="116" t="s">
        <v>104</v>
      </c>
      <c r="C14" s="26" t="s">
        <v>44</v>
      </c>
      <c r="D14" s="27">
        <v>0.25</v>
      </c>
    </row>
    <row r="15" spans="1:18" x14ac:dyDescent="0.35">
      <c r="A15" s="106"/>
      <c r="B15" s="116"/>
      <c r="C15" s="26" t="s">
        <v>105</v>
      </c>
      <c r="D15" s="27">
        <v>0.1</v>
      </c>
    </row>
    <row r="17" spans="1:2" x14ac:dyDescent="0.35">
      <c r="A17" s="106" t="s">
        <v>106</v>
      </c>
      <c r="B17" s="26" t="s">
        <v>48</v>
      </c>
    </row>
    <row r="18" spans="1:2" x14ac:dyDescent="0.35">
      <c r="A18" s="106"/>
      <c r="B18" s="26" t="s">
        <v>107</v>
      </c>
    </row>
    <row r="19" spans="1:2" x14ac:dyDescent="0.35">
      <c r="A19" s="106"/>
      <c r="B19" s="26" t="s">
        <v>108</v>
      </c>
    </row>
    <row r="20" spans="1:2" x14ac:dyDescent="0.35">
      <c r="A20" s="106"/>
      <c r="B20" s="26" t="s">
        <v>109</v>
      </c>
    </row>
  </sheetData>
  <mergeCells count="11">
    <mergeCell ref="A17:A20"/>
    <mergeCell ref="J1:P1"/>
    <mergeCell ref="L8:P8"/>
    <mergeCell ref="L10:P11"/>
    <mergeCell ref="A1:C1"/>
    <mergeCell ref="E1:G1"/>
    <mergeCell ref="I3:I7"/>
    <mergeCell ref="L2:P2"/>
    <mergeCell ref="A11:A15"/>
    <mergeCell ref="B11:B13"/>
    <mergeCell ref="B14:B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aa23b01-44c5-4090-af04-0980db8fb095">
      <Terms xmlns="http://schemas.microsoft.com/office/infopath/2007/PartnerControls"/>
    </lcf76f155ced4ddcb4097134ff3c332f>
    <TaxCatchAll xmlns="b215d373-4ab1-4c9a-82d3-9624ee888acd" xsi:nil="true"/>
    <SharedWithUsers xmlns="b215d373-4ab1-4c9a-82d3-9624ee888acd">
      <UserInfo>
        <DisplayName/>
        <AccountId xsi:nil="true"/>
        <AccountType/>
      </UserInfo>
    </SharedWithUsers>
    <MediaLengthInSeconds xmlns="9aa23b01-44c5-4090-af04-0980db8fb0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2C73666AC79C4AA6B79500E49D3B1F" ma:contentTypeVersion="15" ma:contentTypeDescription="Crear nuevo documento." ma:contentTypeScope="" ma:versionID="f6e00d0951c15e88de054c83180fc5cf">
  <xsd:schema xmlns:xsd="http://www.w3.org/2001/XMLSchema" xmlns:xs="http://www.w3.org/2001/XMLSchema" xmlns:p="http://schemas.microsoft.com/office/2006/metadata/properties" xmlns:ns2="9aa23b01-44c5-4090-af04-0980db8fb095" xmlns:ns3="b215d373-4ab1-4c9a-82d3-9624ee888acd" targetNamespace="http://schemas.microsoft.com/office/2006/metadata/properties" ma:root="true" ma:fieldsID="5d3b5b811962d0fe35e2111a678effe6" ns2:_="" ns3:_="">
    <xsd:import namespace="9aa23b01-44c5-4090-af04-0980db8fb095"/>
    <xsd:import namespace="b215d373-4ab1-4c9a-82d3-9624ee888a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a23b01-44c5-4090-af04-0980db8fb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427b5ec-ef2e-485d-a942-29e3b2b0a25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15d373-4ab1-4c9a-82d3-9624ee888ac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bd410323-c59b-436c-97fb-4fd0689ce212}" ma:internalName="TaxCatchAll" ma:showField="CatchAllData" ma:web="b215d373-4ab1-4c9a-82d3-9624ee888a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7507ED-D2B0-4EE4-BF79-94FFC98B6F4E}">
  <ds:schemaRefs>
    <ds:schemaRef ds:uri="http://schemas.microsoft.com/office/2006/documentManagement/types"/>
    <ds:schemaRef ds:uri="http://schemas.openxmlformats.org/package/2006/metadata/core-properties"/>
    <ds:schemaRef ds:uri="9aa23b01-44c5-4090-af04-0980db8fb095"/>
    <ds:schemaRef ds:uri="http://purl.org/dc/dcmitype/"/>
    <ds:schemaRef ds:uri="http://schemas.microsoft.com/office/2006/metadata/properties"/>
    <ds:schemaRef ds:uri="http://purl.org/dc/elements/1.1/"/>
    <ds:schemaRef ds:uri="http://schemas.microsoft.com/office/infopath/2007/PartnerControls"/>
    <ds:schemaRef ds:uri="b215d373-4ab1-4c9a-82d3-9624ee888acd"/>
    <ds:schemaRef ds:uri="http://www.w3.org/XML/1998/namespace"/>
    <ds:schemaRef ds:uri="http://purl.org/dc/terms/"/>
  </ds:schemaRefs>
</ds:datastoreItem>
</file>

<file path=customXml/itemProps2.xml><?xml version="1.0" encoding="utf-8"?>
<ds:datastoreItem xmlns:ds="http://schemas.openxmlformats.org/officeDocument/2006/customXml" ds:itemID="{BD30BBB1-5005-4E30-8BCC-C4B454C7E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a23b01-44c5-4090-af04-0980db8fb095"/>
    <ds:schemaRef ds:uri="b215d373-4ab1-4c9a-82d3-9624ee888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33019E-9649-4871-84AF-4FBB2A2151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de Riesgo</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ALEJANDRO GARZON ARISTIZABAL</dc:creator>
  <cp:keywords/>
  <dc:description/>
  <cp:lastModifiedBy>Fredy Zea</cp:lastModifiedBy>
  <cp:revision/>
  <dcterms:created xsi:type="dcterms:W3CDTF">2021-06-15T20:00:14Z</dcterms:created>
  <dcterms:modified xsi:type="dcterms:W3CDTF">2026-02-13T16:17:08Z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0x010100EA2C73666AC79C4AA6B79500E49D3B1F</vt:lpwstr>
  </property>
  <property fmtid="{D5CDD505-2E9C-101B-9397-08002B2CF9AE}" pid="3" name="MediaServiceImageTags">
    <vt:lpwstr/>
  </property>
  <property fmtid="{D5CDD505-2E9C-101B-9397-08002B2CF9AE}" pid="4" name="Order">
    <vt:r8>2330400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